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tensen\Desktop\speciale\GitHub\tric-fil-mod\applications\Lab experiments\"/>
    </mc:Choice>
  </mc:AlternateContent>
  <xr:revisionPtr revIDLastSave="0" documentId="13_ncr:1_{975BC8BD-79F2-448E-942E-77A3D433C926}" xr6:coauthVersionLast="47" xr6:coauthVersionMax="47" xr10:uidLastSave="{00000000-0000-0000-0000-000000000000}"/>
  <bookViews>
    <workbookView xWindow="-110" yWindow="-110" windowWidth="25820" windowHeight="15500" activeTab="1" xr2:uid="{26821F32-EBE2-419E-9DF6-43DC0DD13166}"/>
  </bookViews>
  <sheets>
    <sheet name="Explantion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C21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24" i="2"/>
  <c r="C24" i="2"/>
  <c r="D23" i="2"/>
  <c r="C23" i="2"/>
  <c r="D22" i="2"/>
  <c r="C22" i="2"/>
  <c r="D21" i="2"/>
  <c r="D25" i="2"/>
  <c r="C25" i="2"/>
  <c r="C26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<sst xmlns="http://schemas.openxmlformats.org/spreadsheetml/2006/main" count="76" uniqueCount="26">
  <si>
    <t>Calibration</t>
  </si>
  <si>
    <t>pH1</t>
  </si>
  <si>
    <t>pH2</t>
  </si>
  <si>
    <t>pH3</t>
  </si>
  <si>
    <t>cycle1</t>
  </si>
  <si>
    <t>cycle2</t>
  </si>
  <si>
    <t>cycle3</t>
  </si>
  <si>
    <t>cycle4</t>
  </si>
  <si>
    <t>cycle5</t>
  </si>
  <si>
    <t>length</t>
  </si>
  <si>
    <t>volume</t>
  </si>
  <si>
    <t>Laboratory parameters mater docutmen</t>
  </si>
  <si>
    <t xml:space="preserve">Explantions: </t>
  </si>
  <si>
    <t xml:space="preserve">Calibration is the calibration date most relevant to the given experiment. </t>
  </si>
  <si>
    <t>pH is the measured pH values for each replicate (1,2,3)</t>
  </si>
  <si>
    <t>cycle is the cycle on the PTR-MS that the H2S was turned on. Number 1 and 5 is inlet measurements, and 2-4 is the three replicates</t>
  </si>
  <si>
    <t>length is the length of the shortest of the 5 data frames</t>
  </si>
  <si>
    <t>volume is the volume of the liquid phase reservoir in mL</t>
  </si>
  <si>
    <t xml:space="preserve">no Is the same number as "second" in the code, and is mostly the second number in. Eg. Experiment 5.1. But since there are exeptions from this, it is included for clarity. </t>
  </si>
  <si>
    <t>1 is 800rpm liq and 25L/min gas, 2 is 800rpm liq and 50L/min gas, 3 is 2000rpm liq and 50L/min gas, 4 is 2000rpm liq and 25L/min gas</t>
  </si>
  <si>
    <t>no</t>
  </si>
  <si>
    <t>23.01.24</t>
  </si>
  <si>
    <t>09.02.24</t>
  </si>
  <si>
    <t>06.03.24</t>
  </si>
  <si>
    <t>n/a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</si>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</sst>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27C3-E491-467C-9089-3E870AC933CD}">
  <dimension ref="B5:B13"/>
  <sheetViews>
    <sheetView topLeftCell="A4" workbookViewId="0">
      <selection activeCell="L18" sqref="L18"/>
    </sheetView>
  </sheetViews>
  <sheetFormatPr defaultRowHeight="14.5" x14ac:dyDescent="0.35"/>
  <cols>
    <col min="3" max="3" width="9.7265625" bestFit="1" customWidth="1"/>
  </cols>
  <sheetData>
    <row r="5" spans="2:2" x14ac:dyDescent="0.35">
      <c r="B5" t="s">
        <v>11</v>
      </c>
    </row>
    <row r="6" spans="2:2" x14ac:dyDescent="0.35">
      <c r="B6" t="s">
        <v>12</v>
      </c>
    </row>
    <row r="7" spans="2:2" x14ac:dyDescent="0.35">
      <c r="B7" t="s">
        <v>13</v>
      </c>
    </row>
    <row r="8" spans="2:2" x14ac:dyDescent="0.35">
      <c r="B8" t="s">
        <v>14</v>
      </c>
    </row>
    <row r="9" spans="2:2" x14ac:dyDescent="0.35">
      <c r="B9" t="s">
        <v>15</v>
      </c>
    </row>
    <row r="10" spans="2:2" x14ac:dyDescent="0.35">
      <c r="B10" t="s">
        <v>16</v>
      </c>
    </row>
    <row r="11" spans="2:2" x14ac:dyDescent="0.35">
      <c r="B11" t="s">
        <v>17</v>
      </c>
    </row>
    <row r="12" spans="2:2" x14ac:dyDescent="0.35">
      <c r="B12" t="s">
        <v>18</v>
      </c>
    </row>
    <row r="13" spans="2:2" x14ac:dyDescent="0.35">
      <c r="B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0D01-F712-4A70-88B3-CBE6CA7BFE39}">
  <dimension ref="A1:M26"/>
  <sheetViews>
    <sheetView tabSelected="1" workbookViewId="0">
      <selection activeCell="T27" sqref="T27"/>
    </sheetView>
  </sheetViews>
  <sheetFormatPr defaultRowHeight="14.5" x14ac:dyDescent="0.35"/>
  <sheetData>
    <row r="1" spans="1:13" x14ac:dyDescent="0.3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</row>
    <row r="2" spans="1:13" x14ac:dyDescent="0.35">
      <c r="A2">
        <v>2.1</v>
      </c>
      <c r="B2" t="s">
        <v>21</v>
      </c>
      <c r="C2">
        <f>(8.46 + 8.5 + 8.52) / 3</f>
        <v>8.4933333333333341</v>
      </c>
      <c r="D2">
        <f>(8.72 + 8.7 + 8.66) / 3</f>
        <v>8.6933333333333334</v>
      </c>
      <c r="E2">
        <f>(8.1 + 8.22 + 8.22) / 3</f>
        <v>8.18</v>
      </c>
      <c r="F2">
        <v>120</v>
      </c>
      <c r="G2">
        <v>75</v>
      </c>
      <c r="H2">
        <v>100</v>
      </c>
      <c r="I2">
        <v>140</v>
      </c>
      <c r="J2">
        <v>95</v>
      </c>
      <c r="K2">
        <v>1984</v>
      </c>
      <c r="L2">
        <v>1200</v>
      </c>
      <c r="M2">
        <v>1</v>
      </c>
    </row>
    <row r="3" spans="1:13" x14ac:dyDescent="0.35">
      <c r="A3">
        <v>2.2000000000000002</v>
      </c>
      <c r="B3" t="s">
        <v>21</v>
      </c>
      <c r="C3">
        <f>(8.35 + 8.37 + 8.37) / 3</f>
        <v>8.3633333333333315</v>
      </c>
      <c r="D3">
        <f>(8.4 + 8.4 + 8.39) / 3</f>
        <v>8.3966666666666665</v>
      </c>
      <c r="E3">
        <f>(7.92 + 7.95 + 7.98) / 3</f>
        <v>7.95</v>
      </c>
      <c r="F3">
        <v>135</v>
      </c>
      <c r="G3">
        <v>20</v>
      </c>
      <c r="H3">
        <v>40</v>
      </c>
      <c r="I3">
        <v>38</v>
      </c>
      <c r="J3">
        <v>45</v>
      </c>
      <c r="K3">
        <v>1189</v>
      </c>
      <c r="L3">
        <v>1200</v>
      </c>
      <c r="M3">
        <v>2</v>
      </c>
    </row>
    <row r="4" spans="1:13" x14ac:dyDescent="0.35">
      <c r="A4">
        <v>2.2999999999999998</v>
      </c>
      <c r="B4" t="s">
        <v>21</v>
      </c>
      <c r="C4">
        <f>(8.61 + 8.57 + 8.51 + 8.66) / 4</f>
        <v>8.5874999999999986</v>
      </c>
      <c r="D4">
        <f>(8.61 + 8.57 + 8.48 + 8.62) / 4</f>
        <v>8.57</v>
      </c>
      <c r="E4">
        <f>(8 + 8.24 + 8.28 + 8.53) / 4</f>
        <v>8.2625000000000011</v>
      </c>
      <c r="F4">
        <v>80</v>
      </c>
      <c r="G4">
        <v>50</v>
      </c>
      <c r="H4">
        <v>120</v>
      </c>
      <c r="I4">
        <v>53</v>
      </c>
      <c r="J4">
        <v>23</v>
      </c>
      <c r="K4">
        <v>1233</v>
      </c>
      <c r="L4">
        <v>1200</v>
      </c>
      <c r="M4">
        <v>3</v>
      </c>
    </row>
    <row r="5" spans="1:13" x14ac:dyDescent="0.35">
      <c r="A5">
        <v>2.4</v>
      </c>
      <c r="B5" t="s">
        <v>21</v>
      </c>
      <c r="C5">
        <f>(8.56 + 8.54 + 8.5) / 3</f>
        <v>8.5333333333333332</v>
      </c>
      <c r="D5">
        <f>(8.58 + 8.55 + 8.5) / 3</f>
        <v>8.5433333333333348</v>
      </c>
      <c r="E5">
        <f>(8.13 + 8.3 + 8.33) / 3</f>
        <v>8.2533333333333321</v>
      </c>
      <c r="F5">
        <v>45</v>
      </c>
      <c r="G5">
        <v>39</v>
      </c>
      <c r="H5">
        <v>32</v>
      </c>
      <c r="I5">
        <v>69</v>
      </c>
      <c r="J5">
        <v>82</v>
      </c>
      <c r="K5">
        <v>1206</v>
      </c>
      <c r="L5">
        <v>1200</v>
      </c>
      <c r="M5">
        <v>4</v>
      </c>
    </row>
    <row r="6" spans="1:13" x14ac:dyDescent="0.35">
      <c r="A6">
        <v>3.1</v>
      </c>
      <c r="B6" t="s">
        <v>21</v>
      </c>
      <c r="C6">
        <f>(7.71 + 7.73) / 2</f>
        <v>7.7200000000000006</v>
      </c>
      <c r="D6">
        <f>(7.74 + 7.76) / 2</f>
        <v>7.75</v>
      </c>
      <c r="E6">
        <f>(7.75 + 7.76) / 2</f>
        <v>7.7549999999999999</v>
      </c>
      <c r="F6">
        <v>63</v>
      </c>
      <c r="G6">
        <v>104</v>
      </c>
      <c r="H6">
        <v>41</v>
      </c>
      <c r="I6">
        <v>95</v>
      </c>
      <c r="J6">
        <v>35</v>
      </c>
      <c r="K6">
        <v>779</v>
      </c>
      <c r="L6">
        <v>1200</v>
      </c>
      <c r="M6">
        <v>1</v>
      </c>
    </row>
    <row r="7" spans="1:13" x14ac:dyDescent="0.35">
      <c r="A7">
        <v>3.2</v>
      </c>
      <c r="B7" t="s">
        <v>22</v>
      </c>
      <c r="C7">
        <f>(7.75 + 7.73) / 2</f>
        <v>7.74</v>
      </c>
      <c r="D7">
        <f>(7.74 + 7.74) / 2</f>
        <v>7.74</v>
      </c>
      <c r="E7">
        <f>(7.75 + 7.73) / 2</f>
        <v>7.74</v>
      </c>
      <c r="F7">
        <v>175</v>
      </c>
      <c r="G7">
        <v>35</v>
      </c>
      <c r="H7">
        <v>39</v>
      </c>
      <c r="I7">
        <v>48</v>
      </c>
      <c r="J7">
        <v>68</v>
      </c>
      <c r="K7">
        <v>1067</v>
      </c>
      <c r="L7">
        <v>1200</v>
      </c>
      <c r="M7">
        <v>2</v>
      </c>
    </row>
    <row r="8" spans="1:13" x14ac:dyDescent="0.35">
      <c r="A8">
        <v>3.3</v>
      </c>
      <c r="B8" t="s">
        <v>22</v>
      </c>
      <c r="C8">
        <f>(7.72 + 7.71) / 2</f>
        <v>7.7149999999999999</v>
      </c>
      <c r="D8">
        <f>(7.72 + 7.75) / 2</f>
        <v>7.7349999999999994</v>
      </c>
      <c r="E8">
        <f>(7.73 + 7.71) / 2</f>
        <v>7.7200000000000006</v>
      </c>
      <c r="F8">
        <v>100</v>
      </c>
      <c r="G8">
        <v>54</v>
      </c>
      <c r="H8">
        <v>44</v>
      </c>
      <c r="I8">
        <v>22</v>
      </c>
      <c r="J8">
        <v>38</v>
      </c>
      <c r="K8">
        <v>746</v>
      </c>
      <c r="L8">
        <v>1200</v>
      </c>
      <c r="M8">
        <v>3</v>
      </c>
    </row>
    <row r="9" spans="1:13" x14ac:dyDescent="0.35">
      <c r="A9">
        <v>3.4</v>
      </c>
      <c r="B9" t="s">
        <v>22</v>
      </c>
      <c r="C9">
        <f>(7.76 + 7.76) / 2</f>
        <v>7.76</v>
      </c>
      <c r="D9">
        <f>(7.78 + 7.78) / 2</f>
        <v>7.78</v>
      </c>
      <c r="E9">
        <f>(7.75 + 7.75) / 2</f>
        <v>7.75</v>
      </c>
      <c r="F9">
        <v>98</v>
      </c>
      <c r="G9">
        <v>67</v>
      </c>
      <c r="H9">
        <v>28</v>
      </c>
      <c r="I9">
        <v>45</v>
      </c>
      <c r="J9">
        <v>52</v>
      </c>
      <c r="K9">
        <v>746</v>
      </c>
      <c r="L9">
        <v>1200</v>
      </c>
      <c r="M9">
        <v>4</v>
      </c>
    </row>
    <row r="10" spans="1:13" x14ac:dyDescent="0.35">
      <c r="A10">
        <v>4.0999999999999996</v>
      </c>
      <c r="B10" t="s">
        <v>22</v>
      </c>
      <c r="C10">
        <f>(7.7 + 8.34) / 2</f>
        <v>8.02</v>
      </c>
      <c r="D10">
        <f>(7.71 + 8.31) / 2</f>
        <v>8.01</v>
      </c>
      <c r="E10">
        <f>(7.71 + 8.33) / 2</f>
        <v>8.02</v>
      </c>
      <c r="F10">
        <v>51</v>
      </c>
      <c r="G10">
        <v>36</v>
      </c>
      <c r="H10">
        <v>49</v>
      </c>
      <c r="I10">
        <v>33</v>
      </c>
      <c r="J10">
        <v>36</v>
      </c>
      <c r="K10">
        <v>1718</v>
      </c>
      <c r="L10">
        <v>1200</v>
      </c>
      <c r="M10">
        <v>1</v>
      </c>
    </row>
    <row r="11" spans="1:13" x14ac:dyDescent="0.35">
      <c r="A11">
        <v>4.2</v>
      </c>
      <c r="B11" t="s">
        <v>22</v>
      </c>
      <c r="C11">
        <f>(7.72 + 8.29) / 2</f>
        <v>8.004999999999999</v>
      </c>
      <c r="D11">
        <f>(7.75 + 8.32) / 2</f>
        <v>8.0350000000000001</v>
      </c>
      <c r="E11">
        <f>(7.73 + 8.31) / 2</f>
        <v>8.02</v>
      </c>
      <c r="F11">
        <v>79</v>
      </c>
      <c r="G11">
        <v>41</v>
      </c>
      <c r="H11">
        <v>60</v>
      </c>
      <c r="I11">
        <v>68</v>
      </c>
      <c r="J11">
        <v>59</v>
      </c>
      <c r="K11">
        <v>1294</v>
      </c>
      <c r="L11">
        <v>1200</v>
      </c>
      <c r="M11">
        <v>2</v>
      </c>
    </row>
    <row r="12" spans="1:13" x14ac:dyDescent="0.35">
      <c r="A12">
        <v>4.3</v>
      </c>
      <c r="B12" t="s">
        <v>22</v>
      </c>
      <c r="C12">
        <f>(7.76 + 8.4) / 2</f>
        <v>8.08</v>
      </c>
      <c r="D12">
        <f>(7.8 + 8.38) / 2</f>
        <v>8.09</v>
      </c>
      <c r="E12">
        <f>(7.79 + 8.39) / 2</f>
        <v>8.09</v>
      </c>
      <c r="F12">
        <v>52</v>
      </c>
      <c r="G12">
        <v>55</v>
      </c>
      <c r="H12">
        <v>33</v>
      </c>
      <c r="I12">
        <v>36</v>
      </c>
      <c r="J12">
        <v>33</v>
      </c>
      <c r="K12">
        <v>1310</v>
      </c>
      <c r="L12">
        <v>1200</v>
      </c>
      <c r="M12">
        <v>3</v>
      </c>
    </row>
    <row r="13" spans="1:13" x14ac:dyDescent="0.35">
      <c r="A13">
        <v>4.4000000000000004</v>
      </c>
      <c r="B13" t="s">
        <v>22</v>
      </c>
      <c r="C13">
        <f>(7.77 + 8.34) / 2</f>
        <v>8.0549999999999997</v>
      </c>
      <c r="D13">
        <f>(7.67 + 8.35) / 2</f>
        <v>8.01</v>
      </c>
      <c r="E13">
        <f>(7.62 + 8.35) / 2</f>
        <v>7.9849999999999994</v>
      </c>
      <c r="F13">
        <v>75</v>
      </c>
      <c r="G13">
        <v>79</v>
      </c>
      <c r="H13">
        <v>60</v>
      </c>
      <c r="I13">
        <v>48</v>
      </c>
      <c r="J13">
        <v>39</v>
      </c>
      <c r="K13">
        <v>1555</v>
      </c>
      <c r="L13">
        <v>1200</v>
      </c>
      <c r="M13">
        <v>4</v>
      </c>
    </row>
    <row r="14" spans="1:13" x14ac:dyDescent="0.35">
      <c r="A14">
        <v>5.0999999999999996</v>
      </c>
      <c r="B14" t="s">
        <v>23</v>
      </c>
      <c r="C14">
        <f>(7.07 + 7.08) / 2</f>
        <v>7.0750000000000002</v>
      </c>
      <c r="D14">
        <f>(7.08 + 7.07) / 2</f>
        <v>7.0750000000000002</v>
      </c>
      <c r="E14" t="s">
        <v>24</v>
      </c>
      <c r="F14">
        <v>55</v>
      </c>
      <c r="G14">
        <v>41</v>
      </c>
      <c r="H14">
        <v>59</v>
      </c>
      <c r="I14" t="s">
        <v>24</v>
      </c>
      <c r="J14">
        <v>55</v>
      </c>
      <c r="K14">
        <v>965</v>
      </c>
      <c r="L14">
        <v>450</v>
      </c>
      <c r="M14">
        <v>1</v>
      </c>
    </row>
    <row r="15" spans="1:13" x14ac:dyDescent="0.35">
      <c r="A15">
        <v>5.2</v>
      </c>
      <c r="B15" t="s">
        <v>23</v>
      </c>
      <c r="C15">
        <f>(7.26 + 7.27) / 2</f>
        <v>7.2649999999999997</v>
      </c>
      <c r="D15">
        <f>(7.26 + 7.27) / 2</f>
        <v>7.2649999999999997</v>
      </c>
      <c r="E15" t="s">
        <v>24</v>
      </c>
      <c r="F15">
        <v>97</v>
      </c>
      <c r="G15">
        <v>65</v>
      </c>
      <c r="H15">
        <v>53</v>
      </c>
      <c r="I15" t="s">
        <v>24</v>
      </c>
      <c r="J15">
        <v>38</v>
      </c>
      <c r="K15">
        <v>941</v>
      </c>
      <c r="L15">
        <v>500</v>
      </c>
      <c r="M15">
        <v>1</v>
      </c>
    </row>
    <row r="16" spans="1:13" x14ac:dyDescent="0.35">
      <c r="A16">
        <v>5.3</v>
      </c>
      <c r="B16" t="s">
        <v>23</v>
      </c>
      <c r="C16">
        <f>(7.77 + 7.75) / 2</f>
        <v>7.76</v>
      </c>
      <c r="D16">
        <f>(7.76 + 7.75) / 2</f>
        <v>7.7549999999999999</v>
      </c>
      <c r="E16" t="s">
        <v>24</v>
      </c>
      <c r="F16">
        <v>31</v>
      </c>
      <c r="G16">
        <v>36</v>
      </c>
      <c r="H16">
        <v>61</v>
      </c>
      <c r="I16" t="s">
        <v>24</v>
      </c>
      <c r="J16">
        <v>40</v>
      </c>
      <c r="K16">
        <v>1442</v>
      </c>
      <c r="L16">
        <v>350</v>
      </c>
      <c r="M16">
        <v>1</v>
      </c>
    </row>
    <row r="17" spans="1:13" x14ac:dyDescent="0.35">
      <c r="A17">
        <v>5.4</v>
      </c>
      <c r="B17" t="s">
        <v>23</v>
      </c>
      <c r="C17">
        <f>(8.01 + 8.02) / 2</f>
        <v>8.0150000000000006</v>
      </c>
      <c r="D17">
        <f>(8.01 + 8.03) / 2</f>
        <v>8.02</v>
      </c>
      <c r="E17" t="s">
        <v>24</v>
      </c>
      <c r="F17">
        <v>154</v>
      </c>
      <c r="G17">
        <v>70</v>
      </c>
      <c r="H17">
        <v>69</v>
      </c>
      <c r="I17" t="s">
        <v>24</v>
      </c>
      <c r="J17">
        <v>55</v>
      </c>
      <c r="K17">
        <v>1170</v>
      </c>
      <c r="L17">
        <v>150</v>
      </c>
      <c r="M17">
        <v>1</v>
      </c>
    </row>
    <row r="18" spans="1:13" x14ac:dyDescent="0.35">
      <c r="A18">
        <v>5.5</v>
      </c>
      <c r="B18" t="s">
        <v>23</v>
      </c>
      <c r="C18">
        <f>(7.54 + 7.55) / 2</f>
        <v>7.5449999999999999</v>
      </c>
      <c r="D18">
        <f>(7.55 + 7.54) / 2</f>
        <v>7.5449999999999999</v>
      </c>
      <c r="E18" t="s">
        <v>24</v>
      </c>
      <c r="F18">
        <v>26</v>
      </c>
      <c r="G18">
        <v>65</v>
      </c>
      <c r="H18">
        <v>36</v>
      </c>
      <c r="I18" t="s">
        <v>24</v>
      </c>
      <c r="J18">
        <v>32</v>
      </c>
      <c r="K18">
        <v>1355</v>
      </c>
      <c r="L18">
        <v>550</v>
      </c>
      <c r="M18">
        <v>1</v>
      </c>
    </row>
    <row r="19" spans="1:13" x14ac:dyDescent="0.35">
      <c r="A19">
        <v>5.6</v>
      </c>
      <c r="B19" t="s">
        <v>23</v>
      </c>
      <c r="C19">
        <f>(8.23 + 8.22) / 2</f>
        <v>8.2250000000000014</v>
      </c>
      <c r="D19">
        <f>(8.22 + 8.19) / 2</f>
        <v>8.2050000000000001</v>
      </c>
      <c r="E19" t="s">
        <v>24</v>
      </c>
      <c r="F19">
        <v>68</v>
      </c>
      <c r="G19">
        <v>41</v>
      </c>
      <c r="H19">
        <v>47</v>
      </c>
      <c r="I19" t="s">
        <v>24</v>
      </c>
      <c r="J19">
        <v>34</v>
      </c>
      <c r="K19">
        <v>2046</v>
      </c>
      <c r="L19">
        <v>350</v>
      </c>
      <c r="M19">
        <v>1</v>
      </c>
    </row>
    <row r="20" spans="1:13" x14ac:dyDescent="0.35">
      <c r="A20">
        <v>5.7</v>
      </c>
      <c r="B20" t="s">
        <v>23</v>
      </c>
      <c r="C20">
        <f>(5.97 + 5.99) / 2</f>
        <v>5.98</v>
      </c>
      <c r="D20">
        <f>(6 + 5.99) / 2</f>
        <v>5.9950000000000001</v>
      </c>
      <c r="E20" t="s">
        <v>24</v>
      </c>
      <c r="F20">
        <v>58</v>
      </c>
      <c r="G20">
        <v>60</v>
      </c>
      <c r="H20">
        <v>34</v>
      </c>
      <c r="I20" t="s">
        <v>24</v>
      </c>
      <c r="J20">
        <v>52</v>
      </c>
      <c r="K20">
        <v>1495</v>
      </c>
      <c r="L20">
        <v>700</v>
      </c>
      <c r="M20">
        <v>1</v>
      </c>
    </row>
    <row r="21" spans="1:13" x14ac:dyDescent="0.35">
      <c r="A21">
        <v>6.1</v>
      </c>
      <c r="B21" t="s">
        <v>23</v>
      </c>
      <c r="C21">
        <f>(7.95 + 7.96) / 2</f>
        <v>7.9550000000000001</v>
      </c>
      <c r="D21">
        <f>(7.96 + 8.01) / 2</f>
        <v>7.9849999999999994</v>
      </c>
      <c r="E21" t="s">
        <v>24</v>
      </c>
      <c r="F21">
        <v>38</v>
      </c>
      <c r="G21">
        <v>32</v>
      </c>
      <c r="H21">
        <v>66</v>
      </c>
      <c r="I21" t="s">
        <v>24</v>
      </c>
      <c r="J21">
        <v>49</v>
      </c>
      <c r="K21">
        <v>2205</v>
      </c>
      <c r="L21">
        <v>600</v>
      </c>
      <c r="M21">
        <v>1</v>
      </c>
    </row>
    <row r="22" spans="1:13" x14ac:dyDescent="0.35">
      <c r="A22">
        <v>6.2</v>
      </c>
      <c r="B22" t="s">
        <v>23</v>
      </c>
      <c r="C22">
        <f>(7.98 + 7.97) / 2</f>
        <v>7.9749999999999996</v>
      </c>
      <c r="D22">
        <f>(7.97 + 7.98) / 2</f>
        <v>7.9749999999999996</v>
      </c>
      <c r="E22" t="s">
        <v>24</v>
      </c>
      <c r="F22">
        <v>33</v>
      </c>
      <c r="G22">
        <v>81</v>
      </c>
      <c r="H22">
        <v>34</v>
      </c>
      <c r="I22" t="s">
        <v>24</v>
      </c>
      <c r="J22">
        <v>29</v>
      </c>
      <c r="K22">
        <v>600</v>
      </c>
      <c r="L22">
        <v>600</v>
      </c>
      <c r="M22">
        <v>2</v>
      </c>
    </row>
    <row r="23" spans="1:13" x14ac:dyDescent="0.35">
      <c r="A23">
        <v>6.3</v>
      </c>
      <c r="B23" t="s">
        <v>23</v>
      </c>
      <c r="C23">
        <f>(8.05 + 8.03) / 2</f>
        <v>8.0399999999999991</v>
      </c>
      <c r="D23">
        <f>(8.05 + 8.03) / 2</f>
        <v>8.0399999999999991</v>
      </c>
      <c r="E23" t="s">
        <v>24</v>
      </c>
      <c r="F23">
        <v>48</v>
      </c>
      <c r="G23">
        <v>83</v>
      </c>
      <c r="H23">
        <v>60</v>
      </c>
      <c r="I23" t="s">
        <v>24</v>
      </c>
      <c r="J23">
        <v>48</v>
      </c>
      <c r="K23">
        <v>1526</v>
      </c>
      <c r="L23">
        <v>300</v>
      </c>
      <c r="M23">
        <v>3</v>
      </c>
    </row>
    <row r="24" spans="1:13" x14ac:dyDescent="0.35">
      <c r="A24">
        <v>6.4</v>
      </c>
      <c r="B24" t="s">
        <v>23</v>
      </c>
      <c r="C24">
        <f>(7.99 + 7.99) / 2</f>
        <v>7.99</v>
      </c>
      <c r="D24">
        <f>(7.99 + 7.98) / 2</f>
        <v>7.9850000000000003</v>
      </c>
      <c r="E24" t="s">
        <v>24</v>
      </c>
      <c r="F24">
        <v>79</v>
      </c>
      <c r="G24">
        <v>47</v>
      </c>
      <c r="H24">
        <v>54</v>
      </c>
      <c r="I24" t="s">
        <v>24</v>
      </c>
      <c r="J24">
        <v>41</v>
      </c>
      <c r="K24">
        <v>2170</v>
      </c>
      <c r="L24">
        <v>500</v>
      </c>
      <c r="M24">
        <v>4</v>
      </c>
    </row>
    <row r="25" spans="1:13" x14ac:dyDescent="0.35">
      <c r="A25">
        <v>7.1</v>
      </c>
      <c r="B25" t="s">
        <v>23</v>
      </c>
      <c r="C25">
        <f>(7.98 + 7.98) / 2</f>
        <v>7.98</v>
      </c>
      <c r="D25">
        <f>(7.98 + 7.97) / 2</f>
        <v>7.9749999999999996</v>
      </c>
      <c r="E25" t="s">
        <v>24</v>
      </c>
      <c r="F25">
        <v>61</v>
      </c>
      <c r="G25">
        <v>43</v>
      </c>
      <c r="H25">
        <v>20</v>
      </c>
      <c r="I25" t="s">
        <v>24</v>
      </c>
      <c r="J25">
        <v>17</v>
      </c>
      <c r="K25">
        <v>1121</v>
      </c>
      <c r="L25">
        <v>450</v>
      </c>
      <c r="M25">
        <v>1</v>
      </c>
    </row>
    <row r="26" spans="1:13" x14ac:dyDescent="0.35">
      <c r="A26">
        <v>8.1</v>
      </c>
      <c r="B26" t="s">
        <v>21</v>
      </c>
      <c r="C26">
        <f>(7.71+8.48)/2</f>
        <v>8.0950000000000006</v>
      </c>
      <c r="D26" t="s">
        <v>24</v>
      </c>
      <c r="E26" t="s">
        <v>24</v>
      </c>
      <c r="F26">
        <v>105</v>
      </c>
      <c r="G26">
        <v>49</v>
      </c>
      <c r="H26" t="s">
        <v>24</v>
      </c>
      <c r="I26" t="s">
        <v>24</v>
      </c>
      <c r="J26" t="s">
        <v>24</v>
      </c>
      <c r="K26">
        <v>16680</v>
      </c>
      <c r="L26">
        <v>1800</v>
      </c>
      <c r="M2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Explantions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Nørgaard Mortensen</dc:creator>
  <cp:lastModifiedBy>Anne Nørgaard Mortensen</cp:lastModifiedBy>
  <dcterms:created xsi:type="dcterms:W3CDTF">2024-04-15T13:22:25Z</dcterms:created>
  <dcterms:modified xsi:type="dcterms:W3CDTF">2024-04-16T08:17:02Z</dcterms:modified>
</cp:coreProperties>
</file>