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20" windowWidth="19875" windowHeight="949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J33" i="4"/>
  <c r="J32"/>
  <c r="J31"/>
  <c r="J29"/>
  <c r="H15" i="3"/>
  <c r="H10"/>
  <c r="H9"/>
  <c r="H8"/>
  <c r="H14" s="1"/>
  <c r="C11"/>
  <c r="D14"/>
  <c r="C32" i="2"/>
  <c r="C31"/>
  <c r="C26" i="1"/>
  <c r="C26" i="2"/>
  <c r="C14" i="3"/>
  <c r="C16" s="1"/>
  <c r="C15"/>
  <c r="C22" i="1"/>
  <c r="C14" i="2"/>
  <c r="C13"/>
  <c r="C15" s="1"/>
  <c r="C21" i="1"/>
  <c r="C20"/>
  <c r="C27" i="3" l="1"/>
</calcChain>
</file>

<file path=xl/sharedStrings.xml><?xml version="1.0" encoding="utf-8"?>
<sst xmlns="http://schemas.openxmlformats.org/spreadsheetml/2006/main" count="50" uniqueCount="32">
  <si>
    <t>Measurement No:</t>
  </si>
  <si>
    <t>Input [mA]</t>
  </si>
  <si>
    <t>Output [raw ADC value]</t>
  </si>
  <si>
    <t>Slope (gain)</t>
  </si>
  <si>
    <t>Intercept (offset)</t>
  </si>
  <si>
    <t>Formula</t>
  </si>
  <si>
    <t>Input raw adc</t>
  </si>
  <si>
    <t>output mA</t>
  </si>
  <si>
    <t>1/Slope</t>
  </si>
  <si>
    <t>(Input raw-offset)*(1/slope)</t>
  </si>
  <si>
    <t>Discharge sensor Amp.</t>
  </si>
  <si>
    <t>Charge sensor Amp.</t>
  </si>
  <si>
    <t>(Input raw-offset)/slope</t>
  </si>
  <si>
    <t>Formula ideal</t>
  </si>
  <si>
    <t>8 bit formula comparison</t>
  </si>
  <si>
    <t xml:space="preserve">output mA /gain </t>
  </si>
  <si>
    <t xml:space="preserve">output mA*1 /gain </t>
  </si>
  <si>
    <t>Konklusion anvend min. 3 decimalers præcision</t>
  </si>
  <si>
    <t>delt med 104</t>
  </si>
  <si>
    <t>Målinger efter cal</t>
  </si>
  <si>
    <t>BMS</t>
  </si>
  <si>
    <t>AMETEK ITC-155 A</t>
  </si>
  <si>
    <t>Når der deles med 95</t>
  </si>
  <si>
    <t>med cal</t>
  </si>
  <si>
    <t>attery Management Systems: Accurate State-of-charge Indication for Battery Powered Applications</t>
  </si>
  <si>
    <t>Page 29</t>
  </si>
  <si>
    <t>90-100</t>
  </si>
  <si>
    <t>84-90</t>
  </si>
  <si>
    <t>81-84</t>
  </si>
  <si>
    <t>72-81</t>
  </si>
  <si>
    <t>Input [C]</t>
  </si>
  <si>
    <t>Efter seneste Cal.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</si>
</sst>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2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layout/>
    </c:title>
    <c:plotArea>
      <c:layout>
        <c:manualLayout>
          <c:layoutTarget val="inner"/>
          <c:xMode val="edge"/>
          <c:yMode val="edge"/>
          <c:x val="0.11483136875663856"/>
          <c:y val="0.12579240375222162"/>
          <c:w val="0.58639526235540274"/>
          <c:h val="0.73592151877876266"/>
        </c:manualLayout>
      </c:layout>
      <c:scatterChart>
        <c:scatterStyle val="lineMarker"/>
        <c:ser>
          <c:idx val="0"/>
          <c:order val="0"/>
          <c:tx>
            <c:strRef>
              <c:f>Sheet1!$C$4</c:f>
              <c:strCache>
                <c:ptCount val="1"/>
                <c:pt idx="0">
                  <c:v>Output [raw ADC value]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/>
              <c:numFmt formatCode="#,##0.00" sourceLinked="0"/>
            </c:trendlineLbl>
          </c:trendline>
          <c:xVal>
            <c:numRef>
              <c:f>Sheet1!$B$5:$B$9</c:f>
              <c:numCache>
                <c:formatCode>General</c:formatCode>
                <c:ptCount val="5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10</c:v>
                </c:pt>
                <c:pt idx="1">
                  <c:v>150</c:v>
                </c:pt>
                <c:pt idx="2">
                  <c:v>291</c:v>
                </c:pt>
                <c:pt idx="3">
                  <c:v>436</c:v>
                </c:pt>
                <c:pt idx="4">
                  <c:v>579</c:v>
                </c:pt>
              </c:numCache>
            </c:numRef>
          </c:yVal>
        </c:ser>
        <c:axId val="101500800"/>
        <c:axId val="101507072"/>
      </c:scatterChart>
      <c:valAx>
        <c:axId val="101500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Input</a:t>
                </a:r>
                <a:r>
                  <a:rPr lang="da-DK" baseline="0"/>
                  <a:t> [mA]</a:t>
                </a:r>
                <a:endParaRPr lang="da-DK"/>
              </a:p>
            </c:rich>
          </c:tx>
          <c:layout/>
        </c:title>
        <c:numFmt formatCode="General" sourceLinked="1"/>
        <c:tickLblPos val="nextTo"/>
        <c:crossAx val="101507072"/>
        <c:crosses val="autoZero"/>
        <c:crossBetween val="midCat"/>
      </c:valAx>
      <c:valAx>
        <c:axId val="101507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Output [ADC output value]</a:t>
                </a:r>
              </a:p>
            </c:rich>
          </c:tx>
          <c:layout/>
        </c:title>
        <c:numFmt formatCode="General" sourceLinked="1"/>
        <c:tickLblPos val="nextTo"/>
        <c:crossAx val="101500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layout/>
    </c:title>
    <c:plotArea>
      <c:layout>
        <c:manualLayout>
          <c:layoutTarget val="inner"/>
          <c:xMode val="edge"/>
          <c:yMode val="edge"/>
          <c:x val="0.11483136875663856"/>
          <c:y val="0.12579240375222175"/>
          <c:w val="0.58639526235540274"/>
          <c:h val="0.73592151877876288"/>
        </c:manualLayout>
      </c:layout>
      <c:scatterChart>
        <c:scatterStyle val="lineMarker"/>
        <c:ser>
          <c:idx val="0"/>
          <c:order val="0"/>
          <c:tx>
            <c:strRef>
              <c:f>Sheet2!$C$4</c:f>
              <c:strCache>
                <c:ptCount val="1"/>
                <c:pt idx="0">
                  <c:v>Output [raw ADC value]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/>
              <c:numFmt formatCode="#,##0.00" sourceLinked="0"/>
            </c:trendlineLbl>
          </c:trendline>
          <c:xVal>
            <c:numRef>
              <c:f>Sheet2!$B$5:$B$9</c:f>
              <c:numCache>
                <c:formatCode>General</c:formatCode>
                <c:ptCount val="5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Sheet2!$C$5:$C$9</c:f>
              <c:numCache>
                <c:formatCode>General</c:formatCode>
                <c:ptCount val="5"/>
                <c:pt idx="0">
                  <c:v>691</c:v>
                </c:pt>
                <c:pt idx="1">
                  <c:v>1033</c:v>
                </c:pt>
                <c:pt idx="2">
                  <c:v>1350</c:v>
                </c:pt>
                <c:pt idx="3">
                  <c:v>1672</c:v>
                </c:pt>
                <c:pt idx="4">
                  <c:v>2012</c:v>
                </c:pt>
              </c:numCache>
            </c:numRef>
          </c:yVal>
        </c:ser>
        <c:axId val="108975232"/>
        <c:axId val="108977152"/>
      </c:scatterChart>
      <c:valAx>
        <c:axId val="108975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Input</a:t>
                </a:r>
                <a:r>
                  <a:rPr lang="da-DK" baseline="0"/>
                  <a:t> [mA]</a:t>
                </a:r>
                <a:endParaRPr lang="da-DK"/>
              </a:p>
            </c:rich>
          </c:tx>
          <c:layout/>
        </c:title>
        <c:numFmt formatCode="General" sourceLinked="1"/>
        <c:tickLblPos val="nextTo"/>
        <c:crossAx val="108977152"/>
        <c:crosses val="autoZero"/>
        <c:crossBetween val="midCat"/>
      </c:valAx>
      <c:valAx>
        <c:axId val="1089771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Output [ADC output value]</a:t>
                </a:r>
              </a:p>
            </c:rich>
          </c:tx>
          <c:layout/>
        </c:title>
        <c:numFmt formatCode="General" sourceLinked="1"/>
        <c:tickLblPos val="nextTo"/>
        <c:crossAx val="108975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layout>
        <c:manualLayout>
          <c:xMode val="edge"/>
          <c:yMode val="edge"/>
          <c:x val="0.28713342211430176"/>
          <c:y val="2.8612303290414882E-2"/>
        </c:manualLayout>
      </c:layout>
    </c:title>
    <c:plotArea>
      <c:layout>
        <c:manualLayout>
          <c:layoutTarget val="inner"/>
          <c:xMode val="edge"/>
          <c:yMode val="edge"/>
          <c:x val="0.11483136875663856"/>
          <c:y val="0.12579240375222175"/>
          <c:w val="0.58639526235540274"/>
          <c:h val="0.73592151877876288"/>
        </c:manualLayout>
      </c:layout>
      <c:scatterChart>
        <c:scatterStyle val="lineMarker"/>
        <c:ser>
          <c:idx val="0"/>
          <c:order val="0"/>
          <c:tx>
            <c:strRef>
              <c:f>Sheet3!$C$4:$D$4</c:f>
              <c:strCache>
                <c:ptCount val="1"/>
                <c:pt idx="0">
                  <c:v>Output [raw ADC value]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/>
              <c:numFmt formatCode="#,##0.00" sourceLinked="0"/>
            </c:trendlineLbl>
          </c:trendline>
          <c:xVal>
            <c:numRef>
              <c:f>Sheet3!$B$6:$B$9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Sheet3!$C$6:$C$9</c:f>
              <c:numCache>
                <c:formatCode>General</c:formatCode>
                <c:ptCount val="4"/>
                <c:pt idx="0">
                  <c:v>2185</c:v>
                </c:pt>
                <c:pt idx="1">
                  <c:v>3028</c:v>
                </c:pt>
                <c:pt idx="2">
                  <c:v>4154</c:v>
                </c:pt>
                <c:pt idx="3">
                  <c:v>5281</c:v>
                </c:pt>
              </c:numCache>
            </c:numRef>
          </c:yVal>
        </c:ser>
        <c:axId val="113959296"/>
        <c:axId val="113961216"/>
      </c:scatterChart>
      <c:valAx>
        <c:axId val="113959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a-DK"/>
                  <a:t>Input</a:t>
                </a:r>
                <a:r>
                  <a:rPr lang="da-DK" baseline="0"/>
                  <a:t> []</a:t>
                </a:r>
                <a:endParaRPr lang="da-DK"/>
              </a:p>
            </c:rich>
          </c:tx>
          <c:layout/>
        </c:title>
        <c:numFmt formatCode="General" sourceLinked="1"/>
        <c:tickLblPos val="nextTo"/>
        <c:crossAx val="113961216"/>
        <c:crosses val="autoZero"/>
        <c:crossBetween val="midCat"/>
      </c:valAx>
      <c:valAx>
        <c:axId val="113961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a-DK"/>
                  <a:t>Output [ADC output value]</a:t>
                </a:r>
              </a:p>
            </c:rich>
          </c:tx>
          <c:layout/>
        </c:title>
        <c:numFmt formatCode="General" sourceLinked="1"/>
        <c:tickLblPos val="nextTo"/>
        <c:crossAx val="113959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/>
            </a:pPr>
            <a:r>
              <a:rPr lang="en-US" sz="900"/>
              <a:t>Temp. Value from BMS after calibration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Temp. Value from BMS after calibration</c:v>
          </c:tx>
          <c:spPr>
            <a:ln w="28575">
              <a:noFill/>
            </a:ln>
          </c:spPr>
          <c:trendline>
            <c:trendlineType val="linear"/>
            <c:dispRSqr val="1"/>
            <c:trendlineLbl>
              <c:layout/>
              <c:numFmt formatCode="General" sourceLinked="0"/>
            </c:trendlineLbl>
          </c:trendline>
          <c:xVal>
            <c:numRef>
              <c:f>Sheet3!$F$35:$F$38</c:f>
              <c:numCache>
                <c:formatCode>General</c:formatCode>
                <c:ptCount val="4"/>
                <c:pt idx="0">
                  <c:v>-10</c:v>
                </c:pt>
                <c:pt idx="1">
                  <c:v>0</c:v>
                </c:pt>
                <c:pt idx="2">
                  <c:v>30</c:v>
                </c:pt>
                <c:pt idx="3">
                  <c:v>60</c:v>
                </c:pt>
              </c:numCache>
            </c:numRef>
          </c:xVal>
          <c:yVal>
            <c:numRef>
              <c:f>Sheet3!$H$35:$H$38</c:f>
              <c:numCache>
                <c:formatCode>General</c:formatCode>
                <c:ptCount val="4"/>
                <c:pt idx="0">
                  <c:v>-9</c:v>
                </c:pt>
                <c:pt idx="1">
                  <c:v>0</c:v>
                </c:pt>
                <c:pt idx="2">
                  <c:v>28</c:v>
                </c:pt>
                <c:pt idx="3">
                  <c:v>63</c:v>
                </c:pt>
              </c:numCache>
            </c:numRef>
          </c:yVal>
        </c:ser>
        <c:axId val="56185600"/>
        <c:axId val="56155136"/>
      </c:scatterChart>
      <c:valAx>
        <c:axId val="56185600"/>
        <c:scaling>
          <c:orientation val="minMax"/>
        </c:scaling>
        <c:axPos val="b"/>
        <c:majorGridlines/>
        <c:numFmt formatCode="General" sourceLinked="1"/>
        <c:tickLblPos val="nextTo"/>
        <c:spPr>
          <a:ln w="19050">
            <a:solidFill>
              <a:schemeClr val="accent1"/>
            </a:solidFill>
          </a:ln>
        </c:spPr>
        <c:crossAx val="56155136"/>
        <c:crosses val="autoZero"/>
        <c:crossBetween val="midCat"/>
      </c:valAx>
      <c:valAx>
        <c:axId val="56155136"/>
        <c:scaling>
          <c:orientation val="minMax"/>
        </c:scaling>
        <c:axPos val="l"/>
        <c:majorGridlines/>
        <c:numFmt formatCode="General" sourceLinked="1"/>
        <c:tickLblPos val="nextTo"/>
        <c:spPr>
          <a:ln w="19050">
            <a:solidFill>
              <a:schemeClr val="tx2">
                <a:lumMod val="60000"/>
                <a:lumOff val="40000"/>
              </a:schemeClr>
            </a:solidFill>
          </a:ln>
        </c:spPr>
        <c:crossAx val="56185600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layout/>
    </c:title>
    <c:plotArea>
      <c:layout/>
      <c:lineChart>
        <c:grouping val="standard"/>
        <c:ser>
          <c:idx val="0"/>
          <c:order val="0"/>
          <c:tx>
            <c:v>LiPO</c:v>
          </c:tx>
          <c:marker>
            <c:symbol val="none"/>
          </c:marker>
          <c:cat>
            <c:numRef>
              <c:f>Sheet4!$I$29:$I$35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84</c:v>
                </c:pt>
                <c:pt idx="3">
                  <c:v>81</c:v>
                </c:pt>
                <c:pt idx="4">
                  <c:v>72</c:v>
                </c:pt>
                <c:pt idx="5">
                  <c:v>8</c:v>
                </c:pt>
                <c:pt idx="6">
                  <c:v>0</c:v>
                </c:pt>
              </c:numCache>
            </c:numRef>
          </c:cat>
          <c:val>
            <c:numRef>
              <c:f>Sheet4!$H$29:$H$35</c:f>
              <c:numCache>
                <c:formatCode>General</c:formatCode>
                <c:ptCount val="7"/>
                <c:pt idx="0">
                  <c:v>4.2</c:v>
                </c:pt>
                <c:pt idx="1">
                  <c:v>4.08</c:v>
                </c:pt>
                <c:pt idx="2">
                  <c:v>4.0599999999999996</c:v>
                </c:pt>
                <c:pt idx="3">
                  <c:v>4.0199999999999996</c:v>
                </c:pt>
                <c:pt idx="4">
                  <c:v>3.98</c:v>
                </c:pt>
                <c:pt idx="5">
                  <c:v>3.68</c:v>
                </c:pt>
                <c:pt idx="6">
                  <c:v>3</c:v>
                </c:pt>
              </c:numCache>
            </c:numRef>
          </c:val>
        </c:ser>
        <c:marker val="1"/>
        <c:axId val="114170880"/>
        <c:axId val="114180864"/>
      </c:lineChart>
      <c:dateAx>
        <c:axId val="114170880"/>
        <c:scaling>
          <c:orientation val="maxMin"/>
        </c:scaling>
        <c:axPos val="b"/>
        <c:majorGridlines/>
        <c:numFmt formatCode="General" sourceLinked="0"/>
        <c:tickLblPos val="nextTo"/>
        <c:crossAx val="114180864"/>
        <c:crosses val="autoZero"/>
        <c:lblOffset val="10"/>
        <c:baseTimeUnit val="days"/>
        <c:majorUnit val="10"/>
        <c:majorTimeUnit val="days"/>
        <c:minorUnit val="10"/>
        <c:minorTimeUnit val="days"/>
      </c:dateAx>
      <c:valAx>
        <c:axId val="114180864"/>
        <c:scaling>
          <c:orientation val="minMax"/>
          <c:max val="4.3"/>
          <c:min val="2.9"/>
        </c:scaling>
        <c:axPos val="r"/>
        <c:majorGridlines/>
        <c:numFmt formatCode="General" sourceLinked="1"/>
        <c:tickLblPos val="nextTo"/>
        <c:crossAx val="114170880"/>
        <c:crosses val="autoZero"/>
        <c:crossBetween val="between"/>
        <c:majorUnit val="0.1"/>
        <c:minorUnit val="0.1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title>
      <c:tx>
        <c:rich>
          <a:bodyPr/>
          <a:lstStyle/>
          <a:p>
            <a:pPr>
              <a:defRPr/>
            </a:pPr>
            <a:r>
              <a:rPr lang="en-US"/>
              <a:t>Li-PO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LiPO</c:v>
          </c:tx>
          <c:marker>
            <c:symbol val="none"/>
          </c:marker>
          <c:cat>
            <c:numRef>
              <c:f>Sheet4!$I$29:$I$33</c:f>
              <c:numCache>
                <c:formatCode>General</c:formatCode>
                <c:ptCount val="5"/>
                <c:pt idx="0">
                  <c:v>100</c:v>
                </c:pt>
                <c:pt idx="1">
                  <c:v>90</c:v>
                </c:pt>
                <c:pt idx="2">
                  <c:v>84</c:v>
                </c:pt>
                <c:pt idx="3">
                  <c:v>81</c:v>
                </c:pt>
                <c:pt idx="4">
                  <c:v>72</c:v>
                </c:pt>
              </c:numCache>
            </c:numRef>
          </c:cat>
          <c:val>
            <c:numRef>
              <c:f>Sheet4!$H$29:$H$33</c:f>
              <c:numCache>
                <c:formatCode>General</c:formatCode>
                <c:ptCount val="5"/>
                <c:pt idx="0">
                  <c:v>4.2</c:v>
                </c:pt>
                <c:pt idx="1">
                  <c:v>4.08</c:v>
                </c:pt>
                <c:pt idx="2">
                  <c:v>4.0599999999999996</c:v>
                </c:pt>
                <c:pt idx="3">
                  <c:v>4.0199999999999996</c:v>
                </c:pt>
                <c:pt idx="4">
                  <c:v>3.98</c:v>
                </c:pt>
              </c:numCache>
            </c:numRef>
          </c:val>
        </c:ser>
        <c:marker val="1"/>
        <c:axId val="54567296"/>
        <c:axId val="54568832"/>
      </c:lineChart>
      <c:dateAx>
        <c:axId val="54567296"/>
        <c:scaling>
          <c:orientation val="maxMin"/>
        </c:scaling>
        <c:axPos val="b"/>
        <c:majorGridlines/>
        <c:numFmt formatCode="General" sourceLinked="0"/>
        <c:tickLblPos val="nextTo"/>
        <c:crossAx val="54568832"/>
        <c:crosses val="autoZero"/>
        <c:lblOffset val="10"/>
        <c:baseTimeUnit val="days"/>
        <c:majorUnit val="3"/>
        <c:majorTimeUnit val="days"/>
        <c:minorUnit val="3"/>
        <c:minorTimeUnit val="days"/>
      </c:dateAx>
      <c:valAx>
        <c:axId val="54568832"/>
        <c:scaling>
          <c:orientation val="minMax"/>
          <c:max val="4.25"/>
          <c:min val="3.9499999999999997"/>
        </c:scaling>
        <c:axPos val="r"/>
        <c:majorGridlines/>
        <c:numFmt formatCode="General" sourceLinked="1"/>
        <c:tickLblPos val="nextTo"/>
        <c:crossAx val="54567296"/>
        <c:crosses val="autoZero"/>
        <c:crossBetween val="between"/>
        <c:majorUnit val="0.05"/>
        <c:minorUnit val="2.0000000000000004E-2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2</xdr:row>
      <xdr:rowOff>114300</xdr:rowOff>
    </xdr:from>
    <xdr:to>
      <xdr:col>15</xdr:col>
      <xdr:colOff>390525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2</xdr:row>
      <xdr:rowOff>114300</xdr:rowOff>
    </xdr:from>
    <xdr:to>
      <xdr:col>15</xdr:col>
      <xdr:colOff>390525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114299</xdr:colOff>
      <xdr:row>3</xdr:row>
      <xdr:rowOff>114300</xdr:rowOff>
    </xdr:from>
    <xdr:to>
      <xdr:col>19</xdr:col>
      <xdr:colOff>142875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466725</xdr:colOff>
      <xdr:row>31</xdr:row>
      <xdr:rowOff>0</xdr:rowOff>
    </xdr:from>
    <xdr:to>
      <xdr:col>18</xdr:col>
      <xdr:colOff>314325</xdr:colOff>
      <xdr:row>46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3</xdr:col>
      <xdr:colOff>57150</xdr:colOff>
      <xdr:row>24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333500"/>
          <a:ext cx="4714875" cy="36195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114300</xdr:rowOff>
    </xdr:to>
    <xdr:sp macro="" textlink="">
      <xdr:nvSpPr>
        <xdr:cNvPr id="4098" name="AutoShape 2" descr="https://mail-attachment.googleusercontent.com/attachment/?ui=2&amp;ik=993ae45e12&amp;view=att&amp;th=13e9024fa6af4810&amp;attid=0.2&amp;disp=inline&amp;realattid=f_hgjtmsvu1&amp;safe=1&amp;zw&amp;saduie=AG9B_P-kXU0xj3kcDZK0dzWf0KP8&amp;sadet=1368218032839&amp;sads=rN0liKrEC_IB-Ep1riOh6RQpZhY"/>
        <xdr:cNvSpPr>
          <a:spLocks noChangeAspect="1" noChangeArrowheads="1"/>
        </xdr:cNvSpPr>
      </xdr:nvSpPr>
      <xdr:spPr bwMode="auto">
        <a:xfrm>
          <a:off x="0" y="533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4</xdr:col>
      <xdr:colOff>295275</xdr:colOff>
      <xdr:row>48</xdr:row>
      <xdr:rowOff>28575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5715000"/>
          <a:ext cx="5562600" cy="3838575"/>
        </a:xfrm>
        <a:prstGeom prst="rect">
          <a:avLst/>
        </a:prstGeom>
        <a:noFill/>
      </xdr:spPr>
    </xdr:pic>
    <xdr:clientData/>
  </xdr:twoCellAnchor>
  <xdr:twoCellAnchor>
    <xdr:from>
      <xdr:col>13</xdr:col>
      <xdr:colOff>95250</xdr:colOff>
      <xdr:row>24</xdr:row>
      <xdr:rowOff>133349</xdr:rowOff>
    </xdr:from>
    <xdr:to>
      <xdr:col>27</xdr:col>
      <xdr:colOff>285750</xdr:colOff>
      <xdr:row>51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54</xdr:row>
      <xdr:rowOff>0</xdr:rowOff>
    </xdr:from>
    <xdr:to>
      <xdr:col>27</xdr:col>
      <xdr:colOff>190500</xdr:colOff>
      <xdr:row>80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D24" sqref="D24"/>
    </sheetView>
  </sheetViews>
  <sheetFormatPr defaultRowHeight="15"/>
  <cols>
    <col min="1" max="1" width="18.5703125" customWidth="1"/>
    <col min="2" max="2" width="17.42578125" customWidth="1"/>
    <col min="3" max="3" width="22.42578125" customWidth="1"/>
    <col min="4" max="4" width="16.42578125" customWidth="1"/>
  </cols>
  <sheetData>
    <row r="1" spans="1:4">
      <c r="A1" t="s">
        <v>10</v>
      </c>
    </row>
    <row r="4" spans="1:4">
      <c r="A4" t="s">
        <v>0</v>
      </c>
      <c r="B4" t="s">
        <v>1</v>
      </c>
      <c r="C4" t="s">
        <v>2</v>
      </c>
      <c r="D4" t="s">
        <v>23</v>
      </c>
    </row>
    <row r="5" spans="1:4">
      <c r="A5">
        <v>1</v>
      </c>
      <c r="B5">
        <v>0</v>
      </c>
      <c r="C5">
        <v>10</v>
      </c>
      <c r="D5">
        <v>66</v>
      </c>
    </row>
    <row r="6" spans="1:4">
      <c r="A6">
        <v>2</v>
      </c>
      <c r="B6">
        <v>500</v>
      </c>
      <c r="C6">
        <v>150</v>
      </c>
    </row>
    <row r="7" spans="1:4">
      <c r="A7">
        <v>3</v>
      </c>
      <c r="B7">
        <v>1000</v>
      </c>
      <c r="C7">
        <v>291</v>
      </c>
    </row>
    <row r="8" spans="1:4">
      <c r="A8">
        <v>4</v>
      </c>
      <c r="B8">
        <v>1500</v>
      </c>
      <c r="C8">
        <v>436</v>
      </c>
    </row>
    <row r="9" spans="1:4">
      <c r="A9">
        <v>5</v>
      </c>
      <c r="B9">
        <v>2000</v>
      </c>
      <c r="C9">
        <v>579</v>
      </c>
    </row>
    <row r="10" spans="1:4">
      <c r="B10">
        <v>2500</v>
      </c>
      <c r="D10">
        <v>2590</v>
      </c>
    </row>
    <row r="11" spans="1:4">
      <c r="B11">
        <v>3000</v>
      </c>
      <c r="D11">
        <v>3075</v>
      </c>
    </row>
    <row r="12" spans="1:4">
      <c r="B12">
        <v>4000</v>
      </c>
      <c r="D12">
        <v>4076</v>
      </c>
    </row>
    <row r="13" spans="1:4">
      <c r="B13">
        <v>5000</v>
      </c>
      <c r="D13">
        <v>5066</v>
      </c>
    </row>
    <row r="14" spans="1:4">
      <c r="B14">
        <v>6000</v>
      </c>
      <c r="D14">
        <v>6060</v>
      </c>
    </row>
    <row r="15" spans="1:4">
      <c r="B15">
        <v>8000</v>
      </c>
      <c r="D15">
        <v>7994</v>
      </c>
    </row>
    <row r="16" spans="1:4">
      <c r="B16">
        <v>10000</v>
      </c>
      <c r="D16">
        <v>9920</v>
      </c>
    </row>
    <row r="20" spans="2:3">
      <c r="B20" t="s">
        <v>3</v>
      </c>
      <c r="C20">
        <f>SLOPE(C5:C9,B5:B9)</f>
        <v>0.2848</v>
      </c>
    </row>
    <row r="21" spans="2:3">
      <c r="B21" t="s">
        <v>4</v>
      </c>
      <c r="C21">
        <f>INTERCEPT(C5:C9,B5:B9)</f>
        <v>8.3999999999999773</v>
      </c>
    </row>
    <row r="22" spans="2:3">
      <c r="B22" t="s">
        <v>8</v>
      </c>
      <c r="C22" s="3">
        <f>1/C20</f>
        <v>3.51123595505618</v>
      </c>
    </row>
    <row r="24" spans="2:3">
      <c r="B24" t="s">
        <v>6</v>
      </c>
      <c r="C24">
        <v>436</v>
      </c>
    </row>
    <row r="25" spans="2:3">
      <c r="B25" t="s">
        <v>5</v>
      </c>
      <c r="C25" t="s">
        <v>9</v>
      </c>
    </row>
    <row r="26" spans="2:3">
      <c r="B26" t="s">
        <v>7</v>
      </c>
      <c r="C26" s="1">
        <f>(C24-C21)*C22</f>
        <v>1501.4044943820227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2"/>
  <sheetViews>
    <sheetView workbookViewId="0">
      <selection activeCell="D8" sqref="D8"/>
    </sheetView>
  </sheetViews>
  <sheetFormatPr defaultRowHeight="15"/>
  <cols>
    <col min="1" max="1" width="19" customWidth="1"/>
    <col min="2" max="2" width="17.140625" customWidth="1"/>
    <col min="3" max="3" width="22.7109375" customWidth="1"/>
  </cols>
  <sheetData>
    <row r="1" spans="1:4">
      <c r="A1" t="s">
        <v>11</v>
      </c>
    </row>
    <row r="4" spans="1:4">
      <c r="A4" t="s">
        <v>0</v>
      </c>
      <c r="B4" t="s">
        <v>1</v>
      </c>
      <c r="C4" t="s">
        <v>2</v>
      </c>
    </row>
    <row r="5" spans="1:4">
      <c r="A5">
        <v>1</v>
      </c>
      <c r="B5">
        <v>0</v>
      </c>
      <c r="C5">
        <v>691</v>
      </c>
    </row>
    <row r="6" spans="1:4">
      <c r="A6">
        <v>2</v>
      </c>
      <c r="B6">
        <v>500</v>
      </c>
      <c r="C6">
        <v>1033</v>
      </c>
    </row>
    <row r="7" spans="1:4">
      <c r="A7">
        <v>3</v>
      </c>
      <c r="B7">
        <v>1000</v>
      </c>
      <c r="C7">
        <v>1350</v>
      </c>
      <c r="D7">
        <v>954</v>
      </c>
    </row>
    <row r="8" spans="1:4">
      <c r="A8">
        <v>4</v>
      </c>
      <c r="B8">
        <v>1500</v>
      </c>
      <c r="C8">
        <v>1672</v>
      </c>
    </row>
    <row r="9" spans="1:4">
      <c r="A9">
        <v>5</v>
      </c>
      <c r="B9">
        <v>2000</v>
      </c>
      <c r="C9">
        <v>2012</v>
      </c>
    </row>
    <row r="13" spans="1:4">
      <c r="B13" t="s">
        <v>3</v>
      </c>
      <c r="C13" s="2">
        <f>SLOPE(C5:C9,B5:B9)</f>
        <v>0.65620000000000001</v>
      </c>
    </row>
    <row r="14" spans="1:4">
      <c r="B14" t="s">
        <v>4</v>
      </c>
      <c r="C14">
        <f>INTERCEPT(C5:C9,B5:B9)</f>
        <v>695.39999999999986</v>
      </c>
    </row>
    <row r="15" spans="1:4">
      <c r="B15" t="s">
        <v>8</v>
      </c>
      <c r="C15" s="2">
        <f>1/C13</f>
        <v>1.5239256324291375</v>
      </c>
    </row>
    <row r="24" spans="2:5">
      <c r="B24" t="s">
        <v>6</v>
      </c>
      <c r="C24">
        <v>1350</v>
      </c>
    </row>
    <row r="25" spans="2:5">
      <c r="B25" t="s">
        <v>13</v>
      </c>
      <c r="C25" t="s">
        <v>9</v>
      </c>
    </row>
    <row r="26" spans="2:5">
      <c r="B26" t="s">
        <v>7</v>
      </c>
      <c r="C26" s="1">
        <f>(C24-C14)*C15</f>
        <v>997.56171898811363</v>
      </c>
    </row>
    <row r="28" spans="2:5">
      <c r="B28" t="s">
        <v>14</v>
      </c>
    </row>
    <row r="30" spans="2:5">
      <c r="C30" s="1"/>
    </row>
    <row r="31" spans="2:5">
      <c r="B31" t="s">
        <v>15</v>
      </c>
      <c r="C31" s="2">
        <f>(C24-C14)/656*1000</f>
        <v>997.86585365853671</v>
      </c>
      <c r="E31" t="s">
        <v>17</v>
      </c>
    </row>
    <row r="32" spans="2:5">
      <c r="B32" t="s">
        <v>16</v>
      </c>
      <c r="C32">
        <f>(C24-C14)*1524/100</f>
        <v>9976.104000000003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8"/>
  <sheetViews>
    <sheetView tabSelected="1" topLeftCell="C19" workbookViewId="0">
      <selection activeCell="F34" sqref="F34"/>
    </sheetView>
  </sheetViews>
  <sheetFormatPr defaultRowHeight="15"/>
  <cols>
    <col min="1" max="1" width="16" customWidth="1"/>
    <col min="2" max="2" width="15.140625" customWidth="1"/>
    <col min="3" max="3" width="13.28515625" customWidth="1"/>
  </cols>
  <sheetData>
    <row r="1" spans="1:8">
      <c r="A1" t="s">
        <v>10</v>
      </c>
    </row>
    <row r="4" spans="1:8">
      <c r="A4" t="s">
        <v>0</v>
      </c>
      <c r="B4" t="s">
        <v>30</v>
      </c>
      <c r="C4" t="s">
        <v>2</v>
      </c>
      <c r="E4" t="s">
        <v>18</v>
      </c>
    </row>
    <row r="5" spans="1:8">
      <c r="A5">
        <v>0</v>
      </c>
      <c r="B5">
        <v>-10</v>
      </c>
      <c r="D5">
        <v>1900</v>
      </c>
      <c r="E5">
        <v>18</v>
      </c>
    </row>
    <row r="6" spans="1:8">
      <c r="A6">
        <v>1</v>
      </c>
      <c r="B6">
        <v>0</v>
      </c>
      <c r="C6" s="4">
        <v>2185</v>
      </c>
      <c r="D6" s="4">
        <v>2600</v>
      </c>
      <c r="E6" s="4">
        <v>23</v>
      </c>
    </row>
    <row r="7" spans="1:8">
      <c r="A7">
        <v>2</v>
      </c>
      <c r="B7">
        <v>10</v>
      </c>
      <c r="C7">
        <v>3028</v>
      </c>
      <c r="D7">
        <v>3100</v>
      </c>
    </row>
    <row r="8" spans="1:8">
      <c r="A8">
        <v>3</v>
      </c>
      <c r="B8">
        <v>20</v>
      </c>
      <c r="C8" s="5">
        <v>4154</v>
      </c>
      <c r="G8">
        <v>0</v>
      </c>
      <c r="H8">
        <f>E6*104</f>
        <v>2392</v>
      </c>
    </row>
    <row r="9" spans="1:8">
      <c r="A9">
        <v>4</v>
      </c>
      <c r="B9">
        <v>30</v>
      </c>
      <c r="C9">
        <v>5281</v>
      </c>
      <c r="E9">
        <v>47</v>
      </c>
      <c r="G9">
        <v>30</v>
      </c>
      <c r="H9">
        <f>E9*104</f>
        <v>4888</v>
      </c>
    </row>
    <row r="10" spans="1:8">
      <c r="A10">
        <v>5</v>
      </c>
      <c r="B10">
        <v>60</v>
      </c>
      <c r="E10">
        <v>84</v>
      </c>
      <c r="G10">
        <v>60</v>
      </c>
      <c r="H10">
        <f>E10*104</f>
        <v>8736</v>
      </c>
    </row>
    <row r="11" spans="1:8">
      <c r="C11">
        <f>C6/104</f>
        <v>21.009615384615383</v>
      </c>
    </row>
    <row r="14" spans="1:8">
      <c r="B14" t="s">
        <v>3</v>
      </c>
      <c r="C14">
        <f>SLOPE(C6:C10,B6:B10)</f>
        <v>104.14</v>
      </c>
      <c r="D14">
        <f>SLOPE(D5:D9,B5:B9)</f>
        <v>60</v>
      </c>
      <c r="H14">
        <f>SLOPE(H8:H10,G8:G10)</f>
        <v>105.73333333333333</v>
      </c>
    </row>
    <row r="15" spans="1:8">
      <c r="B15" t="s">
        <v>4</v>
      </c>
      <c r="C15">
        <f>INTERCEPT(C6:C10,B6:B10)</f>
        <v>2099.9</v>
      </c>
      <c r="H15">
        <f>H8/104</f>
        <v>23</v>
      </c>
    </row>
    <row r="16" spans="1:8">
      <c r="B16" t="s">
        <v>8</v>
      </c>
      <c r="C16" s="3">
        <f>1/C14</f>
        <v>9.6024582293067033E-3</v>
      </c>
    </row>
    <row r="25" spans="2:8">
      <c r="B25" t="s">
        <v>6</v>
      </c>
      <c r="C25">
        <v>5281</v>
      </c>
    </row>
    <row r="26" spans="2:8">
      <c r="B26" t="s">
        <v>5</v>
      </c>
      <c r="C26" t="s">
        <v>12</v>
      </c>
    </row>
    <row r="27" spans="2:8">
      <c r="B27" t="s">
        <v>7</v>
      </c>
      <c r="C27" s="1">
        <f>(C25-C15)/C14</f>
        <v>30.546379873247549</v>
      </c>
    </row>
    <row r="31" spans="2:8">
      <c r="F31" t="s">
        <v>22</v>
      </c>
    </row>
    <row r="32" spans="2:8">
      <c r="H32">
        <v>104</v>
      </c>
    </row>
    <row r="33" spans="6:8">
      <c r="F33" t="s">
        <v>19</v>
      </c>
    </row>
    <row r="34" spans="6:8">
      <c r="F34" t="s">
        <v>21</v>
      </c>
      <c r="G34" t="s">
        <v>20</v>
      </c>
      <c r="H34" t="s">
        <v>31</v>
      </c>
    </row>
    <row r="35" spans="6:8">
      <c r="F35">
        <v>-10</v>
      </c>
      <c r="G35">
        <v>-7</v>
      </c>
      <c r="H35">
        <v>-9</v>
      </c>
    </row>
    <row r="36" spans="6:8">
      <c r="F36">
        <v>0</v>
      </c>
      <c r="G36">
        <v>0</v>
      </c>
      <c r="H36">
        <v>0</v>
      </c>
    </row>
    <row r="37" spans="6:8">
      <c r="F37">
        <v>30</v>
      </c>
      <c r="G37">
        <v>30</v>
      </c>
      <c r="H37">
        <v>28</v>
      </c>
    </row>
    <row r="38" spans="6:8">
      <c r="F38">
        <v>60</v>
      </c>
      <c r="G38">
        <v>69</v>
      </c>
      <c r="H38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5"/>
  <sheetViews>
    <sheetView topLeftCell="C83" workbookViewId="0">
      <selection activeCell="E15" sqref="E15"/>
    </sheetView>
  </sheetViews>
  <sheetFormatPr defaultRowHeight="15"/>
  <cols>
    <col min="1" max="1" width="51.5703125" customWidth="1"/>
  </cols>
  <sheetData>
    <row r="1" spans="1:1" ht="45">
      <c r="A1" s="6" t="s">
        <v>24</v>
      </c>
    </row>
    <row r="3" spans="1:1">
      <c r="A3" t="s">
        <v>25</v>
      </c>
    </row>
    <row r="29" spans="8:11">
      <c r="H29">
        <v>4.2</v>
      </c>
      <c r="I29">
        <v>100</v>
      </c>
      <c r="J29">
        <f>SLOPE(I29:I30,H29:H30)</f>
        <v>83.333333333333258</v>
      </c>
      <c r="K29" t="s">
        <v>26</v>
      </c>
    </row>
    <row r="30" spans="8:11">
      <c r="H30">
        <v>4.08</v>
      </c>
      <c r="I30">
        <v>90</v>
      </c>
    </row>
    <row r="31" spans="8:11">
      <c r="H31">
        <v>4.0599999999999996</v>
      </c>
      <c r="I31">
        <v>84</v>
      </c>
      <c r="J31">
        <f>SLOPE(I30:I31,H30:H31)</f>
        <v>299.99999999999307</v>
      </c>
      <c r="K31" t="s">
        <v>27</v>
      </c>
    </row>
    <row r="32" spans="8:11">
      <c r="H32">
        <v>4.0199999999999996</v>
      </c>
      <c r="I32">
        <v>81</v>
      </c>
      <c r="J32">
        <f>SLOPE(I31:I32,H31:H32)</f>
        <v>74.999999999999929</v>
      </c>
      <c r="K32" t="s">
        <v>28</v>
      </c>
    </row>
    <row r="33" spans="8:11">
      <c r="H33">
        <v>3.98</v>
      </c>
      <c r="I33">
        <v>72</v>
      </c>
      <c r="J33">
        <f>SLOPE(I32:I33,H32:H33)</f>
        <v>225.0000000000023</v>
      </c>
      <c r="K33" t="s">
        <v>29</v>
      </c>
    </row>
    <row r="34" spans="8:11">
      <c r="H34">
        <v>3.68</v>
      </c>
      <c r="I34">
        <v>8</v>
      </c>
    </row>
    <row r="35" spans="8:11">
      <c r="H35">
        <v>3</v>
      </c>
      <c r="I35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2013-05-01T20:59:16Z</dcterms:created>
  <dcterms:modified xsi:type="dcterms:W3CDTF">2013-06-12T00:05:20Z</dcterms:modified>
</cp:coreProperties>
</file>