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1.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12.xml" ContentType="application/vnd.openxmlformats-officedocument.drawingml.chartshapes+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15.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16.xml" ContentType="application/vnd.openxmlformats-officedocument.drawingml.chartshapes+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1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21.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2.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23.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vakolsam\Desktop\NIST Paper\"/>
    </mc:Choice>
  </mc:AlternateContent>
  <bookViews>
    <workbookView xWindow="0" yWindow="0" windowWidth="23040" windowHeight="8904" tabRatio="900" firstSheet="12" activeTab="17"/>
  </bookViews>
  <sheets>
    <sheet name="Fir-Ds40p" sheetId="8" r:id="rId1"/>
    <sheet name="Fir-Ds20p" sheetId="1" r:id="rId2"/>
    <sheet name="Fir-Horiz" sheetId="2" r:id="rId3"/>
    <sheet name="Fir-Up20p" sheetId="3" r:id="rId4"/>
    <sheet name="Fir-Up40p" sheetId="9" r:id="rId5"/>
    <sheet name="LBS-Ds40p" sheetId="10" r:id="rId6"/>
    <sheet name="LBS-Ds20p" sheetId="4" r:id="rId7"/>
    <sheet name="LBS-Horiz" sheetId="5" r:id="rId8"/>
    <sheet name="LBS-Up20p" sheetId="6" r:id="rId9"/>
    <sheet name="LBS-Up40p" sheetId="11" r:id="rId10"/>
    <sheet name="quasi-steady RoS" sheetId="7" r:id="rId11"/>
    <sheet name="Byram Convective" sheetId="12" r:id="rId12"/>
    <sheet name="Nc data-for correlation" sheetId="13" r:id="rId13"/>
    <sheet name="Simulations-horiz only" sheetId="18" r:id="rId14"/>
    <sheet name="Cruz 2020" sheetId="15" r:id="rId15"/>
    <sheet name="Anova cruz 202" sheetId="20" r:id="rId16"/>
    <sheet name="cruz2018" sheetId="16" r:id="rId17"/>
    <sheet name="cruz-total data" sheetId="17" r:id="rId18"/>
    <sheet name="Nc gathered data" sheetId="19" r:id="rId1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6" l="1"/>
  <c r="O3" i="16"/>
  <c r="O4" i="16"/>
  <c r="O5" i="16"/>
  <c r="O6" i="16"/>
  <c r="O7" i="16"/>
  <c r="O8" i="16"/>
  <c r="O9" i="16"/>
  <c r="O10" i="16"/>
  <c r="O11" i="16"/>
  <c r="O12" i="16"/>
  <c r="O13" i="16"/>
  <c r="O14" i="16"/>
  <c r="O15" i="16"/>
  <c r="O16" i="16"/>
  <c r="O17" i="16"/>
  <c r="O18" i="16"/>
  <c r="O19" i="16"/>
  <c r="O20" i="16"/>
  <c r="O21" i="16"/>
  <c r="O22" i="16"/>
  <c r="O23" i="16"/>
  <c r="O24" i="16"/>
  <c r="O25" i="16"/>
  <c r="O26" i="16"/>
  <c r="O27" i="16"/>
  <c r="O28" i="16"/>
  <c r="O29" i="16"/>
  <c r="O30" i="16"/>
  <c r="O31" i="16"/>
  <c r="O32" i="16"/>
  <c r="O33" i="16"/>
  <c r="O34" i="16"/>
  <c r="O35" i="16"/>
  <c r="O36" i="16"/>
  <c r="O37" i="16"/>
  <c r="O38" i="16"/>
  <c r="O39" i="16"/>
  <c r="O40" i="16"/>
  <c r="O41" i="16"/>
  <c r="O42" i="16"/>
  <c r="O43" i="16"/>
  <c r="O44" i="16"/>
  <c r="O45" i="16"/>
  <c r="O46" i="16"/>
  <c r="O47" i="16"/>
  <c r="O48" i="16"/>
  <c r="O49" i="16"/>
  <c r="O50" i="16"/>
  <c r="O51" i="16"/>
  <c r="O52" i="16"/>
  <c r="O53" i="16"/>
  <c r="O54" i="16"/>
  <c r="O55" i="16"/>
  <c r="O56" i="16"/>
  <c r="O57" i="16"/>
  <c r="O58" i="16"/>
  <c r="O59" i="16"/>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2" i="15"/>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2" i="15"/>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N33" i="16"/>
  <c r="N34" i="16"/>
  <c r="N35" i="16"/>
  <c r="N36" i="16"/>
  <c r="N37" i="16"/>
  <c r="N38" i="16"/>
  <c r="N39" i="16"/>
  <c r="N40" i="16"/>
  <c r="N41" i="16"/>
  <c r="N42" i="16"/>
  <c r="N43" i="16"/>
  <c r="N44" i="16"/>
  <c r="N45" i="16"/>
  <c r="N46" i="16"/>
  <c r="N47" i="16"/>
  <c r="N48" i="16"/>
  <c r="N49" i="16"/>
  <c r="N50" i="16"/>
  <c r="N51" i="16"/>
  <c r="N52" i="16"/>
  <c r="N53" i="16"/>
  <c r="N54" i="16"/>
  <c r="N55" i="16"/>
  <c r="N56" i="16"/>
  <c r="N57" i="16"/>
  <c r="N58" i="16"/>
  <c r="N59" i="16"/>
  <c r="N2" i="16"/>
  <c r="M3" i="16"/>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2" i="16"/>
  <c r="L63" i="16" l="1"/>
  <c r="H54" i="7" l="1"/>
  <c r="I54" i="7"/>
  <c r="H55" i="7"/>
  <c r="I55" i="7"/>
  <c r="H56" i="7"/>
  <c r="I56" i="7"/>
  <c r="H72" i="7"/>
  <c r="I72" i="7"/>
  <c r="H73" i="7"/>
  <c r="I73" i="7"/>
  <c r="H74" i="7"/>
  <c r="I74" i="7"/>
  <c r="H36" i="7"/>
  <c r="I36" i="7"/>
  <c r="H37" i="7"/>
  <c r="I37" i="7"/>
  <c r="H38" i="7"/>
  <c r="I38" i="7"/>
  <c r="G33" i="17" l="1"/>
  <c r="G54" i="15" l="1"/>
  <c r="P10" i="18"/>
  <c r="AK142" i="17" l="1"/>
  <c r="AF142" i="17"/>
  <c r="AK141" i="17"/>
  <c r="AF141" i="17"/>
  <c r="AK140" i="17"/>
  <c r="AF140" i="17"/>
  <c r="AJ139" i="17"/>
  <c r="AF139" i="17"/>
  <c r="AJ138" i="17"/>
  <c r="AF138" i="17"/>
  <c r="AJ137" i="17"/>
  <c r="AF137" i="17"/>
  <c r="BJ28" i="7"/>
  <c r="BJ29" i="7"/>
  <c r="BJ27" i="7"/>
  <c r="BI28" i="7"/>
  <c r="BI29" i="7"/>
  <c r="BI27" i="7"/>
  <c r="BH28" i="7"/>
  <c r="BH29" i="7"/>
  <c r="BH27" i="7"/>
  <c r="BC28" i="7"/>
  <c r="BD28" i="7"/>
  <c r="BE28" i="7"/>
  <c r="BC29" i="7"/>
  <c r="BD29" i="7"/>
  <c r="BE29" i="7"/>
  <c r="BD27" i="7"/>
  <c r="BE27" i="7"/>
  <c r="BC27" i="7"/>
  <c r="BJ20" i="17"/>
  <c r="BJ19" i="17"/>
  <c r="BJ18" i="17"/>
  <c r="BO82" i="17"/>
  <c r="BO81" i="17"/>
  <c r="BO80" i="17"/>
  <c r="BI78" i="17"/>
  <c r="BI77" i="17"/>
  <c r="BI76" i="17"/>
  <c r="BI75" i="17"/>
  <c r="BI74" i="17"/>
  <c r="BI73" i="17"/>
  <c r="BI72" i="17"/>
  <c r="BI71" i="17"/>
  <c r="BI70" i="17"/>
  <c r="BI69" i="17"/>
  <c r="BI68" i="17"/>
  <c r="BI67" i="17"/>
  <c r="BI66" i="17"/>
  <c r="BI65" i="17"/>
  <c r="BI64" i="17"/>
  <c r="BI63" i="17"/>
  <c r="BI62" i="17"/>
  <c r="BI61" i="17"/>
  <c r="BI60" i="17"/>
  <c r="BI59" i="17"/>
  <c r="BI58" i="17"/>
  <c r="BI57" i="17"/>
  <c r="BI56" i="17"/>
  <c r="BI55" i="17"/>
  <c r="BI54" i="17"/>
  <c r="BI53" i="17"/>
  <c r="BI52" i="17"/>
  <c r="BI51" i="17"/>
  <c r="BI50" i="17"/>
  <c r="BI49" i="17"/>
  <c r="BI48" i="17"/>
  <c r="BI47" i="17"/>
  <c r="BI46" i="17"/>
  <c r="BI45" i="17"/>
  <c r="BI44" i="17"/>
  <c r="BI43" i="17"/>
  <c r="BI42" i="17"/>
  <c r="BI41" i="17"/>
  <c r="BI40" i="17"/>
  <c r="BI39" i="17"/>
  <c r="BI38" i="17"/>
  <c r="BI37" i="17"/>
  <c r="BI36" i="17"/>
  <c r="BI35" i="17"/>
  <c r="BI34" i="17"/>
  <c r="BI33" i="17"/>
  <c r="BI32" i="17"/>
  <c r="BI31" i="17"/>
  <c r="BI30" i="17"/>
  <c r="BI29" i="17"/>
  <c r="BI28" i="17"/>
  <c r="BI27" i="17"/>
  <c r="BI26" i="17"/>
  <c r="BI25" i="17"/>
  <c r="BI24" i="17"/>
  <c r="BI23" i="17"/>
  <c r="BI22" i="17"/>
  <c r="BI21" i="17"/>
  <c r="BH17" i="17"/>
  <c r="BH15" i="17"/>
  <c r="BH16" i="17"/>
  <c r="R39" i="15"/>
  <c r="I18" i="15"/>
  <c r="I17" i="15"/>
  <c r="I22" i="15"/>
  <c r="I23" i="15"/>
  <c r="I19" i="15"/>
  <c r="I24" i="15"/>
  <c r="I10" i="15"/>
  <c r="I16" i="15"/>
  <c r="I29" i="15"/>
  <c r="I37" i="15"/>
  <c r="I20" i="15"/>
  <c r="I28" i="15"/>
  <c r="I31" i="15"/>
  <c r="I13" i="15"/>
  <c r="I12" i="15"/>
  <c r="I33" i="15"/>
  <c r="I11" i="15"/>
  <c r="I34" i="15"/>
  <c r="I30" i="15"/>
  <c r="I41" i="15"/>
  <c r="I15" i="15"/>
  <c r="I25" i="15"/>
  <c r="I21" i="15"/>
  <c r="I7" i="15"/>
  <c r="I6" i="15"/>
  <c r="I14" i="15"/>
  <c r="I3" i="15"/>
  <c r="I2" i="15"/>
  <c r="I8" i="15"/>
  <c r="I5" i="15"/>
  <c r="I9" i="15"/>
  <c r="I4" i="15"/>
  <c r="I42" i="15"/>
  <c r="I26" i="15"/>
  <c r="I27" i="15"/>
  <c r="I36" i="15"/>
  <c r="I46" i="15"/>
  <c r="I38" i="15"/>
  <c r="I35" i="15"/>
  <c r="I32" i="15"/>
  <c r="I43" i="15"/>
  <c r="I40" i="15"/>
  <c r="I44" i="15"/>
  <c r="I45" i="15"/>
  <c r="I39" i="15"/>
  <c r="I45" i="16"/>
  <c r="F63" i="16"/>
  <c r="Q120" i="17"/>
  <c r="Q121" i="17"/>
  <c r="Q122" i="17"/>
  <c r="Q123" i="17"/>
  <c r="Q124" i="17"/>
  <c r="Q125" i="17"/>
  <c r="Q126" i="17"/>
  <c r="Q127" i="17"/>
  <c r="Q128" i="17"/>
  <c r="Q129" i="17"/>
  <c r="Q130" i="17"/>
  <c r="Q131" i="17"/>
  <c r="Q132" i="17"/>
  <c r="Q133" i="17"/>
  <c r="Q134" i="17"/>
  <c r="Q112" i="17"/>
  <c r="Q113" i="17"/>
  <c r="Q114" i="17"/>
  <c r="Q115" i="17"/>
  <c r="Q116" i="17"/>
  <c r="Q117" i="17"/>
  <c r="Q118" i="17"/>
  <c r="Q119" i="17"/>
  <c r="Q111" i="17"/>
  <c r="B204" i="7" l="1"/>
  <c r="C204" i="7"/>
  <c r="D204" i="7"/>
  <c r="E204" i="7"/>
  <c r="F204" i="7"/>
  <c r="G204" i="7"/>
  <c r="N204" i="7"/>
  <c r="O204" i="7"/>
  <c r="P204" i="7"/>
  <c r="Q204" i="7"/>
  <c r="R204" i="7"/>
  <c r="S204" i="7"/>
  <c r="B205" i="7"/>
  <c r="C205" i="7"/>
  <c r="D205" i="7"/>
  <c r="E205" i="7"/>
  <c r="F205" i="7"/>
  <c r="G205" i="7"/>
  <c r="N205" i="7"/>
  <c r="O205" i="7"/>
  <c r="P205" i="7"/>
  <c r="Q205" i="7"/>
  <c r="R205" i="7"/>
  <c r="S205" i="7"/>
  <c r="B206" i="7"/>
  <c r="C206" i="7"/>
  <c r="D206" i="7"/>
  <c r="E206" i="7"/>
  <c r="F206" i="7"/>
  <c r="G206" i="7"/>
  <c r="N206" i="7"/>
  <c r="O206" i="7"/>
  <c r="P206" i="7"/>
  <c r="Q206" i="7"/>
  <c r="R206" i="7"/>
  <c r="S206" i="7"/>
  <c r="B207" i="7"/>
  <c r="C207" i="7"/>
  <c r="D207" i="7"/>
  <c r="E207" i="7"/>
  <c r="F207" i="7"/>
  <c r="G207" i="7"/>
  <c r="N207" i="7"/>
  <c r="O207" i="7"/>
  <c r="P207" i="7"/>
  <c r="Q207" i="7"/>
  <c r="R207" i="7"/>
  <c r="S207" i="7"/>
  <c r="B208" i="7"/>
  <c r="C208" i="7"/>
  <c r="D208" i="7"/>
  <c r="E208" i="7"/>
  <c r="F208" i="7"/>
  <c r="G208" i="7"/>
  <c r="N208" i="7"/>
  <c r="O208" i="7"/>
  <c r="P208" i="7"/>
  <c r="Q208" i="7"/>
  <c r="R208" i="7"/>
  <c r="S208" i="7"/>
  <c r="C179" i="7"/>
  <c r="D179" i="7"/>
  <c r="E179" i="7"/>
  <c r="F179" i="7"/>
  <c r="G179" i="7"/>
  <c r="C180" i="7"/>
  <c r="D180" i="7"/>
  <c r="E180" i="7"/>
  <c r="F180" i="7"/>
  <c r="G180" i="7"/>
  <c r="C181" i="7"/>
  <c r="D181" i="7"/>
  <c r="E181" i="7"/>
  <c r="F181" i="7"/>
  <c r="G181" i="7"/>
  <c r="C182" i="7"/>
  <c r="D182" i="7"/>
  <c r="E182" i="7"/>
  <c r="F182" i="7"/>
  <c r="G182" i="7"/>
  <c r="C183" i="7"/>
  <c r="D183" i="7"/>
  <c r="E183" i="7"/>
  <c r="F183" i="7"/>
  <c r="G183" i="7"/>
  <c r="B180" i="7"/>
  <c r="B181" i="7"/>
  <c r="B182" i="7"/>
  <c r="B183" i="7"/>
  <c r="B179" i="7"/>
  <c r="E126" i="7"/>
  <c r="F126" i="7"/>
  <c r="G126" i="7"/>
  <c r="E127" i="7"/>
  <c r="F127" i="7"/>
  <c r="G127" i="7"/>
  <c r="E128" i="7"/>
  <c r="F128" i="7"/>
  <c r="G128" i="7"/>
  <c r="E129" i="7"/>
  <c r="F129" i="7"/>
  <c r="G129" i="7"/>
  <c r="E130" i="7"/>
  <c r="F130" i="7"/>
  <c r="G130" i="7"/>
  <c r="B126" i="7"/>
  <c r="C126" i="7"/>
  <c r="D126" i="7"/>
  <c r="B127" i="7"/>
  <c r="C127" i="7"/>
  <c r="D127" i="7"/>
  <c r="B128" i="7"/>
  <c r="C128" i="7"/>
  <c r="D128" i="7"/>
  <c r="B129" i="7"/>
  <c r="C129" i="7"/>
  <c r="D129" i="7"/>
  <c r="B130" i="7"/>
  <c r="C130" i="7"/>
  <c r="D130" i="7"/>
  <c r="H153" i="13" l="1"/>
  <c r="J153" i="13" s="1"/>
  <c r="H154" i="13"/>
  <c r="J154" i="13" s="1"/>
  <c r="H155" i="13"/>
  <c r="H156" i="13"/>
  <c r="H157" i="13"/>
  <c r="H158" i="13"/>
  <c r="H159" i="13"/>
  <c r="H160" i="13"/>
  <c r="J160" i="13" s="1"/>
  <c r="H152" i="13"/>
  <c r="G145" i="13"/>
  <c r="G146" i="13"/>
  <c r="G147" i="13"/>
  <c r="G148" i="13"/>
  <c r="G149" i="13"/>
  <c r="G150" i="13"/>
  <c r="G151" i="13"/>
  <c r="J155" i="13"/>
  <c r="J159" i="13"/>
  <c r="J156" i="13"/>
  <c r="J157" i="13"/>
  <c r="J158" i="13"/>
  <c r="F18" i="18"/>
  <c r="R18" i="18" s="1"/>
  <c r="L18" i="18"/>
  <c r="F12" i="18"/>
  <c r="P12" i="18" s="1"/>
  <c r="J12" i="18"/>
  <c r="F6" i="18"/>
  <c r="N6" i="18" s="1"/>
  <c r="H6" i="18"/>
  <c r="F17" i="18"/>
  <c r="R17" i="18" s="1"/>
  <c r="L17" i="18"/>
  <c r="F11" i="18"/>
  <c r="P11" i="18" s="1"/>
  <c r="J11" i="18"/>
  <c r="F5" i="18"/>
  <c r="N5" i="18" s="1"/>
  <c r="H5" i="18"/>
  <c r="F16" i="18"/>
  <c r="R16" i="18" s="1"/>
  <c r="L16" i="18"/>
  <c r="F10" i="18"/>
  <c r="J10" i="18"/>
  <c r="F4" i="18"/>
  <c r="N4" i="18" s="1"/>
  <c r="H4" i="18"/>
  <c r="D62" i="16"/>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4" i="17"/>
  <c r="G35" i="17"/>
  <c r="W112" i="17"/>
  <c r="W113" i="17"/>
  <c r="W114" i="17"/>
  <c r="W115" i="17"/>
  <c r="W116" i="17"/>
  <c r="W117" i="17"/>
  <c r="W118" i="17"/>
  <c r="W119" i="17"/>
  <c r="W120" i="17"/>
  <c r="W121" i="17"/>
  <c r="W122" i="17"/>
  <c r="W123" i="17"/>
  <c r="W124" i="17"/>
  <c r="W125" i="17"/>
  <c r="W126" i="17"/>
  <c r="W127" i="17"/>
  <c r="W128" i="17"/>
  <c r="W129" i="17"/>
  <c r="W130" i="17"/>
  <c r="W131" i="17"/>
  <c r="W132" i="17"/>
  <c r="W133" i="17"/>
  <c r="W134" i="17"/>
  <c r="W111" i="17"/>
  <c r="G36" i="17"/>
  <c r="G37" i="17"/>
  <c r="G38" i="17"/>
  <c r="G39" i="17"/>
  <c r="G40" i="17"/>
  <c r="G41" i="17"/>
  <c r="G42" i="17"/>
  <c r="G43" i="17"/>
  <c r="G44" i="17"/>
  <c r="G45" i="17"/>
  <c r="G46" i="17"/>
  <c r="G47" i="17"/>
  <c r="R2" i="17" l="1"/>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S2" i="17"/>
  <c r="T38" i="17" l="1"/>
  <c r="T21" i="17"/>
  <c r="M109" i="17"/>
  <c r="J109" i="17"/>
  <c r="K109" i="17" s="1"/>
  <c r="G109" i="17"/>
  <c r="S109" i="17" s="1"/>
  <c r="M108" i="17"/>
  <c r="J108" i="17"/>
  <c r="K108" i="17" s="1"/>
  <c r="G108" i="17"/>
  <c r="S108" i="17" s="1"/>
  <c r="M107" i="17"/>
  <c r="J107" i="17"/>
  <c r="K107" i="17" s="1"/>
  <c r="G107" i="17"/>
  <c r="S107" i="17" s="1"/>
  <c r="M106" i="17"/>
  <c r="J106" i="17"/>
  <c r="K106" i="17" s="1"/>
  <c r="G106" i="17"/>
  <c r="S106" i="17" s="1"/>
  <c r="M105" i="17"/>
  <c r="J105" i="17"/>
  <c r="K105" i="17" s="1"/>
  <c r="G105" i="17"/>
  <c r="M104" i="17"/>
  <c r="J104" i="17"/>
  <c r="K104" i="17" s="1"/>
  <c r="G104" i="17"/>
  <c r="M103" i="17"/>
  <c r="J103" i="17"/>
  <c r="K103" i="17" s="1"/>
  <c r="G103" i="17"/>
  <c r="M102" i="17"/>
  <c r="J102" i="17"/>
  <c r="K102" i="17" s="1"/>
  <c r="G102" i="17"/>
  <c r="M101" i="17"/>
  <c r="J101" i="17"/>
  <c r="K101" i="17" s="1"/>
  <c r="G101" i="17"/>
  <c r="M100" i="17"/>
  <c r="J100" i="17"/>
  <c r="K100" i="17" s="1"/>
  <c r="G100" i="17"/>
  <c r="S100" i="17" s="1"/>
  <c r="M99" i="17"/>
  <c r="J99" i="17"/>
  <c r="K99" i="17" s="1"/>
  <c r="G99" i="17"/>
  <c r="S99" i="17" s="1"/>
  <c r="M98" i="17"/>
  <c r="J98" i="17"/>
  <c r="K98" i="17" s="1"/>
  <c r="G98" i="17"/>
  <c r="S30" i="17" s="1"/>
  <c r="M97" i="17"/>
  <c r="J97" i="17"/>
  <c r="K97" i="17" s="1"/>
  <c r="G97" i="17"/>
  <c r="M96" i="17"/>
  <c r="J96" i="17"/>
  <c r="K96" i="17" s="1"/>
  <c r="G96" i="17"/>
  <c r="M95" i="17"/>
  <c r="J95" i="17"/>
  <c r="K95" i="17" s="1"/>
  <c r="G95" i="17"/>
  <c r="M94" i="17"/>
  <c r="J94" i="17"/>
  <c r="K94" i="17" s="1"/>
  <c r="G94" i="17"/>
  <c r="M93" i="17"/>
  <c r="J93" i="17"/>
  <c r="K93" i="17" s="1"/>
  <c r="G93" i="17"/>
  <c r="S93" i="17" s="1"/>
  <c r="M92" i="17"/>
  <c r="J92" i="17"/>
  <c r="K92" i="17" s="1"/>
  <c r="G92" i="17"/>
  <c r="S92" i="17" s="1"/>
  <c r="M91" i="17"/>
  <c r="J91" i="17"/>
  <c r="K91" i="17" s="1"/>
  <c r="G91" i="17"/>
  <c r="M90" i="17"/>
  <c r="J90" i="17"/>
  <c r="K90" i="17" s="1"/>
  <c r="G90" i="17"/>
  <c r="S90" i="17" s="1"/>
  <c r="M89" i="17"/>
  <c r="J89" i="17"/>
  <c r="K89" i="17" s="1"/>
  <c r="G89" i="17"/>
  <c r="S24" i="17" s="1"/>
  <c r="M88" i="17"/>
  <c r="J88" i="17"/>
  <c r="K88" i="17" s="1"/>
  <c r="G88" i="17"/>
  <c r="M87" i="17"/>
  <c r="J87" i="17"/>
  <c r="K87" i="17" s="1"/>
  <c r="G87" i="17"/>
  <c r="S87" i="17" s="1"/>
  <c r="M86" i="17"/>
  <c r="J86" i="17"/>
  <c r="K86" i="17" s="1"/>
  <c r="G86" i="17"/>
  <c r="S86" i="17" s="1"/>
  <c r="M85" i="17"/>
  <c r="J85" i="17"/>
  <c r="K85" i="17" s="1"/>
  <c r="G85" i="17"/>
  <c r="S3" i="17" s="1"/>
  <c r="M84" i="17"/>
  <c r="J84" i="17"/>
  <c r="K84" i="17" s="1"/>
  <c r="G84" i="17"/>
  <c r="M83" i="17"/>
  <c r="J83" i="17"/>
  <c r="K83" i="17" s="1"/>
  <c r="G83" i="17"/>
  <c r="M82" i="17"/>
  <c r="J82" i="17"/>
  <c r="K82" i="17" s="1"/>
  <c r="G82" i="17"/>
  <c r="S39" i="17" s="1"/>
  <c r="M81" i="17"/>
  <c r="J81" i="17"/>
  <c r="K81" i="17" s="1"/>
  <c r="G81" i="17"/>
  <c r="M80" i="17"/>
  <c r="J80" i="17"/>
  <c r="K80" i="17" s="1"/>
  <c r="G80" i="17"/>
  <c r="M79" i="17"/>
  <c r="J79" i="17"/>
  <c r="K79" i="17" s="1"/>
  <c r="G79" i="17"/>
  <c r="S33" i="17" s="1"/>
  <c r="M78" i="17"/>
  <c r="J78" i="17"/>
  <c r="K78" i="17" s="1"/>
  <c r="G78" i="17"/>
  <c r="M77" i="17"/>
  <c r="J77" i="17"/>
  <c r="K77" i="17" s="1"/>
  <c r="G77" i="17"/>
  <c r="S43" i="17" s="1"/>
  <c r="M76" i="17"/>
  <c r="J76" i="17"/>
  <c r="K76" i="17" s="1"/>
  <c r="G76" i="17"/>
  <c r="S76" i="17" s="1"/>
  <c r="M75" i="17"/>
  <c r="J75" i="17"/>
  <c r="K75" i="17" s="1"/>
  <c r="G75" i="17"/>
  <c r="M74" i="17"/>
  <c r="J74" i="17"/>
  <c r="K74" i="17" s="1"/>
  <c r="G74" i="17"/>
  <c r="S74" i="17" s="1"/>
  <c r="M73" i="17"/>
  <c r="J73" i="17"/>
  <c r="K73" i="17" s="1"/>
  <c r="G73" i="17"/>
  <c r="M72" i="17"/>
  <c r="J72" i="17"/>
  <c r="K72" i="17" s="1"/>
  <c r="G72" i="17"/>
  <c r="S72" i="17" s="1"/>
  <c r="M71" i="17"/>
  <c r="J71" i="17"/>
  <c r="K71" i="17" s="1"/>
  <c r="G71" i="17"/>
  <c r="S44" i="17" s="1"/>
  <c r="M70" i="17"/>
  <c r="J70" i="17"/>
  <c r="K70" i="17" s="1"/>
  <c r="G70" i="17"/>
  <c r="S70" i="17" s="1"/>
  <c r="M69" i="17"/>
  <c r="J69" i="17"/>
  <c r="K69" i="17" s="1"/>
  <c r="G69" i="17"/>
  <c r="S69" i="17" s="1"/>
  <c r="M68" i="17"/>
  <c r="J68" i="17"/>
  <c r="K68" i="17" s="1"/>
  <c r="G68" i="17"/>
  <c r="M67" i="17"/>
  <c r="J67" i="17"/>
  <c r="K67" i="17" s="1"/>
  <c r="G67" i="17"/>
  <c r="M66" i="17"/>
  <c r="J66" i="17"/>
  <c r="K66" i="17" s="1"/>
  <c r="G66" i="17"/>
  <c r="S66" i="17" s="1"/>
  <c r="M65" i="17"/>
  <c r="J65" i="17"/>
  <c r="K65" i="17" s="1"/>
  <c r="G65" i="17"/>
  <c r="M64" i="17"/>
  <c r="J64" i="17"/>
  <c r="K64" i="17" s="1"/>
  <c r="G64" i="17"/>
  <c r="S64" i="17" s="1"/>
  <c r="M63" i="17"/>
  <c r="J63" i="17"/>
  <c r="K63" i="17" s="1"/>
  <c r="G63" i="17"/>
  <c r="S63" i="17" s="1"/>
  <c r="M62" i="17"/>
  <c r="J62" i="17"/>
  <c r="K62" i="17" s="1"/>
  <c r="G62" i="17"/>
  <c r="S62" i="17" s="1"/>
  <c r="M61" i="17"/>
  <c r="J61" i="17"/>
  <c r="K61" i="17" s="1"/>
  <c r="G61" i="17"/>
  <c r="S61" i="17" s="1"/>
  <c r="M60" i="17"/>
  <c r="J60" i="17"/>
  <c r="K60" i="17" s="1"/>
  <c r="G60" i="17"/>
  <c r="S60" i="17" s="1"/>
  <c r="M59" i="17"/>
  <c r="J59" i="17"/>
  <c r="K59" i="17" s="1"/>
  <c r="G59" i="17"/>
  <c r="M58" i="17"/>
  <c r="J58" i="17"/>
  <c r="K58" i="17" s="1"/>
  <c r="G58" i="17"/>
  <c r="S58" i="17" s="1"/>
  <c r="M57" i="17"/>
  <c r="J57" i="17"/>
  <c r="K57" i="17" s="1"/>
  <c r="G57" i="17"/>
  <c r="M56" i="17"/>
  <c r="J56" i="17"/>
  <c r="K56" i="17" s="1"/>
  <c r="G56" i="17"/>
  <c r="S56" i="17" s="1"/>
  <c r="M55" i="17"/>
  <c r="J55" i="17"/>
  <c r="K55" i="17" s="1"/>
  <c r="G55" i="17"/>
  <c r="M54" i="17"/>
  <c r="J54" i="17"/>
  <c r="K54" i="17" s="1"/>
  <c r="G54" i="17"/>
  <c r="S54" i="17" s="1"/>
  <c r="M53" i="17"/>
  <c r="J53" i="17"/>
  <c r="K53" i="17" s="1"/>
  <c r="G53" i="17"/>
  <c r="M52" i="17"/>
  <c r="J52" i="17"/>
  <c r="G52" i="17"/>
  <c r="M47" i="17"/>
  <c r="J47" i="17"/>
  <c r="K47" i="17" s="1"/>
  <c r="S47" i="17"/>
  <c r="M46" i="17"/>
  <c r="J46" i="17"/>
  <c r="K46" i="17" s="1"/>
  <c r="M45" i="17"/>
  <c r="J45" i="17"/>
  <c r="K45" i="17" s="1"/>
  <c r="S45" i="17"/>
  <c r="M44" i="17"/>
  <c r="J44" i="17"/>
  <c r="K44" i="17" s="1"/>
  <c r="M43" i="17"/>
  <c r="J43" i="17"/>
  <c r="K43" i="17" s="1"/>
  <c r="M42" i="17"/>
  <c r="J42" i="17"/>
  <c r="K42" i="17" s="1"/>
  <c r="S42" i="17"/>
  <c r="M41" i="17"/>
  <c r="J41" i="17"/>
  <c r="K41" i="17" s="1"/>
  <c r="S41" i="17"/>
  <c r="M40" i="17"/>
  <c r="J40" i="17"/>
  <c r="K40" i="17" s="1"/>
  <c r="S40" i="17"/>
  <c r="M39" i="17"/>
  <c r="J39" i="17"/>
  <c r="K39" i="17" s="1"/>
  <c r="S38" i="17"/>
  <c r="D38" i="17"/>
  <c r="M38" i="17" s="1"/>
  <c r="M37" i="17"/>
  <c r="J37" i="17"/>
  <c r="K37" i="17" s="1"/>
  <c r="S37" i="17"/>
  <c r="M36" i="17"/>
  <c r="J36" i="17"/>
  <c r="K36" i="17" s="1"/>
  <c r="S36" i="17"/>
  <c r="M35" i="17"/>
  <c r="J35" i="17"/>
  <c r="K35" i="17" s="1"/>
  <c r="M34" i="17"/>
  <c r="J34" i="17"/>
  <c r="K34" i="17" s="1"/>
  <c r="S34" i="17"/>
  <c r="M33" i="17"/>
  <c r="J33" i="17"/>
  <c r="K33" i="17" s="1"/>
  <c r="M32" i="17"/>
  <c r="J32" i="17"/>
  <c r="K32" i="17" s="1"/>
  <c r="S32" i="17"/>
  <c r="M31" i="17"/>
  <c r="J31" i="17"/>
  <c r="K31" i="17" s="1"/>
  <c r="S31" i="17"/>
  <c r="M30" i="17"/>
  <c r="J30" i="17"/>
  <c r="K30" i="17" s="1"/>
  <c r="M29" i="17"/>
  <c r="J29" i="17"/>
  <c r="K29" i="17" s="1"/>
  <c r="S29" i="17"/>
  <c r="M28" i="17"/>
  <c r="J28" i="17"/>
  <c r="K28" i="17" s="1"/>
  <c r="M27" i="17"/>
  <c r="J27" i="17"/>
  <c r="K27" i="17" s="1"/>
  <c r="S27" i="17"/>
  <c r="M26" i="17"/>
  <c r="J26" i="17"/>
  <c r="K26" i="17" s="1"/>
  <c r="S26" i="17"/>
  <c r="M25" i="17"/>
  <c r="J25" i="17"/>
  <c r="K25" i="17" s="1"/>
  <c r="S25" i="17"/>
  <c r="M24" i="17"/>
  <c r="J24" i="17"/>
  <c r="K24" i="17" s="1"/>
  <c r="M23" i="17"/>
  <c r="J23" i="17"/>
  <c r="K23" i="17" s="1"/>
  <c r="S23" i="17"/>
  <c r="M22" i="17"/>
  <c r="J22" i="17"/>
  <c r="K22" i="17" s="1"/>
  <c r="S22" i="17"/>
  <c r="S21" i="17"/>
  <c r="D21" i="17"/>
  <c r="M20" i="17"/>
  <c r="J20" i="17"/>
  <c r="K20" i="17" s="1"/>
  <c r="S20" i="17"/>
  <c r="M19" i="17"/>
  <c r="J19" i="17"/>
  <c r="K19" i="17" s="1"/>
  <c r="S19" i="17"/>
  <c r="M18" i="17"/>
  <c r="J18" i="17"/>
  <c r="K18" i="17" s="1"/>
  <c r="S18" i="17"/>
  <c r="M17" i="17"/>
  <c r="J17" i="17"/>
  <c r="K17" i="17" s="1"/>
  <c r="S17" i="17"/>
  <c r="M16" i="17"/>
  <c r="J16" i="17"/>
  <c r="K16" i="17" s="1"/>
  <c r="S16" i="17"/>
  <c r="M15" i="17"/>
  <c r="J15" i="17"/>
  <c r="K15" i="17" s="1"/>
  <c r="S15" i="17"/>
  <c r="M14" i="17"/>
  <c r="J14" i="17"/>
  <c r="K14" i="17" s="1"/>
  <c r="S14" i="17"/>
  <c r="M13" i="17"/>
  <c r="J13" i="17"/>
  <c r="K13" i="17" s="1"/>
  <c r="S13" i="17"/>
  <c r="M12" i="17"/>
  <c r="J12" i="17"/>
  <c r="K12" i="17" s="1"/>
  <c r="S12" i="17"/>
  <c r="M11" i="17"/>
  <c r="J11" i="17"/>
  <c r="K11" i="17" s="1"/>
  <c r="S11" i="17"/>
  <c r="M10" i="17"/>
  <c r="J10" i="17"/>
  <c r="K10" i="17" s="1"/>
  <c r="S10" i="17"/>
  <c r="M9" i="17"/>
  <c r="J9" i="17"/>
  <c r="K9" i="17" s="1"/>
  <c r="S9" i="17"/>
  <c r="M8" i="17"/>
  <c r="J8" i="17"/>
  <c r="K8" i="17" s="1"/>
  <c r="S8" i="17"/>
  <c r="M7" i="17"/>
  <c r="J7" i="17"/>
  <c r="K7" i="17" s="1"/>
  <c r="S7" i="17"/>
  <c r="M6" i="17"/>
  <c r="J6" i="17"/>
  <c r="K6" i="17" s="1"/>
  <c r="S6" i="17"/>
  <c r="M5" i="17"/>
  <c r="J5" i="17"/>
  <c r="K5" i="17" s="1"/>
  <c r="S5" i="17"/>
  <c r="M4" i="17"/>
  <c r="J4" i="17"/>
  <c r="K4" i="17" s="1"/>
  <c r="S4" i="17"/>
  <c r="M3" i="17"/>
  <c r="J3" i="17"/>
  <c r="G26" i="16"/>
  <c r="G36" i="16"/>
  <c r="G41" i="16"/>
  <c r="G43" i="16"/>
  <c r="G34" i="16"/>
  <c r="G40" i="16"/>
  <c r="G53" i="16"/>
  <c r="G47" i="16"/>
  <c r="G54" i="16"/>
  <c r="G56" i="16"/>
  <c r="G52" i="16"/>
  <c r="G58" i="16"/>
  <c r="G50" i="16"/>
  <c r="G51" i="16"/>
  <c r="G57" i="16"/>
  <c r="G59" i="16"/>
  <c r="G15" i="16"/>
  <c r="G29" i="16"/>
  <c r="G23" i="16"/>
  <c r="G28" i="16"/>
  <c r="G21" i="16"/>
  <c r="G20" i="16"/>
  <c r="G24" i="16"/>
  <c r="G19" i="16"/>
  <c r="G9" i="16"/>
  <c r="G32" i="16"/>
  <c r="G6" i="16"/>
  <c r="G13" i="16"/>
  <c r="G14" i="16"/>
  <c r="G16" i="16"/>
  <c r="G17" i="16"/>
  <c r="G12" i="16"/>
  <c r="G5" i="16"/>
  <c r="G30" i="16"/>
  <c r="G18" i="16"/>
  <c r="G22" i="16"/>
  <c r="G31" i="16"/>
  <c r="G27" i="16"/>
  <c r="G7" i="16"/>
  <c r="G33" i="16"/>
  <c r="G8" i="16"/>
  <c r="G4" i="16"/>
  <c r="G25" i="16"/>
  <c r="G11" i="16"/>
  <c r="G10" i="16"/>
  <c r="G2" i="16"/>
  <c r="G3" i="16"/>
  <c r="G44" i="16"/>
  <c r="G45" i="16"/>
  <c r="G37" i="16"/>
  <c r="G46" i="16"/>
  <c r="G39" i="16"/>
  <c r="G38" i="16"/>
  <c r="G49" i="16"/>
  <c r="G42" i="16"/>
  <c r="G55" i="16"/>
  <c r="G48" i="16"/>
  <c r="G35" i="16"/>
  <c r="F65" i="16" l="1"/>
  <c r="G63" i="16"/>
  <c r="J45" i="16"/>
  <c r="S52" i="17"/>
  <c r="J21" i="17"/>
  <c r="K21" i="17" s="1"/>
  <c r="K3" i="17"/>
  <c r="K52" i="17"/>
  <c r="S68" i="17"/>
  <c r="S80" i="17"/>
  <c r="S88" i="17"/>
  <c r="S59" i="17"/>
  <c r="S75" i="17"/>
  <c r="S78" i="17"/>
  <c r="S94" i="17"/>
  <c r="S102" i="17"/>
  <c r="S85" i="17"/>
  <c r="S65" i="17"/>
  <c r="S81" i="17"/>
  <c r="S97" i="17"/>
  <c r="S105" i="17"/>
  <c r="S84" i="17"/>
  <c r="S55" i="17"/>
  <c r="S71" i="17"/>
  <c r="S79" i="17"/>
  <c r="S95" i="17"/>
  <c r="S103" i="17"/>
  <c r="S35" i="17"/>
  <c r="S46" i="17"/>
  <c r="S82" i="17"/>
  <c r="S98" i="17"/>
  <c r="S53" i="17"/>
  <c r="S77" i="17"/>
  <c r="S101" i="17"/>
  <c r="S96" i="17"/>
  <c r="S104" i="17"/>
  <c r="S28" i="17"/>
  <c r="S67" i="17"/>
  <c r="S83" i="17"/>
  <c r="S91" i="17"/>
  <c r="S57" i="17"/>
  <c r="S73" i="17"/>
  <c r="S89" i="17"/>
  <c r="J38" i="17"/>
  <c r="K38" i="17" s="1"/>
  <c r="Y109" i="17"/>
  <c r="AE109" i="17" s="1"/>
  <c r="Y107" i="17"/>
  <c r="AE107" i="17" s="1"/>
  <c r="Y102" i="17"/>
  <c r="AE102" i="17" s="1"/>
  <c r="Y94" i="17"/>
  <c r="AE94" i="17" s="1"/>
  <c r="Y86" i="17"/>
  <c r="AE86" i="17" s="1"/>
  <c r="Y78" i="17"/>
  <c r="AE78" i="17" s="1"/>
  <c r="Y70" i="17"/>
  <c r="AE70" i="17" s="1"/>
  <c r="Y62" i="17"/>
  <c r="AE62" i="17" s="1"/>
  <c r="Y54" i="17"/>
  <c r="AE54" i="17" s="1"/>
  <c r="X42" i="17"/>
  <c r="AD42" i="17" s="1"/>
  <c r="X34" i="17"/>
  <c r="AD34" i="17" s="1"/>
  <c r="X26" i="17"/>
  <c r="AD26" i="17" s="1"/>
  <c r="X18" i="17"/>
  <c r="AD18" i="17" s="1"/>
  <c r="X10" i="17"/>
  <c r="AD10" i="17" s="1"/>
  <c r="Y101" i="17"/>
  <c r="AE101" i="17" s="1"/>
  <c r="Y93" i="17"/>
  <c r="AE93" i="17" s="1"/>
  <c r="Y85" i="17"/>
  <c r="AE85" i="17" s="1"/>
  <c r="Y77" i="17"/>
  <c r="AE77" i="17" s="1"/>
  <c r="Y69" i="17"/>
  <c r="AE69" i="17" s="1"/>
  <c r="Y61" i="17"/>
  <c r="AE61" i="17" s="1"/>
  <c r="Y53" i="17"/>
  <c r="AE53" i="17" s="1"/>
  <c r="X41" i="17"/>
  <c r="AD41" i="17" s="1"/>
  <c r="X33" i="17"/>
  <c r="AD33" i="17" s="1"/>
  <c r="X25" i="17"/>
  <c r="AD25" i="17" s="1"/>
  <c r="X17" i="17"/>
  <c r="AD17" i="17" s="1"/>
  <c r="X9" i="17"/>
  <c r="AD9" i="17" s="1"/>
  <c r="Y108" i="17"/>
  <c r="AE108" i="17" s="1"/>
  <c r="Y100" i="17"/>
  <c r="AE100" i="17" s="1"/>
  <c r="Y92" i="17"/>
  <c r="AE92" i="17" s="1"/>
  <c r="Y84" i="17"/>
  <c r="AE84" i="17" s="1"/>
  <c r="Y76" i="17"/>
  <c r="AE76" i="17" s="1"/>
  <c r="Y68" i="17"/>
  <c r="AE68" i="17" s="1"/>
  <c r="Y60" i="17"/>
  <c r="AE60" i="17" s="1"/>
  <c r="Y52" i="17"/>
  <c r="AE52" i="17" s="1"/>
  <c r="X40" i="17"/>
  <c r="AD40" i="17" s="1"/>
  <c r="X32" i="17"/>
  <c r="AD32" i="17" s="1"/>
  <c r="X24" i="17"/>
  <c r="AD24" i="17" s="1"/>
  <c r="X16" i="17"/>
  <c r="AD16" i="17" s="1"/>
  <c r="X8" i="17"/>
  <c r="AD8" i="17" s="1"/>
  <c r="Y99" i="17"/>
  <c r="AE99" i="17" s="1"/>
  <c r="Y91" i="17"/>
  <c r="AE91" i="17" s="1"/>
  <c r="Y83" i="17"/>
  <c r="AE83" i="17" s="1"/>
  <c r="Y75" i="17"/>
  <c r="AE75" i="17" s="1"/>
  <c r="Y67" i="17"/>
  <c r="AE67" i="17" s="1"/>
  <c r="Y59" i="17"/>
  <c r="AE59" i="17" s="1"/>
  <c r="X47" i="17"/>
  <c r="AD47" i="17" s="1"/>
  <c r="X39" i="17"/>
  <c r="AD39" i="17" s="1"/>
  <c r="X31" i="17"/>
  <c r="AD31" i="17" s="1"/>
  <c r="X23" i="17"/>
  <c r="AD23" i="17" s="1"/>
  <c r="X15" i="17"/>
  <c r="AD15" i="17" s="1"/>
  <c r="X7" i="17"/>
  <c r="AD7" i="17" s="1"/>
  <c r="Y106" i="17"/>
  <c r="AE106" i="17" s="1"/>
  <c r="Y98" i="17"/>
  <c r="AE98" i="17" s="1"/>
  <c r="Y90" i="17"/>
  <c r="AE90" i="17" s="1"/>
  <c r="Y82" i="17"/>
  <c r="AE82" i="17" s="1"/>
  <c r="Y74" i="17"/>
  <c r="AE74" i="17" s="1"/>
  <c r="Y66" i="17"/>
  <c r="AE66" i="17" s="1"/>
  <c r="Y58" i="17"/>
  <c r="AE58" i="17" s="1"/>
  <c r="X46" i="17"/>
  <c r="AD46" i="17" s="1"/>
  <c r="X30" i="17"/>
  <c r="AD30" i="17" s="1"/>
  <c r="X22" i="17"/>
  <c r="AD22" i="17" s="1"/>
  <c r="X14" i="17"/>
  <c r="AD14" i="17" s="1"/>
  <c r="X6" i="17"/>
  <c r="AD6" i="17" s="1"/>
  <c r="Y105" i="17"/>
  <c r="AE105" i="17" s="1"/>
  <c r="Y97" i="17"/>
  <c r="AE97" i="17" s="1"/>
  <c r="Y89" i="17"/>
  <c r="AE89" i="17" s="1"/>
  <c r="Y81" i="17"/>
  <c r="AE81" i="17" s="1"/>
  <c r="Y73" i="17"/>
  <c r="AE73" i="17" s="1"/>
  <c r="Y65" i="17"/>
  <c r="AE65" i="17" s="1"/>
  <c r="Y57" i="17"/>
  <c r="AE57" i="17" s="1"/>
  <c r="X45" i="17"/>
  <c r="AD45" i="17" s="1"/>
  <c r="X37" i="17"/>
  <c r="AD37" i="17" s="1"/>
  <c r="X29" i="17"/>
  <c r="AD29" i="17" s="1"/>
  <c r="X13" i="17"/>
  <c r="AD13" i="17" s="1"/>
  <c r="X5" i="17"/>
  <c r="AD5" i="17" s="1"/>
  <c r="Y104" i="17"/>
  <c r="AE104" i="17" s="1"/>
  <c r="Y96" i="17"/>
  <c r="AE96" i="17" s="1"/>
  <c r="Y88" i="17"/>
  <c r="AE88" i="17" s="1"/>
  <c r="Y80" i="17"/>
  <c r="AE80" i="17" s="1"/>
  <c r="Y72" i="17"/>
  <c r="AE72" i="17" s="1"/>
  <c r="Y64" i="17"/>
  <c r="AE64" i="17" s="1"/>
  <c r="Y56" i="17"/>
  <c r="AE56" i="17" s="1"/>
  <c r="X44" i="17"/>
  <c r="AD44" i="17" s="1"/>
  <c r="X36" i="17"/>
  <c r="AD36" i="17" s="1"/>
  <c r="X28" i="17"/>
  <c r="AD28" i="17" s="1"/>
  <c r="X20" i="17"/>
  <c r="AD20" i="17" s="1"/>
  <c r="X12" i="17"/>
  <c r="AD12" i="17" s="1"/>
  <c r="X4" i="17"/>
  <c r="AD4" i="17" s="1"/>
  <c r="Y103" i="17"/>
  <c r="AE103" i="17" s="1"/>
  <c r="Y95" i="17"/>
  <c r="AE95" i="17" s="1"/>
  <c r="Y87" i="17"/>
  <c r="AE87" i="17" s="1"/>
  <c r="Y79" i="17"/>
  <c r="AE79" i="17" s="1"/>
  <c r="Y71" i="17"/>
  <c r="AE71" i="17" s="1"/>
  <c r="Y63" i="17"/>
  <c r="AE63" i="17" s="1"/>
  <c r="Y55" i="17"/>
  <c r="AE55" i="17" s="1"/>
  <c r="X43" i="17"/>
  <c r="AD43" i="17" s="1"/>
  <c r="X35" i="17"/>
  <c r="AD35" i="17" s="1"/>
  <c r="X27" i="17"/>
  <c r="AD27" i="17" s="1"/>
  <c r="X19" i="17"/>
  <c r="AD19" i="17" s="1"/>
  <c r="X11" i="17"/>
  <c r="AD11" i="17" s="1"/>
  <c r="X3" i="17"/>
  <c r="AD3" i="17" s="1"/>
  <c r="M21" i="17"/>
  <c r="AQ42" i="7"/>
  <c r="AR44" i="7"/>
  <c r="AL41" i="7"/>
  <c r="AK42" i="7"/>
  <c r="AK44" i="7"/>
  <c r="AL40" i="7"/>
  <c r="AE40" i="7"/>
  <c r="AF40" i="7"/>
  <c r="AE41" i="7"/>
  <c r="AF41" i="7"/>
  <c r="AE42" i="7"/>
  <c r="AF42" i="7"/>
  <c r="AD41" i="7"/>
  <c r="AD42" i="7"/>
  <c r="AD40" i="7"/>
  <c r="AR32" i="7"/>
  <c r="AR41" i="7" s="1"/>
  <c r="AR34" i="7"/>
  <c r="AR43" i="7" s="1"/>
  <c r="AR35" i="7"/>
  <c r="AQ31" i="7"/>
  <c r="AQ40" i="7" s="1"/>
  <c r="AQ32" i="7"/>
  <c r="AQ41" i="7" s="1"/>
  <c r="AQ33" i="7"/>
  <c r="AQ34" i="7"/>
  <c r="AQ43" i="7" s="1"/>
  <c r="AQ35" i="7"/>
  <c r="AQ44" i="7" s="1"/>
  <c r="AP32" i="7"/>
  <c r="AP41" i="7" s="1"/>
  <c r="AP33" i="7"/>
  <c r="AP42" i="7" s="1"/>
  <c r="AP34" i="7"/>
  <c r="AP43" i="7" s="1"/>
  <c r="AP35" i="7"/>
  <c r="AP44" i="7" s="1"/>
  <c r="AL31" i="7"/>
  <c r="AL32" i="7"/>
  <c r="AL33" i="7"/>
  <c r="AL42" i="7" s="1"/>
  <c r="AL34" i="7"/>
  <c r="AL43" i="7" s="1"/>
  <c r="AL35" i="7"/>
  <c r="AL44" i="7" s="1"/>
  <c r="AK32" i="7"/>
  <c r="AK41" i="7" s="1"/>
  <c r="AK33" i="7"/>
  <c r="AK35" i="7"/>
  <c r="AJ31" i="7"/>
  <c r="AJ40" i="7" s="1"/>
  <c r="AJ32" i="7"/>
  <c r="AJ41" i="7" s="1"/>
  <c r="AJ33" i="7"/>
  <c r="AJ42" i="7" s="1"/>
  <c r="AJ34" i="7"/>
  <c r="AJ43" i="7" s="1"/>
  <c r="AJ35" i="7"/>
  <c r="AJ44" i="7" s="1"/>
  <c r="X21" i="17" l="1"/>
  <c r="AD21" i="17" s="1"/>
  <c r="AN51" i="7"/>
  <c r="AG54" i="7"/>
  <c r="X38" i="17"/>
  <c r="AD38" i="17" s="1"/>
  <c r="R3" i="15"/>
  <c r="R33" i="15"/>
  <c r="R8" i="15"/>
  <c r="R12" i="15"/>
  <c r="R35" i="15"/>
  <c r="R14" i="15"/>
  <c r="R11" i="15"/>
  <c r="R2" i="15"/>
  <c r="R25" i="15"/>
  <c r="R46" i="15"/>
  <c r="R17" i="15"/>
  <c r="R32" i="15"/>
  <c r="R24" i="15"/>
  <c r="R9" i="15"/>
  <c r="R29" i="15"/>
  <c r="R7" i="15"/>
  <c r="R44" i="15"/>
  <c r="R41" i="15"/>
  <c r="R15" i="15"/>
  <c r="R43" i="15"/>
  <c r="R18" i="15"/>
  <c r="R45" i="15"/>
  <c r="R21" i="15"/>
  <c r="R38" i="15"/>
  <c r="R19" i="15"/>
  <c r="R6" i="15"/>
  <c r="R23" i="15"/>
  <c r="R10" i="15"/>
  <c r="R40" i="15"/>
  <c r="R20" i="15"/>
  <c r="R36" i="15"/>
  <c r="R22" i="15"/>
  <c r="R42" i="15"/>
  <c r="R37" i="15"/>
  <c r="R16" i="15"/>
  <c r="R26" i="15"/>
  <c r="R31" i="15"/>
  <c r="R5" i="15"/>
  <c r="R28" i="15"/>
  <c r="R4" i="15"/>
  <c r="R13" i="15"/>
  <c r="R30" i="15"/>
  <c r="L33" i="15"/>
  <c r="L8" i="15"/>
  <c r="L12" i="15"/>
  <c r="L35" i="15"/>
  <c r="L14" i="15"/>
  <c r="L11" i="15"/>
  <c r="L2" i="15"/>
  <c r="L25" i="15"/>
  <c r="L46" i="15"/>
  <c r="L17" i="15"/>
  <c r="L32" i="15"/>
  <c r="L24" i="15"/>
  <c r="L9" i="15"/>
  <c r="L29" i="15"/>
  <c r="L7" i="15"/>
  <c r="L39" i="15"/>
  <c r="L44" i="15"/>
  <c r="L41" i="15"/>
  <c r="L15" i="15"/>
  <c r="L43" i="15"/>
  <c r="L18" i="15"/>
  <c r="L45" i="15"/>
  <c r="L21" i="15"/>
  <c r="L38" i="15"/>
  <c r="L19" i="15"/>
  <c r="L6" i="15"/>
  <c r="L23" i="15"/>
  <c r="L10" i="15"/>
  <c r="L40" i="15"/>
  <c r="L20" i="15"/>
  <c r="L36" i="15"/>
  <c r="L22" i="15"/>
  <c r="L42" i="15"/>
  <c r="L37" i="15"/>
  <c r="L16" i="15"/>
  <c r="L26" i="15"/>
  <c r="L31" i="15"/>
  <c r="L5" i="15"/>
  <c r="L28" i="15"/>
  <c r="L4" i="15"/>
  <c r="L13" i="15"/>
  <c r="L30" i="15"/>
  <c r="L3" i="15"/>
  <c r="D34" i="15"/>
  <c r="L34" i="15" s="1"/>
  <c r="D27" i="15"/>
  <c r="L27" i="15" s="1"/>
  <c r="G52" i="15" l="1"/>
  <c r="H52" i="15"/>
  <c r="R27" i="15"/>
  <c r="R34" i="15"/>
  <c r="I3" i="13"/>
  <c r="I4" i="13"/>
  <c r="I5" i="13"/>
  <c r="I11" i="13"/>
  <c r="I12" i="13"/>
  <c r="I13" i="13"/>
  <c r="I19" i="13"/>
  <c r="I20" i="13"/>
  <c r="I21" i="13"/>
  <c r="I27" i="13"/>
  <c r="I28" i="13"/>
  <c r="I29" i="13"/>
  <c r="I35" i="13"/>
  <c r="I36" i="13"/>
  <c r="I37" i="13"/>
  <c r="I43" i="13"/>
  <c r="I44" i="13"/>
  <c r="I45" i="13"/>
  <c r="I51" i="13"/>
  <c r="I52" i="13"/>
  <c r="I53" i="13"/>
  <c r="I59" i="13"/>
  <c r="I60" i="13"/>
  <c r="I61" i="13"/>
  <c r="I67" i="13"/>
  <c r="I68" i="13"/>
  <c r="I69" i="13"/>
  <c r="I75" i="13"/>
  <c r="I76" i="13"/>
  <c r="I77" i="13"/>
  <c r="I83" i="13"/>
  <c r="I84" i="13"/>
  <c r="I85" i="13"/>
  <c r="I91" i="13"/>
  <c r="I92" i="13"/>
  <c r="I93" i="13"/>
  <c r="I99" i="13"/>
  <c r="I100" i="13"/>
  <c r="I101" i="13"/>
  <c r="I107" i="13"/>
  <c r="I108" i="13"/>
  <c r="I109" i="13"/>
  <c r="I115" i="13"/>
  <c r="I116" i="13"/>
  <c r="I117" i="13"/>
  <c r="I123" i="13"/>
  <c r="I124" i="13"/>
  <c r="I125" i="13"/>
  <c r="I131" i="13"/>
  <c r="I132" i="13"/>
  <c r="I133" i="13"/>
  <c r="I139" i="13"/>
  <c r="I140" i="13"/>
  <c r="I141" i="13"/>
  <c r="I147" i="13"/>
  <c r="I148" i="13"/>
  <c r="I149" i="13"/>
  <c r="H3" i="13"/>
  <c r="H4" i="13"/>
  <c r="H5" i="13"/>
  <c r="H6" i="13"/>
  <c r="I6" i="13" s="1"/>
  <c r="H7" i="13"/>
  <c r="I7" i="13" s="1"/>
  <c r="H8" i="13"/>
  <c r="I8" i="13" s="1"/>
  <c r="H9" i="13"/>
  <c r="I9" i="13" s="1"/>
  <c r="H10" i="13"/>
  <c r="I10" i="13" s="1"/>
  <c r="H11" i="13"/>
  <c r="H12" i="13"/>
  <c r="H13" i="13"/>
  <c r="H14" i="13"/>
  <c r="I14" i="13" s="1"/>
  <c r="H15" i="13"/>
  <c r="I15" i="13" s="1"/>
  <c r="H16" i="13"/>
  <c r="I16" i="13" s="1"/>
  <c r="H17" i="13"/>
  <c r="I17" i="13" s="1"/>
  <c r="H18" i="13"/>
  <c r="I18" i="13" s="1"/>
  <c r="H19" i="13"/>
  <c r="H20" i="13"/>
  <c r="H21" i="13"/>
  <c r="H22" i="13"/>
  <c r="I22" i="13" s="1"/>
  <c r="H23" i="13"/>
  <c r="I23" i="13" s="1"/>
  <c r="H24" i="13"/>
  <c r="I24" i="13" s="1"/>
  <c r="H25" i="13"/>
  <c r="I25" i="13" s="1"/>
  <c r="H26" i="13"/>
  <c r="I26" i="13" s="1"/>
  <c r="H27" i="13"/>
  <c r="H28" i="13"/>
  <c r="H29" i="13"/>
  <c r="H30" i="13"/>
  <c r="I30" i="13" s="1"/>
  <c r="H31" i="13"/>
  <c r="I31" i="13" s="1"/>
  <c r="H32" i="13"/>
  <c r="I32" i="13" s="1"/>
  <c r="H33" i="13"/>
  <c r="I33" i="13" s="1"/>
  <c r="H34" i="13"/>
  <c r="I34" i="13" s="1"/>
  <c r="H35" i="13"/>
  <c r="H36" i="13"/>
  <c r="H37" i="13"/>
  <c r="H38" i="13"/>
  <c r="I38" i="13" s="1"/>
  <c r="H39" i="13"/>
  <c r="I39" i="13" s="1"/>
  <c r="H40" i="13"/>
  <c r="I40" i="13" s="1"/>
  <c r="H41" i="13"/>
  <c r="I41" i="13" s="1"/>
  <c r="H42" i="13"/>
  <c r="I42" i="13" s="1"/>
  <c r="H43" i="13"/>
  <c r="H44" i="13"/>
  <c r="H45" i="13"/>
  <c r="H46" i="13"/>
  <c r="I46" i="13" s="1"/>
  <c r="H47" i="13"/>
  <c r="I47" i="13" s="1"/>
  <c r="H48" i="13"/>
  <c r="I48" i="13" s="1"/>
  <c r="H49" i="13"/>
  <c r="I49" i="13" s="1"/>
  <c r="H50" i="13"/>
  <c r="I50" i="13" s="1"/>
  <c r="H51" i="13"/>
  <c r="H52" i="13"/>
  <c r="H53" i="13"/>
  <c r="H54" i="13"/>
  <c r="I54" i="13" s="1"/>
  <c r="H55" i="13"/>
  <c r="I55" i="13" s="1"/>
  <c r="H56" i="13"/>
  <c r="I56" i="13" s="1"/>
  <c r="H57" i="13"/>
  <c r="I57" i="13" s="1"/>
  <c r="H58" i="13"/>
  <c r="I58" i="13" s="1"/>
  <c r="H59" i="13"/>
  <c r="H60" i="13"/>
  <c r="H61" i="13"/>
  <c r="H62" i="13"/>
  <c r="I62" i="13" s="1"/>
  <c r="H63" i="13"/>
  <c r="I63" i="13" s="1"/>
  <c r="H64" i="13"/>
  <c r="I64" i="13" s="1"/>
  <c r="H65" i="13"/>
  <c r="I65" i="13" s="1"/>
  <c r="H66" i="13"/>
  <c r="I66" i="13" s="1"/>
  <c r="H67" i="13"/>
  <c r="H68" i="13"/>
  <c r="H69" i="13"/>
  <c r="H70" i="13"/>
  <c r="I70" i="13" s="1"/>
  <c r="H71" i="13"/>
  <c r="I71" i="13" s="1"/>
  <c r="H72" i="13"/>
  <c r="I72" i="13" s="1"/>
  <c r="H73" i="13"/>
  <c r="I73" i="13" s="1"/>
  <c r="H74" i="13"/>
  <c r="I74" i="13" s="1"/>
  <c r="H75" i="13"/>
  <c r="H76" i="13"/>
  <c r="H77" i="13"/>
  <c r="H78" i="13"/>
  <c r="I78" i="13" s="1"/>
  <c r="H79" i="13"/>
  <c r="I79" i="13" s="1"/>
  <c r="H80" i="13"/>
  <c r="I80" i="13" s="1"/>
  <c r="H81" i="13"/>
  <c r="I81" i="13" s="1"/>
  <c r="H82" i="13"/>
  <c r="I82" i="13" s="1"/>
  <c r="H83" i="13"/>
  <c r="H84" i="13"/>
  <c r="H85" i="13"/>
  <c r="H86" i="13"/>
  <c r="I86" i="13" s="1"/>
  <c r="H87" i="13"/>
  <c r="I87" i="13" s="1"/>
  <c r="H88" i="13"/>
  <c r="I88" i="13" s="1"/>
  <c r="H89" i="13"/>
  <c r="I89" i="13" s="1"/>
  <c r="H90" i="13"/>
  <c r="I90" i="13" s="1"/>
  <c r="H91" i="13"/>
  <c r="H92" i="13"/>
  <c r="H93" i="13"/>
  <c r="H94" i="13"/>
  <c r="I94" i="13" s="1"/>
  <c r="H95" i="13"/>
  <c r="I95" i="13" s="1"/>
  <c r="H96" i="13"/>
  <c r="I96" i="13" s="1"/>
  <c r="H97" i="13"/>
  <c r="I97" i="13" s="1"/>
  <c r="H98" i="13"/>
  <c r="I98" i="13" s="1"/>
  <c r="H99" i="13"/>
  <c r="H100" i="13"/>
  <c r="H101" i="13"/>
  <c r="H102" i="13"/>
  <c r="I102" i="13" s="1"/>
  <c r="H103" i="13"/>
  <c r="I103" i="13" s="1"/>
  <c r="H104" i="13"/>
  <c r="I104" i="13" s="1"/>
  <c r="H105" i="13"/>
  <c r="I105" i="13" s="1"/>
  <c r="H106" i="13"/>
  <c r="I106" i="13" s="1"/>
  <c r="H107" i="13"/>
  <c r="H108" i="13"/>
  <c r="H109" i="13"/>
  <c r="H110" i="13"/>
  <c r="I110" i="13" s="1"/>
  <c r="H111" i="13"/>
  <c r="I111" i="13" s="1"/>
  <c r="H112" i="13"/>
  <c r="I112" i="13" s="1"/>
  <c r="H113" i="13"/>
  <c r="I113" i="13" s="1"/>
  <c r="H114" i="13"/>
  <c r="I114" i="13" s="1"/>
  <c r="H115" i="13"/>
  <c r="H116" i="13"/>
  <c r="H117" i="13"/>
  <c r="H118" i="13"/>
  <c r="I118" i="13" s="1"/>
  <c r="H119" i="13"/>
  <c r="I119" i="13" s="1"/>
  <c r="H120" i="13"/>
  <c r="I120" i="13" s="1"/>
  <c r="H121" i="13"/>
  <c r="I121" i="13" s="1"/>
  <c r="H122" i="13"/>
  <c r="I122" i="13" s="1"/>
  <c r="H123" i="13"/>
  <c r="H124" i="13"/>
  <c r="H125" i="13"/>
  <c r="H126" i="13"/>
  <c r="I126" i="13" s="1"/>
  <c r="H127" i="13"/>
  <c r="I127" i="13" s="1"/>
  <c r="H128" i="13"/>
  <c r="I128" i="13" s="1"/>
  <c r="H129" i="13"/>
  <c r="I129" i="13" s="1"/>
  <c r="H130" i="13"/>
  <c r="I130" i="13" s="1"/>
  <c r="H131" i="13"/>
  <c r="H132" i="13"/>
  <c r="H133" i="13"/>
  <c r="H134" i="13"/>
  <c r="I134" i="13" s="1"/>
  <c r="H135" i="13"/>
  <c r="I135" i="13" s="1"/>
  <c r="H136" i="13"/>
  <c r="I136" i="13" s="1"/>
  <c r="H137" i="13"/>
  <c r="I137" i="13" s="1"/>
  <c r="H138" i="13"/>
  <c r="I138" i="13" s="1"/>
  <c r="H139" i="13"/>
  <c r="H140" i="13"/>
  <c r="H141" i="13"/>
  <c r="H142" i="13"/>
  <c r="I142" i="13" s="1"/>
  <c r="H143" i="13"/>
  <c r="I143" i="13" s="1"/>
  <c r="H144" i="13"/>
  <c r="I144" i="13" s="1"/>
  <c r="H145" i="13"/>
  <c r="I145" i="13" s="1"/>
  <c r="H146" i="13"/>
  <c r="I146" i="13" s="1"/>
  <c r="H147" i="13"/>
  <c r="H148" i="13"/>
  <c r="H149" i="13"/>
  <c r="H150" i="13"/>
  <c r="I150" i="13" s="1"/>
  <c r="H151" i="13"/>
  <c r="I151" i="13" s="1"/>
  <c r="H2" i="13"/>
  <c r="I2" i="13" s="1"/>
  <c r="G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2" i="13"/>
  <c r="G289" i="7"/>
  <c r="G290" i="7"/>
  <c r="G291" i="7"/>
  <c r="G292" i="7"/>
  <c r="G288" i="7"/>
  <c r="F289" i="7"/>
  <c r="F290" i="7"/>
  <c r="F291" i="7"/>
  <c r="F292" i="7"/>
  <c r="F288" i="7"/>
  <c r="C288" i="7"/>
  <c r="F274" i="7"/>
  <c r="B289" i="7" s="1"/>
  <c r="G274" i="7"/>
  <c r="C289" i="7" s="1"/>
  <c r="F275" i="7"/>
  <c r="B290" i="7" s="1"/>
  <c r="G275" i="7"/>
  <c r="C290" i="7" s="1"/>
  <c r="F276" i="7"/>
  <c r="B291" i="7" s="1"/>
  <c r="G276" i="7"/>
  <c r="C291" i="7" s="1"/>
  <c r="F277" i="7"/>
  <c r="B292" i="7" s="1"/>
  <c r="G277" i="7"/>
  <c r="C292" i="7" s="1"/>
  <c r="G273" i="7"/>
  <c r="F273" i="7"/>
  <c r="B288" i="7" s="1"/>
  <c r="A272" i="7"/>
  <c r="A273" i="7"/>
  <c r="A274" i="7"/>
  <c r="A275" i="7"/>
  <c r="F6" i="12" l="1"/>
  <c r="V6" i="12" s="1"/>
  <c r="AM6" i="12" s="1"/>
  <c r="AW71" i="12" s="1"/>
  <c r="J24" i="12"/>
  <c r="AA24" i="12" s="1"/>
  <c r="AR24" i="12" s="1"/>
  <c r="M24" i="12"/>
  <c r="M54" i="12" s="1"/>
  <c r="J25" i="12"/>
  <c r="J55" i="12" s="1"/>
  <c r="K25" i="12"/>
  <c r="K55" i="12" s="1"/>
  <c r="L25" i="12"/>
  <c r="AC25" i="12" s="1"/>
  <c r="AT25" i="12" s="1"/>
  <c r="M25" i="12"/>
  <c r="M55" i="12" s="1"/>
  <c r="J26" i="12"/>
  <c r="AA26" i="12" s="1"/>
  <c r="AR26" i="12" s="1"/>
  <c r="L26" i="12"/>
  <c r="L56" i="12" s="1"/>
  <c r="M26" i="12"/>
  <c r="M56" i="12" s="1"/>
  <c r="I27" i="12"/>
  <c r="I57" i="12" s="1"/>
  <c r="J27" i="12"/>
  <c r="AA27" i="12" s="1"/>
  <c r="AR27" i="12" s="1"/>
  <c r="K27" i="12"/>
  <c r="K57" i="12" s="1"/>
  <c r="L27" i="12"/>
  <c r="AC27" i="12" s="1"/>
  <c r="AT27" i="12" s="1"/>
  <c r="M27" i="12"/>
  <c r="AD27" i="12" s="1"/>
  <c r="AU27" i="12" s="1"/>
  <c r="I28" i="12"/>
  <c r="I58" i="12" s="1"/>
  <c r="J28" i="12"/>
  <c r="J58" i="12" s="1"/>
  <c r="K28" i="12"/>
  <c r="K58" i="12" s="1"/>
  <c r="L28" i="12"/>
  <c r="L58" i="12" s="1"/>
  <c r="M28" i="12"/>
  <c r="M58" i="12" s="1"/>
  <c r="B24" i="12"/>
  <c r="B54" i="12" s="1"/>
  <c r="C24" i="12"/>
  <c r="S24" i="12" s="1"/>
  <c r="AJ24" i="12" s="1"/>
  <c r="D24" i="12"/>
  <c r="D54" i="12" s="1"/>
  <c r="E24" i="12"/>
  <c r="U24" i="12" s="1"/>
  <c r="AL24" i="12" s="1"/>
  <c r="F24" i="12"/>
  <c r="F54" i="12" s="1"/>
  <c r="B25" i="12"/>
  <c r="B55" i="12" s="1"/>
  <c r="C25" i="12"/>
  <c r="C55" i="12" s="1"/>
  <c r="D25" i="12"/>
  <c r="T25" i="12" s="1"/>
  <c r="AK25" i="12" s="1"/>
  <c r="E25" i="12"/>
  <c r="E55" i="12" s="1"/>
  <c r="F25" i="12"/>
  <c r="V25" i="12" s="1"/>
  <c r="AM25" i="12" s="1"/>
  <c r="B26" i="12"/>
  <c r="R26" i="12" s="1"/>
  <c r="AI26" i="12" s="1"/>
  <c r="BH73" i="12" s="1"/>
  <c r="C26" i="12"/>
  <c r="S26" i="12" s="1"/>
  <c r="AJ26" i="12" s="1"/>
  <c r="D26" i="12"/>
  <c r="D56" i="12" s="1"/>
  <c r="E26" i="12"/>
  <c r="E56" i="12" s="1"/>
  <c r="F26" i="12"/>
  <c r="F56" i="12" s="1"/>
  <c r="B27" i="12"/>
  <c r="B57" i="12" s="1"/>
  <c r="C27" i="12"/>
  <c r="C57" i="12" s="1"/>
  <c r="D27" i="12"/>
  <c r="D57" i="12" s="1"/>
  <c r="E27" i="12"/>
  <c r="E57" i="12" s="1"/>
  <c r="F27" i="12"/>
  <c r="V27" i="12" s="1"/>
  <c r="AM27" i="12" s="1"/>
  <c r="B28" i="12"/>
  <c r="B58" i="12" s="1"/>
  <c r="C28" i="12"/>
  <c r="C58" i="12" s="1"/>
  <c r="D28" i="12"/>
  <c r="D58" i="12" s="1"/>
  <c r="E28" i="12"/>
  <c r="E58" i="12" s="1"/>
  <c r="F28" i="12"/>
  <c r="F58" i="12" s="1"/>
  <c r="I15" i="12"/>
  <c r="I45" i="12" s="1"/>
  <c r="J15" i="12"/>
  <c r="J45" i="12" s="1"/>
  <c r="K15" i="12"/>
  <c r="AB15" i="12" s="1"/>
  <c r="AS15" i="12" s="1"/>
  <c r="AK72" i="12" s="1"/>
  <c r="L15" i="12"/>
  <c r="L45" i="12" s="1"/>
  <c r="M15" i="12"/>
  <c r="AD15" i="12" s="1"/>
  <c r="AU15" i="12" s="1"/>
  <c r="AZ72" i="12" s="1"/>
  <c r="I16" i="12"/>
  <c r="Z16" i="12" s="1"/>
  <c r="AQ16" i="12" s="1"/>
  <c r="J16" i="12"/>
  <c r="J46" i="12" s="1"/>
  <c r="K16" i="12"/>
  <c r="K46" i="12" s="1"/>
  <c r="L16" i="12"/>
  <c r="L46" i="12" s="1"/>
  <c r="M16" i="12"/>
  <c r="M46" i="12" s="1"/>
  <c r="I17" i="12"/>
  <c r="Z17" i="12" s="1"/>
  <c r="AQ17" i="12" s="1"/>
  <c r="BK72" i="12" s="1"/>
  <c r="J17" i="12"/>
  <c r="J47" i="12" s="1"/>
  <c r="K17" i="12"/>
  <c r="AB17" i="12" s="1"/>
  <c r="AS17" i="12" s="1"/>
  <c r="AL72" i="12" s="1"/>
  <c r="L17" i="12"/>
  <c r="AC17" i="12" s="1"/>
  <c r="AT17" i="12" s="1"/>
  <c r="M17" i="12"/>
  <c r="M47" i="12" s="1"/>
  <c r="I18" i="12"/>
  <c r="I48" i="12" s="1"/>
  <c r="J18" i="12"/>
  <c r="J48" i="12" s="1"/>
  <c r="K18" i="12"/>
  <c r="K48" i="12" s="1"/>
  <c r="L18" i="12"/>
  <c r="AC18" i="12" s="1"/>
  <c r="AT18" i="12" s="1"/>
  <c r="M18" i="12"/>
  <c r="M48" i="12" s="1"/>
  <c r="I19" i="12"/>
  <c r="Z19" i="12" s="1"/>
  <c r="AQ19" i="12" s="1"/>
  <c r="BL72" i="12" s="1"/>
  <c r="J19" i="12"/>
  <c r="AA19" i="12" s="1"/>
  <c r="AR19" i="12" s="1"/>
  <c r="K19" i="12"/>
  <c r="K49" i="12" s="1"/>
  <c r="L19" i="12"/>
  <c r="L49" i="12" s="1"/>
  <c r="M19" i="12"/>
  <c r="M49" i="12" s="1"/>
  <c r="F19" i="12"/>
  <c r="F49" i="12" s="1"/>
  <c r="D19" i="12"/>
  <c r="D49" i="12" s="1"/>
  <c r="C18" i="12"/>
  <c r="C48" i="12" s="1"/>
  <c r="F17" i="12"/>
  <c r="F47" i="12" s="1"/>
  <c r="D17" i="12"/>
  <c r="T17" i="12" s="1"/>
  <c r="AK17" i="12" s="1"/>
  <c r="AI72" i="12" s="1"/>
  <c r="C17" i="12"/>
  <c r="C47" i="12" s="1"/>
  <c r="F16" i="12"/>
  <c r="F46" i="12" s="1"/>
  <c r="D16" i="12"/>
  <c r="D46" i="12" s="1"/>
  <c r="C16" i="12"/>
  <c r="C46" i="12" s="1"/>
  <c r="F15" i="12"/>
  <c r="V15" i="12" s="1"/>
  <c r="AM15" i="12" s="1"/>
  <c r="AW72" i="12" s="1"/>
  <c r="M10" i="12"/>
  <c r="AD10" i="12" s="1"/>
  <c r="AU10" i="12" s="1"/>
  <c r="BB71" i="12" s="1"/>
  <c r="K10" i="12"/>
  <c r="K40" i="12" s="1"/>
  <c r="J10" i="12"/>
  <c r="J40" i="12" s="1"/>
  <c r="I10" i="12"/>
  <c r="I40" i="12" s="1"/>
  <c r="M9" i="12"/>
  <c r="M39" i="12" s="1"/>
  <c r="K9" i="12"/>
  <c r="K39" i="12" s="1"/>
  <c r="J9" i="12"/>
  <c r="AA9" i="12" s="1"/>
  <c r="AR9" i="12" s="1"/>
  <c r="I9" i="12"/>
  <c r="Z9" i="12" s="1"/>
  <c r="AQ9" i="12" s="1"/>
  <c r="M8" i="12"/>
  <c r="M38" i="12" s="1"/>
  <c r="L8" i="12"/>
  <c r="L38" i="12" s="1"/>
  <c r="K8" i="12"/>
  <c r="K38" i="12" s="1"/>
  <c r="J8" i="12"/>
  <c r="J38" i="12" s="1"/>
  <c r="I8" i="12"/>
  <c r="I38" i="12" s="1"/>
  <c r="M7" i="12"/>
  <c r="M37" i="12" s="1"/>
  <c r="K7" i="12"/>
  <c r="AB7" i="12" s="1"/>
  <c r="AS7" i="12" s="1"/>
  <c r="J7" i="12"/>
  <c r="J37" i="12" s="1"/>
  <c r="I7" i="12"/>
  <c r="I37" i="12" s="1"/>
  <c r="M6" i="12"/>
  <c r="M36" i="12" s="1"/>
  <c r="B6" i="12"/>
  <c r="B36" i="12" s="1"/>
  <c r="C6" i="12"/>
  <c r="C36" i="12" s="1"/>
  <c r="D6" i="12"/>
  <c r="D36" i="12" s="1"/>
  <c r="E6" i="12"/>
  <c r="E36" i="12" s="1"/>
  <c r="B7" i="12"/>
  <c r="B37" i="12" s="1"/>
  <c r="C7" i="12"/>
  <c r="C37" i="12" s="1"/>
  <c r="D7" i="12"/>
  <c r="T7" i="12" s="1"/>
  <c r="AK7" i="12" s="1"/>
  <c r="E7" i="12"/>
  <c r="U7" i="12" s="1"/>
  <c r="AL7" i="12" s="1"/>
  <c r="F7" i="12"/>
  <c r="F37" i="12" s="1"/>
  <c r="B8" i="12"/>
  <c r="B38" i="12" s="1"/>
  <c r="C8" i="12"/>
  <c r="C38" i="12" s="1"/>
  <c r="D8" i="12"/>
  <c r="D38" i="12" s="1"/>
  <c r="E8" i="12"/>
  <c r="E38" i="12" s="1"/>
  <c r="F8" i="12"/>
  <c r="F38" i="12" s="1"/>
  <c r="B9" i="12"/>
  <c r="R9" i="12" s="1"/>
  <c r="AI9" i="12" s="1"/>
  <c r="C9" i="12"/>
  <c r="S9" i="12" s="1"/>
  <c r="AJ9" i="12" s="1"/>
  <c r="D9" i="12"/>
  <c r="D39" i="12" s="1"/>
  <c r="E9" i="12"/>
  <c r="E39" i="12" s="1"/>
  <c r="F9" i="12"/>
  <c r="F39" i="12" s="1"/>
  <c r="B10" i="12"/>
  <c r="B40" i="12" s="1"/>
  <c r="C10" i="12"/>
  <c r="C40" i="12" s="1"/>
  <c r="D10" i="12"/>
  <c r="D40" i="12" s="1"/>
  <c r="E10" i="12"/>
  <c r="U10" i="12" s="1"/>
  <c r="AL10" i="12" s="1"/>
  <c r="F10" i="12"/>
  <c r="V10" i="12" s="1"/>
  <c r="AM10" i="12" s="1"/>
  <c r="AY71" i="12" s="1"/>
  <c r="AB27" i="12" l="1"/>
  <c r="AS27" i="12" s="1"/>
  <c r="T26" i="12"/>
  <c r="AK26" i="12" s="1"/>
  <c r="AI73" i="12" s="1"/>
  <c r="F36" i="12"/>
  <c r="J56" i="12"/>
  <c r="M57" i="12"/>
  <c r="AD6" i="12"/>
  <c r="AU6" i="12" s="1"/>
  <c r="AZ71" i="12" s="1"/>
  <c r="S17" i="12"/>
  <c r="AJ17" i="12" s="1"/>
  <c r="Z28" i="12"/>
  <c r="AQ28" i="12" s="1"/>
  <c r="BL73" i="12" s="1"/>
  <c r="R27" i="12"/>
  <c r="AI27" i="12" s="1"/>
  <c r="T9" i="12"/>
  <c r="AK9" i="12" s="1"/>
  <c r="AB10" i="12"/>
  <c r="AS10" i="12" s="1"/>
  <c r="AM71" i="12" s="1"/>
  <c r="AA18" i="12"/>
  <c r="AR18" i="12" s="1"/>
  <c r="Z10" i="12"/>
  <c r="AQ10" i="12" s="1"/>
  <c r="BL71" i="12" s="1"/>
  <c r="AA17" i="12"/>
  <c r="AR17" i="12" s="1"/>
  <c r="AD25" i="12"/>
  <c r="AU25" i="12" s="1"/>
  <c r="AD8" i="12"/>
  <c r="AU8" i="12" s="1"/>
  <c r="BA71" i="12" s="1"/>
  <c r="AC16" i="12"/>
  <c r="AT16" i="12" s="1"/>
  <c r="AA7" i="12"/>
  <c r="AR7" i="12" s="1"/>
  <c r="B56" i="12"/>
  <c r="K37" i="12"/>
  <c r="T8" i="12"/>
  <c r="AK8" i="12" s="1"/>
  <c r="AI71" i="12" s="1"/>
  <c r="AB9" i="12"/>
  <c r="AS9" i="12" s="1"/>
  <c r="S16" i="12"/>
  <c r="AJ16" i="12" s="1"/>
  <c r="AD24" i="12"/>
  <c r="AU24" i="12" s="1"/>
  <c r="AZ73" i="12" s="1"/>
  <c r="C39" i="12"/>
  <c r="D55" i="12"/>
  <c r="I39" i="12"/>
  <c r="V8" i="12"/>
  <c r="AM8" i="12" s="1"/>
  <c r="AX71" i="12" s="1"/>
  <c r="F40" i="12"/>
  <c r="J57" i="12"/>
  <c r="V7" i="12"/>
  <c r="AM7" i="12" s="1"/>
  <c r="V19" i="12"/>
  <c r="AM19" i="12" s="1"/>
  <c r="AY72" i="12" s="1"/>
  <c r="V24" i="12"/>
  <c r="AM24" i="12" s="1"/>
  <c r="AW73" i="12" s="1"/>
  <c r="E37" i="12"/>
  <c r="J54" i="12"/>
  <c r="S7" i="12"/>
  <c r="AJ7" i="12" s="1"/>
  <c r="T19" i="12"/>
  <c r="AK19" i="12" s="1"/>
  <c r="AJ72" i="12" s="1"/>
  <c r="T24" i="12"/>
  <c r="AK24" i="12" s="1"/>
  <c r="AH73" i="12" s="1"/>
  <c r="AC15" i="12"/>
  <c r="AT15" i="12" s="1"/>
  <c r="S6" i="12"/>
  <c r="AJ6" i="12" s="1"/>
  <c r="AB8" i="12"/>
  <c r="AS8" i="12" s="1"/>
  <c r="AL71" i="12" s="1"/>
  <c r="U28" i="12"/>
  <c r="AL28" i="12" s="1"/>
  <c r="AD19" i="12"/>
  <c r="AU19" i="12" s="1"/>
  <c r="BB72" i="12" s="1"/>
  <c r="T10" i="12"/>
  <c r="AK10" i="12" s="1"/>
  <c r="AJ71" i="12" s="1"/>
  <c r="AD7" i="12"/>
  <c r="AU7" i="12" s="1"/>
  <c r="S18" i="12"/>
  <c r="AJ18" i="12" s="1"/>
  <c r="R28" i="12"/>
  <c r="AI28" i="12" s="1"/>
  <c r="BI73" i="12" s="1"/>
  <c r="AD18" i="12"/>
  <c r="AU18" i="12" s="1"/>
  <c r="AD28" i="12"/>
  <c r="AU28" i="12" s="1"/>
  <c r="BB73" i="12" s="1"/>
  <c r="R10" i="12"/>
  <c r="AI10" i="12" s="1"/>
  <c r="BI71" i="12" s="1"/>
  <c r="V17" i="12"/>
  <c r="AM17" i="12" s="1"/>
  <c r="AX72" i="12" s="1"/>
  <c r="U27" i="12"/>
  <c r="AL27" i="12" s="1"/>
  <c r="T27" i="12"/>
  <c r="AK27" i="12" s="1"/>
  <c r="R6" i="12"/>
  <c r="AI6" i="12" s="1"/>
  <c r="BG71" i="12" s="1"/>
  <c r="S10" i="12"/>
  <c r="AJ10" i="12" s="1"/>
  <c r="U8" i="12"/>
  <c r="AL8" i="12" s="1"/>
  <c r="R7" i="12"/>
  <c r="AI7" i="12" s="1"/>
  <c r="AA10" i="12"/>
  <c r="AR10" i="12" s="1"/>
  <c r="AC8" i="12"/>
  <c r="AT8" i="12" s="1"/>
  <c r="Z7" i="12"/>
  <c r="AQ7" i="12" s="1"/>
  <c r="T16" i="12"/>
  <c r="AK16" i="12" s="1"/>
  <c r="V28" i="12"/>
  <c r="AM28" i="12" s="1"/>
  <c r="AY73" i="12" s="1"/>
  <c r="S27" i="12"/>
  <c r="AJ27" i="12" s="1"/>
  <c r="U25" i="12"/>
  <c r="AL25" i="12" s="1"/>
  <c r="AA15" i="12"/>
  <c r="AR15" i="12" s="1"/>
  <c r="AB18" i="12"/>
  <c r="AS18" i="12" s="1"/>
  <c r="AD16" i="12"/>
  <c r="AU16" i="12" s="1"/>
  <c r="AC26" i="12"/>
  <c r="AT26" i="12" s="1"/>
  <c r="E54" i="12"/>
  <c r="F57" i="12"/>
  <c r="C56" i="12"/>
  <c r="K45" i="12"/>
  <c r="I47" i="12"/>
  <c r="L48" i="12"/>
  <c r="F45" i="12"/>
  <c r="U6" i="12"/>
  <c r="AL6" i="12" s="1"/>
  <c r="V9" i="12"/>
  <c r="AM9" i="12" s="1"/>
  <c r="S8" i="12"/>
  <c r="AJ8" i="12" s="1"/>
  <c r="AD9" i="12"/>
  <c r="AU9" i="12" s="1"/>
  <c r="AA8" i="12"/>
  <c r="AR8" i="12" s="1"/>
  <c r="T28" i="12"/>
  <c r="AK28" i="12" s="1"/>
  <c r="AJ73" i="12" s="1"/>
  <c r="V26" i="12"/>
  <c r="AM26" i="12" s="1"/>
  <c r="AX73" i="12" s="1"/>
  <c r="S25" i="12"/>
  <c r="AJ25" i="12" s="1"/>
  <c r="AC19" i="12"/>
  <c r="AT19" i="12" s="1"/>
  <c r="Z18" i="12"/>
  <c r="AQ18" i="12" s="1"/>
  <c r="AB16" i="12"/>
  <c r="AS16" i="12" s="1"/>
  <c r="AA28" i="12"/>
  <c r="AR28" i="12" s="1"/>
  <c r="E40" i="12"/>
  <c r="B39" i="12"/>
  <c r="D37" i="12"/>
  <c r="C54" i="12"/>
  <c r="F55" i="12"/>
  <c r="M45" i="12"/>
  <c r="K47" i="12"/>
  <c r="I49" i="12"/>
  <c r="J39" i="12"/>
  <c r="M40" i="12"/>
  <c r="D47" i="12"/>
  <c r="T6" i="12"/>
  <c r="AK6" i="12" s="1"/>
  <c r="AH71" i="12" s="1"/>
  <c r="U9" i="12"/>
  <c r="AL9" i="12" s="1"/>
  <c r="R8" i="12"/>
  <c r="AI8" i="12" s="1"/>
  <c r="BH71" i="12" s="1"/>
  <c r="Z8" i="12"/>
  <c r="AQ8" i="12" s="1"/>
  <c r="BK71" i="12" s="1"/>
  <c r="R24" i="12"/>
  <c r="AI24" i="12" s="1"/>
  <c r="BG73" i="12" s="1"/>
  <c r="S28" i="12"/>
  <c r="AJ28" i="12" s="1"/>
  <c r="U26" i="12"/>
  <c r="AL26" i="12" s="1"/>
  <c r="R25" i="12"/>
  <c r="AI25" i="12" s="1"/>
  <c r="AB19" i="12"/>
  <c r="AS19" i="12" s="1"/>
  <c r="AM72" i="12" s="1"/>
  <c r="AD17" i="12"/>
  <c r="AU17" i="12" s="1"/>
  <c r="BA72" i="12" s="1"/>
  <c r="AA16" i="12"/>
  <c r="AR16" i="12" s="1"/>
  <c r="L57" i="12"/>
  <c r="I46" i="12"/>
  <c r="L47" i="12"/>
  <c r="J49" i="12"/>
  <c r="L55" i="12"/>
  <c r="Z15" i="12"/>
  <c r="AQ15" i="12" s="1"/>
  <c r="BJ72" i="12" s="1"/>
  <c r="V16" i="12"/>
  <c r="AM16" i="12" s="1"/>
  <c r="AB28" i="12"/>
  <c r="AS28" i="12" s="1"/>
  <c r="AM73" i="12" s="1"/>
  <c r="AD26" i="12"/>
  <c r="AU26" i="12" s="1"/>
  <c r="BA73" i="12" s="1"/>
  <c r="AA25" i="12"/>
  <c r="AR25" i="12" s="1"/>
  <c r="AB25" i="12"/>
  <c r="AS25" i="12" s="1"/>
  <c r="AC28" i="12"/>
  <c r="AT28" i="12" s="1"/>
  <c r="Z27" i="12"/>
  <c r="AQ27" i="12" s="1"/>
  <c r="Y235" i="7"/>
  <c r="AC234" i="7"/>
  <c r="Y233" i="7"/>
  <c r="X233" i="7"/>
  <c r="AC207" i="7"/>
  <c r="AC208" i="7"/>
  <c r="AC235" i="7" s="1"/>
  <c r="AB204" i="7"/>
  <c r="AA234" i="7" s="1"/>
  <c r="AB205" i="7"/>
  <c r="AB206" i="7"/>
  <c r="AB234" i="7" s="1"/>
  <c r="AB207" i="7"/>
  <c r="AB208" i="7"/>
  <c r="AA205" i="7"/>
  <c r="AA206" i="7"/>
  <c r="AB233" i="7" s="1"/>
  <c r="AA207" i="7"/>
  <c r="AA208" i="7"/>
  <c r="AC233" i="7" s="1"/>
  <c r="Z204" i="7"/>
  <c r="X235" i="7" s="1"/>
  <c r="Z205" i="7"/>
  <c r="Z206" i="7"/>
  <c r="Z207" i="7"/>
  <c r="Z208" i="7"/>
  <c r="Z235" i="7" s="1"/>
  <c r="X204" i="7"/>
  <c r="X205" i="7"/>
  <c r="X206" i="7"/>
  <c r="X207" i="7"/>
  <c r="X208" i="7"/>
  <c r="Z233" i="7" s="1"/>
  <c r="P234" i="7"/>
  <c r="N233" i="7"/>
  <c r="Q235" i="7"/>
  <c r="R235" i="7"/>
  <c r="S235" i="7"/>
  <c r="Q234" i="7"/>
  <c r="R234" i="7"/>
  <c r="S234" i="7"/>
  <c r="Q233" i="7"/>
  <c r="R233" i="7"/>
  <c r="S233" i="7"/>
  <c r="N235" i="7"/>
  <c r="O235" i="7"/>
  <c r="P235" i="7"/>
  <c r="N234" i="7"/>
  <c r="O234" i="7"/>
  <c r="O233" i="7"/>
  <c r="P233" i="7"/>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 i="11"/>
  <c r="E97" i="7" l="1"/>
  <c r="N97" i="7"/>
  <c r="C49" i="7"/>
  <c r="C15" i="12" s="1"/>
  <c r="P148" i="7"/>
  <c r="G147" i="7"/>
  <c r="G98" i="7"/>
  <c r="B100" i="7"/>
  <c r="P96" i="7"/>
  <c r="P145" i="7" s="1"/>
  <c r="B235" i="7"/>
  <c r="P97" i="7"/>
  <c r="P146" i="7" s="1"/>
  <c r="J235" i="7"/>
  <c r="H234" i="7"/>
  <c r="I234" i="7"/>
  <c r="J234" i="7"/>
  <c r="I233" i="7"/>
  <c r="J233" i="7"/>
  <c r="D235" i="7"/>
  <c r="C235" i="7"/>
  <c r="E96" i="7"/>
  <c r="E98" i="7"/>
  <c r="E100" i="7"/>
  <c r="F96" i="7"/>
  <c r="F145" i="7" s="1"/>
  <c r="F97" i="7"/>
  <c r="F98" i="7"/>
  <c r="F99" i="7"/>
  <c r="F148" i="7" s="1"/>
  <c r="F100" i="7"/>
  <c r="G97" i="7"/>
  <c r="G99" i="7"/>
  <c r="G100" i="7"/>
  <c r="C234" i="7"/>
  <c r="D234" i="7"/>
  <c r="B233" i="7"/>
  <c r="C233" i="7"/>
  <c r="D233" i="7"/>
  <c r="B96" i="7"/>
  <c r="B97" i="7"/>
  <c r="B98" i="7"/>
  <c r="B147" i="7" s="1"/>
  <c r="B99" i="7"/>
  <c r="C96" i="7"/>
  <c r="C97" i="7"/>
  <c r="C98" i="7"/>
  <c r="C100" i="7"/>
  <c r="D96" i="7"/>
  <c r="D145" i="7" s="1"/>
  <c r="D97" i="7"/>
  <c r="D146" i="7" s="1"/>
  <c r="D98" i="7"/>
  <c r="D147" i="7" s="1"/>
  <c r="D99" i="7"/>
  <c r="D148" i="7" s="1"/>
  <c r="D100" i="7"/>
  <c r="D149" i="7" s="1"/>
  <c r="N100" i="7"/>
  <c r="M96" i="7"/>
  <c r="M145" i="7" s="1"/>
  <c r="F52" i="7"/>
  <c r="L100" i="7"/>
  <c r="B53" i="7"/>
  <c r="L96" i="7" s="1"/>
  <c r="O100" i="7"/>
  <c r="O149" i="7" s="1"/>
  <c r="E53" i="7"/>
  <c r="L98" i="7"/>
  <c r="P100" i="7"/>
  <c r="P149" i="7" s="1"/>
  <c r="P99" i="7"/>
  <c r="P98" i="7"/>
  <c r="P147" i="7" s="1"/>
  <c r="O99" i="7"/>
  <c r="O148" i="7" s="1"/>
  <c r="O98" i="7"/>
  <c r="O147" i="7" s="1"/>
  <c r="O97" i="7"/>
  <c r="O146" i="7" s="1"/>
  <c r="O96" i="7"/>
  <c r="O145" i="7" s="1"/>
  <c r="N98" i="7"/>
  <c r="N96" i="7"/>
  <c r="M100" i="7"/>
  <c r="M149" i="7" s="1"/>
  <c r="M99" i="7"/>
  <c r="M148" i="7" s="1"/>
  <c r="M98" i="7"/>
  <c r="M147" i="7" s="1"/>
  <c r="M97" i="7"/>
  <c r="M146" i="7" s="1"/>
  <c r="K100" i="7"/>
  <c r="K149" i="7" s="1"/>
  <c r="K99" i="7"/>
  <c r="K98" i="7"/>
  <c r="K147" i="7" s="1"/>
  <c r="K97" i="7"/>
  <c r="K96" i="7"/>
  <c r="E52" i="7"/>
  <c r="E18" i="12" s="1"/>
  <c r="O69" i="7"/>
  <c r="O68" i="7"/>
  <c r="O67" i="7"/>
  <c r="O31" i="7"/>
  <c r="B52" i="7"/>
  <c r="B50" i="7"/>
  <c r="B51" i="7"/>
  <c r="B49" i="7"/>
  <c r="B18" i="12" l="1"/>
  <c r="Y207" i="7"/>
  <c r="F146" i="7"/>
  <c r="L99" i="7"/>
  <c r="E19" i="12"/>
  <c r="F147" i="7"/>
  <c r="I6" i="12"/>
  <c r="AA204" i="7"/>
  <c r="AA233" i="7" s="1"/>
  <c r="I24" i="12"/>
  <c r="AC204" i="7"/>
  <c r="AA235" i="7" s="1"/>
  <c r="K148" i="7"/>
  <c r="I25" i="12"/>
  <c r="AC205" i="7"/>
  <c r="I26" i="12"/>
  <c r="AC206" i="7"/>
  <c r="AB235" i="7" s="1"/>
  <c r="B19" i="12"/>
  <c r="Y208" i="7"/>
  <c r="Z234" i="7" s="1"/>
  <c r="G96" i="7"/>
  <c r="G145" i="7" s="1"/>
  <c r="F149" i="7"/>
  <c r="C45" i="12"/>
  <c r="S15" i="12"/>
  <c r="AJ15" i="12" s="1"/>
  <c r="L148" i="7"/>
  <c r="B15" i="12"/>
  <c r="Y204" i="7"/>
  <c r="X234" i="7" s="1"/>
  <c r="E48" i="12"/>
  <c r="U18" i="12"/>
  <c r="AL18" i="12" s="1"/>
  <c r="B17" i="12"/>
  <c r="Y206" i="7"/>
  <c r="Y234" i="7" s="1"/>
  <c r="K145" i="7"/>
  <c r="B16" i="12"/>
  <c r="Y205" i="7"/>
  <c r="K146" i="7"/>
  <c r="F18" i="12"/>
  <c r="E146" i="7"/>
  <c r="B149" i="7"/>
  <c r="B148" i="7"/>
  <c r="B145" i="7"/>
  <c r="G148" i="7"/>
  <c r="N149" i="7"/>
  <c r="E149" i="7"/>
  <c r="B146" i="7"/>
  <c r="G149" i="7"/>
  <c r="G146" i="7"/>
  <c r="E145" i="7"/>
  <c r="E147" i="7"/>
  <c r="N145" i="7"/>
  <c r="N146" i="7"/>
  <c r="N147" i="7"/>
  <c r="C146" i="7"/>
  <c r="C149" i="7"/>
  <c r="C147" i="7"/>
  <c r="C145" i="7"/>
  <c r="L147" i="7"/>
  <c r="L145" i="7"/>
  <c r="L149" i="7"/>
  <c r="R35" i="7"/>
  <c r="R34" i="7"/>
  <c r="L9" i="12" s="1"/>
  <c r="R32" i="7"/>
  <c r="R31" i="7"/>
  <c r="L6" i="12" s="1"/>
  <c r="P31" i="7"/>
  <c r="J6" i="12" s="1"/>
  <c r="Q31" i="7"/>
  <c r="R67" i="7"/>
  <c r="L24" i="12" s="1"/>
  <c r="Q69" i="7"/>
  <c r="Q67" i="7"/>
  <c r="E50" i="7"/>
  <c r="E51" i="7"/>
  <c r="E17" i="12" s="1"/>
  <c r="E49" i="7"/>
  <c r="E15" i="12" s="1"/>
  <c r="D52" i="7"/>
  <c r="D49" i="7"/>
  <c r="C53" i="7"/>
  <c r="F152" i="13"/>
  <c r="J152" i="13" s="1"/>
  <c r="B45" i="12" l="1"/>
  <c r="R15" i="12"/>
  <c r="AI15" i="12" s="1"/>
  <c r="BG72" i="12" s="1"/>
  <c r="E45" i="12"/>
  <c r="U15" i="12"/>
  <c r="AL15" i="12" s="1"/>
  <c r="I36" i="12"/>
  <c r="Z6" i="12"/>
  <c r="AQ6" i="12" s="1"/>
  <c r="BJ71" i="12" s="1"/>
  <c r="L7" i="12"/>
  <c r="E99" i="7"/>
  <c r="E148" i="7" s="1"/>
  <c r="E16" i="12"/>
  <c r="C99" i="7"/>
  <c r="C148" i="7" s="1"/>
  <c r="I56" i="12"/>
  <c r="Z26" i="12"/>
  <c r="AQ26" i="12" s="1"/>
  <c r="BK73" i="12" s="1"/>
  <c r="L10" i="12"/>
  <c r="N99" i="7"/>
  <c r="N148" i="7" s="1"/>
  <c r="E49" i="12"/>
  <c r="U19" i="12"/>
  <c r="AL19" i="12" s="1"/>
  <c r="AR33" i="7"/>
  <c r="AR42" i="7" s="1"/>
  <c r="K26" i="12"/>
  <c r="I235" i="7"/>
  <c r="B47" i="12"/>
  <c r="R17" i="12"/>
  <c r="AI17" i="12" s="1"/>
  <c r="BH72" i="12" s="1"/>
  <c r="I55" i="12"/>
  <c r="Z25" i="12"/>
  <c r="AQ25" i="12" s="1"/>
  <c r="L39" i="12"/>
  <c r="AC9" i="12"/>
  <c r="AT9" i="12" s="1"/>
  <c r="L36" i="12"/>
  <c r="AC6" i="12"/>
  <c r="AT6" i="12" s="1"/>
  <c r="E47" i="12"/>
  <c r="U17" i="12"/>
  <c r="AL17" i="12" s="1"/>
  <c r="AC24" i="12"/>
  <c r="AT24" i="12" s="1"/>
  <c r="L54" i="12"/>
  <c r="F48" i="12"/>
  <c r="V18" i="12"/>
  <c r="AM18" i="12" s="1"/>
  <c r="B46" i="12"/>
  <c r="R16" i="12"/>
  <c r="AI16" i="12" s="1"/>
  <c r="AR31" i="7"/>
  <c r="AR40" i="7" s="1"/>
  <c r="K24" i="12"/>
  <c r="H235" i="7"/>
  <c r="L97" i="7"/>
  <c r="L146" i="7" s="1"/>
  <c r="C19" i="12"/>
  <c r="AK31" i="7"/>
  <c r="AK40" i="7" s="1"/>
  <c r="D15" i="12"/>
  <c r="B234" i="7"/>
  <c r="AP31" i="7"/>
  <c r="AP40" i="7" s="1"/>
  <c r="K6" i="12"/>
  <c r="H233" i="7"/>
  <c r="AK34" i="7"/>
  <c r="AK43" i="7" s="1"/>
  <c r="D18" i="12"/>
  <c r="J36" i="12"/>
  <c r="AA6" i="12"/>
  <c r="AR6" i="12" s="1"/>
  <c r="R19" i="12"/>
  <c r="AI19" i="12" s="1"/>
  <c r="BI72" i="12" s="1"/>
  <c r="B49" i="12"/>
  <c r="Z24" i="12"/>
  <c r="AQ24" i="12" s="1"/>
  <c r="BJ73" i="12" s="1"/>
  <c r="I54" i="12"/>
  <c r="B48" i="12"/>
  <c r="R18" i="12"/>
  <c r="AI18" i="12" s="1"/>
  <c r="C49" i="12" l="1"/>
  <c r="S19" i="12"/>
  <c r="AJ19" i="12" s="1"/>
  <c r="AC7" i="12"/>
  <c r="AT7" i="12" s="1"/>
  <c r="L37" i="12"/>
  <c r="D48" i="12"/>
  <c r="T18" i="12"/>
  <c r="AK18" i="12" s="1"/>
  <c r="K36" i="12"/>
  <c r="AB6" i="12"/>
  <c r="AS6" i="12" s="1"/>
  <c r="AK71" i="12" s="1"/>
  <c r="AC10" i="12"/>
  <c r="AT10" i="12" s="1"/>
  <c r="L40" i="12"/>
  <c r="D45" i="12"/>
  <c r="T15" i="12"/>
  <c r="AK15" i="12" s="1"/>
  <c r="AH72" i="12" s="1"/>
  <c r="AB26" i="12"/>
  <c r="AS26" i="12" s="1"/>
  <c r="AL73" i="12" s="1"/>
  <c r="K56" i="12"/>
  <c r="K54" i="12"/>
  <c r="AB24" i="12"/>
  <c r="AS24" i="12" s="1"/>
  <c r="AK73" i="12" s="1"/>
  <c r="E46" i="12"/>
  <c r="U16" i="12"/>
  <c r="AL16" i="12" s="1"/>
</calcChain>
</file>

<file path=xl/sharedStrings.xml><?xml version="1.0" encoding="utf-8"?>
<sst xmlns="http://schemas.openxmlformats.org/spreadsheetml/2006/main" count="1261" uniqueCount="517">
  <si>
    <t>time</t>
  </si>
  <si>
    <t>Time</t>
  </si>
  <si>
    <t>Fir-Hg50cm_Ds20p-U6</t>
  </si>
  <si>
    <t>Fir-Hg100cm_Ds20p-U8</t>
  </si>
  <si>
    <t>Fir-Hg100cm_Ds20p-U6</t>
  </si>
  <si>
    <t>Fir-Hg50cm_Ds20p-U8</t>
  </si>
  <si>
    <t>Fir-Hg50cm_Ds20p-U12</t>
  </si>
  <si>
    <t>Fir-Hg20cm_Ds20p-U10</t>
  </si>
  <si>
    <t>Fir-Hg100cm_Ds20p-U10</t>
  </si>
  <si>
    <t>Fir-Hg100cm_Ds20p-U12</t>
  </si>
  <si>
    <t>Fir-Hg20cm_Ds20p-U8</t>
  </si>
  <si>
    <t>Fir-Hg20cm_Ds20p-U4</t>
  </si>
  <si>
    <t>Fir-Hg50cm_Ds20p-U10</t>
  </si>
  <si>
    <t>Fir-Hg100cm_Ds20p-U4</t>
  </si>
  <si>
    <t>Fir-Hg20cm_Ds20p-U12</t>
  </si>
  <si>
    <t>Fir-Hg50cm_Ds20p-U4</t>
  </si>
  <si>
    <t>Fir-Hg20cm_Ds20p-U6</t>
  </si>
  <si>
    <t>Fir-Hg20cm-U8</t>
  </si>
  <si>
    <t>Fir-Hg20cm-U12</t>
  </si>
  <si>
    <t>Fir-Hg100cm-U8</t>
  </si>
  <si>
    <t>Fir-Hg100cm-U6</t>
  </si>
  <si>
    <t>Fir-Hg100cm-U10</t>
  </si>
  <si>
    <t>Fir-Hg20cm-U10</t>
  </si>
  <si>
    <t>Fir-Hg100cm-U12</t>
  </si>
  <si>
    <t>Fir-Hg20cm-U6</t>
  </si>
  <si>
    <t>Fir-Hg50cm-U10</t>
  </si>
  <si>
    <t>Fir-Hg20cm-U4</t>
  </si>
  <si>
    <t>Fir-Hg50cm-U12</t>
  </si>
  <si>
    <t>Fir-Hg50cm-U4</t>
  </si>
  <si>
    <t>Fir-Hg100cm-U4</t>
  </si>
  <si>
    <t>Fir-Hg50cm-U8</t>
  </si>
  <si>
    <t>Fir-Hg50cm-U6</t>
  </si>
  <si>
    <t>LBS-Hg20cm-Ds20p-U10</t>
  </si>
  <si>
    <t>LBS-Hg100cm-Ds20p-U6</t>
  </si>
  <si>
    <t>LBS-Hg20cm-Ds20p-U8</t>
  </si>
  <si>
    <t>LBS-Hg50cm-Ds20p-U10</t>
  </si>
  <si>
    <t>LBS-Hg50cm-Ds20p-U8</t>
  </si>
  <si>
    <t>LBS-Hg50cm-Ds20p-U4</t>
  </si>
  <si>
    <t>LBS-Hg20cm-Ds20p-U6</t>
  </si>
  <si>
    <t>LBS-Hg100cm-Ds20p-U10</t>
  </si>
  <si>
    <t>LBS-Hg50cm-Ds20p-U12</t>
  </si>
  <si>
    <t>LBS-Hg50cm-Ds20p-U6</t>
  </si>
  <si>
    <t>LBS-Hg100cm-Ds20p-U12</t>
  </si>
  <si>
    <t>LBS-Hg20cm-Ds20p-U4</t>
  </si>
  <si>
    <t>LBS-Hg20cm-Ds20p-U12</t>
  </si>
  <si>
    <t>LBS-Hg100cm-Ds20p-U4</t>
  </si>
  <si>
    <t>LBS-Hg100cm-Ds20p-U8</t>
  </si>
  <si>
    <t>LBS-Hg50cm-U6</t>
  </si>
  <si>
    <t>LBS-Hg100cm-U12</t>
  </si>
  <si>
    <t>LBS-Hg50cm-U8</t>
  </si>
  <si>
    <t>LBS-Hg100cm-U4</t>
  </si>
  <si>
    <t>LBS-Hg20cm-U10</t>
  </si>
  <si>
    <t>LBS-Hg50cm-U4</t>
  </si>
  <si>
    <t>LBS-Hg100cm-U8</t>
  </si>
  <si>
    <t>LBS-Hg100cm-U10</t>
  </si>
  <si>
    <t>LBS-Hg20cm-U6</t>
  </si>
  <si>
    <t>LBS-Hg50cm-U12</t>
  </si>
  <si>
    <t>LBS-Hg50cm-U10</t>
  </si>
  <si>
    <t>LBS-Hg20cm-U4</t>
  </si>
  <si>
    <t>LBS-Hg100cm-U6</t>
  </si>
  <si>
    <t>LBS-Hg20cm-U12</t>
  </si>
  <si>
    <t>LBS-Hg20cm-U8</t>
  </si>
  <si>
    <t>LBS-Hg50cm-Up20p-U4</t>
  </si>
  <si>
    <t>LBS-Hg20cm-Up20p-U8</t>
  </si>
  <si>
    <t>LBS-Hg100cm-Up20p-U8</t>
  </si>
  <si>
    <t>LBS-Hg50cm-Up20p-U6</t>
  </si>
  <si>
    <t>LBS-Hg100cm-Up20p-U6</t>
  </si>
  <si>
    <t>LBS-Hg20cm-Up20p-U10</t>
  </si>
  <si>
    <t>LBS-Hg50cm-Up20p-U8</t>
  </si>
  <si>
    <t>LBS-Hg50cm-Up20p-U12</t>
  </si>
  <si>
    <t>LBS-Hg50cm-Up20p-U10</t>
  </si>
  <si>
    <t>LBS-Hg100cm-Up20p-U10</t>
  </si>
  <si>
    <t>LBS-Hg100cm-Up20p-U12</t>
  </si>
  <si>
    <t>LBS-Hg20cm-Up20p-U6</t>
  </si>
  <si>
    <t>LBS-Hg20cm-Up20p-U12</t>
  </si>
  <si>
    <t>LBS-Hg100cm-Up20p-U4</t>
  </si>
  <si>
    <t>LBS-Hg20cm-Up20p-U4</t>
  </si>
  <si>
    <t>Fir-Hg20cm_Up20p-U10</t>
  </si>
  <si>
    <t>Fir-Hg100cm_Up20p-U12</t>
  </si>
  <si>
    <t>Fir-Hg20cm_Up20p-U4</t>
  </si>
  <si>
    <t>Fir-Hg20cm_Up20p-U12</t>
  </si>
  <si>
    <t>Fir-Hg50cm_Up20p-U8</t>
  </si>
  <si>
    <t>Fir-Hg50cm_Up20p-U10</t>
  </si>
  <si>
    <t>Fir-Hg100cm_Up20p-U4</t>
  </si>
  <si>
    <t>Fir-Hg50cm_Up20p-U6</t>
  </si>
  <si>
    <t>Fir-Hg20cm_Up20p-U6</t>
  </si>
  <si>
    <t>Fir-Hg100cm_Up20p-U6</t>
  </si>
  <si>
    <t>Fir-Hg100cm_Up20p-U10</t>
  </si>
  <si>
    <t>Fir-Hg50cm_Up20p-U12</t>
  </si>
  <si>
    <t>Fir-Hg100cm_Up20p-U8</t>
  </si>
  <si>
    <t>Fir-Hg20cm_Up20p-U8</t>
  </si>
  <si>
    <t>Fir-Hg50cm_Up20p-U4</t>
  </si>
  <si>
    <t>R0S</t>
  </si>
  <si>
    <t>Fir-Hg50cm_Ds20p-U 6</t>
  </si>
  <si>
    <t>Fir-Hg20cm-U 8</t>
  </si>
  <si>
    <t>Fir-Hg100cm_Ds20p-U 8</t>
  </si>
  <si>
    <t>Fir-Hg20cm-U 12</t>
  </si>
  <si>
    <t>Fir-Hg100cm_Ds20p-U 6</t>
  </si>
  <si>
    <t>Fir-Hg100cm-U 8</t>
  </si>
  <si>
    <t>Fir-Hg50cm_Ds20p-U 8</t>
  </si>
  <si>
    <t>Fir-Hg100cm-U 6</t>
  </si>
  <si>
    <t>Fir-Hg50cm_Ds20p-U 12</t>
  </si>
  <si>
    <t>Fir-Hg100cm-U 10</t>
  </si>
  <si>
    <t>Fir-Hg20cm_Ds20p-U 10</t>
  </si>
  <si>
    <t>Fir-Hg20cm-U 10</t>
  </si>
  <si>
    <t>Fir-Hg100cm_Ds20p-U 10</t>
  </si>
  <si>
    <t>Fir-Hg100cm-U 12</t>
  </si>
  <si>
    <t>Fir-Hg100cm_Ds20p-U 12</t>
  </si>
  <si>
    <t>Fir-Hg20cm-U 6</t>
  </si>
  <si>
    <t>Fir-Hg20cm_Ds20p-U 8</t>
  </si>
  <si>
    <t>Fir-Hg50cm-U 10</t>
  </si>
  <si>
    <t>Fir-Hg20cm_Ds20p-U 4</t>
  </si>
  <si>
    <t>Fir-Hg20cm-U 4</t>
  </si>
  <si>
    <t>Fir-Hg50cm_Ds20p-U 10</t>
  </si>
  <si>
    <t>Fir-Hg50cm-U 12</t>
  </si>
  <si>
    <t>Fir-Hg100cm_Ds20p-U 4</t>
  </si>
  <si>
    <t>Fir-Hg50cm-U 4</t>
  </si>
  <si>
    <t>Fir-Hg20cm_Ds20p-U 12</t>
  </si>
  <si>
    <t>Fir-Hg100cm-U 4</t>
  </si>
  <si>
    <t>Fir-Hg50cm_Ds20p-U 4</t>
  </si>
  <si>
    <t>Fir-Hg50cm-U 8</t>
  </si>
  <si>
    <t>Fir-Hg20cm_Ds20p-U 6</t>
  </si>
  <si>
    <t>Fir-Hg50cm-U 6</t>
  </si>
  <si>
    <t>RoS</t>
  </si>
  <si>
    <t>Model</t>
  </si>
  <si>
    <t>Wind speed/Slope</t>
  </si>
  <si>
    <t>S= -40%</t>
  </si>
  <si>
    <t>Fir 20 cm</t>
  </si>
  <si>
    <t>Fir 50 cm</t>
  </si>
  <si>
    <t>Fir 100 cm</t>
  </si>
  <si>
    <t>LittleBluestem 20 cm</t>
  </si>
  <si>
    <t>LittleBluestem 50 cm</t>
  </si>
  <si>
    <t>LittleBluestem 100 cm</t>
  </si>
  <si>
    <t>RoS vs Wind speed   (Effect of wind speed)</t>
  </si>
  <si>
    <t xml:space="preserve">Fir-Hg20cm_Ds40p-U12 </t>
  </si>
  <si>
    <t xml:space="preserve">Fir-Hg20cm_Ds40p-U6 </t>
  </si>
  <si>
    <t xml:space="preserve">Fir-Hg50cm_Ds40p-U12 </t>
  </si>
  <si>
    <t xml:space="preserve">Fir-Hg50cm_Ds40p-U6 </t>
  </si>
  <si>
    <t xml:space="preserve">Fir-Hg100cm_Ds40p-U8 </t>
  </si>
  <si>
    <t xml:space="preserve">Fir-Hg100cm_Ds40p-U10 </t>
  </si>
  <si>
    <t xml:space="preserve">Fir-Hg50cm_Ds40p-U4 </t>
  </si>
  <si>
    <t xml:space="preserve">Fir-Hg50cm_Ds40p-U10 </t>
  </si>
  <si>
    <t xml:space="preserve">Fir-Hg20cm_Ds40p-U8 </t>
  </si>
  <si>
    <t xml:space="preserve">Fir-Hg50cm_Ds40p-U8 </t>
  </si>
  <si>
    <t xml:space="preserve">Fir-Hg100cm_Ds40p-U6 </t>
  </si>
  <si>
    <t xml:space="preserve">Fir-Hg20cm_Ds40p-U4 </t>
  </si>
  <si>
    <t xml:space="preserve">Fir-Hg100cm_Ds40p-U4 </t>
  </si>
  <si>
    <t xml:space="preserve">Fir-Hg20cm_Ds40p-U10 </t>
  </si>
  <si>
    <t xml:space="preserve">Fir-Hg100cm_Ds40p-U12 </t>
  </si>
  <si>
    <t xml:space="preserve">Fir-Hg50cm_Up40p-U10 </t>
  </si>
  <si>
    <t xml:space="preserve">Fir-Hg100cm_Up40p-U4 </t>
  </si>
  <si>
    <t xml:space="preserve">Fir-Hg100cm_Up40p-U12 </t>
  </si>
  <si>
    <t xml:space="preserve">Fir-Hg100cm_Up40p-U6 </t>
  </si>
  <si>
    <t xml:space="preserve">Fir-Hg20cm_Up40p-U8 </t>
  </si>
  <si>
    <t xml:space="preserve">Fir-Hg50cm_Up40p-U12 </t>
  </si>
  <si>
    <t xml:space="preserve">Fir-Hg20cm_Up40p-U10 </t>
  </si>
  <si>
    <t xml:space="preserve">Fir-Hg100cm_Up40p-U8 </t>
  </si>
  <si>
    <t xml:space="preserve">Fir-Hg20cm_Up40p-U4 </t>
  </si>
  <si>
    <t xml:space="preserve">Fir-Hg50cm_Up40p-U6 </t>
  </si>
  <si>
    <t xml:space="preserve">Fir-Hg50cm_Up40p-U8 </t>
  </si>
  <si>
    <t xml:space="preserve">Fir-Hg20cm_Up40p-U12 </t>
  </si>
  <si>
    <t xml:space="preserve">Fir-Hg20cm_Up40p-U6 </t>
  </si>
  <si>
    <t xml:space="preserve">Fir-Hg50cm_Up40p-U4 </t>
  </si>
  <si>
    <t xml:space="preserve">Fir-Hg100cm_Up40p-U10 </t>
  </si>
  <si>
    <t>LBS-Hg100cm-Ds40p-U12</t>
  </si>
  <si>
    <t>LBS-Hg20cm-Ds40p-U12</t>
  </si>
  <si>
    <t>LBS-Hg20cm-Ds40p-U8</t>
  </si>
  <si>
    <t>LBS-Hg100cm-Ds40p-U6</t>
  </si>
  <si>
    <t>LBS-Hg50cm-Ds40p-U4</t>
  </si>
  <si>
    <t>LBS-Hg50cm-Ds40p-U10</t>
  </si>
  <si>
    <t>LBS-Hg50cm-Ds40p-U6</t>
  </si>
  <si>
    <t>LBS-Hg50cm-Ds40p-U12</t>
  </si>
  <si>
    <t>LBS-Hg20cm-Ds40p-U4</t>
  </si>
  <si>
    <t>LBS-Hg20cm-Ds40p-U10</t>
  </si>
  <si>
    <t>LBS-Hg50cm-Ds40p-U8</t>
  </si>
  <si>
    <t>LBS-Hg100cm-Ds40p-U10</t>
  </si>
  <si>
    <t>LBS-Hg100cm-Ds40p-U8</t>
  </si>
  <si>
    <t>LBS-Hg100cm-Ds40p-U4</t>
  </si>
  <si>
    <t>LBS-Hg20cm-Ds40p-U6</t>
  </si>
  <si>
    <t xml:space="preserve">LBS-Hg100cm-Up40p-U12 </t>
  </si>
  <si>
    <t xml:space="preserve">LBS-Hg50cm-Up40p-U10 </t>
  </si>
  <si>
    <t xml:space="preserve">LBS-Hg100cm-Up40p-U8 </t>
  </si>
  <si>
    <t xml:space="preserve">LBS-Hg20cm-Up40p-U8 </t>
  </si>
  <si>
    <t xml:space="preserve">LBS-Hg20cm-Up40p-U4 </t>
  </si>
  <si>
    <t xml:space="preserve">LBS-Hg50cm-Up40p-U6 </t>
  </si>
  <si>
    <t xml:space="preserve">LBS-Hg50cm-Up40p-U12 </t>
  </si>
  <si>
    <t xml:space="preserve">LBS-Hg100cm-Up40p-U10 </t>
  </si>
  <si>
    <t xml:space="preserve">LBS-Hg100cm-Up40p-U4 </t>
  </si>
  <si>
    <t xml:space="preserve">LBS-Hg100cm-Up40p-U6 </t>
  </si>
  <si>
    <t xml:space="preserve">LBS-Hg50cm-Up40p-U8 </t>
  </si>
  <si>
    <t xml:space="preserve">LBS-Hg20cm-Up40p-U10 </t>
  </si>
  <si>
    <t xml:space="preserve">LBS-Hg20cm-Up40p-U6 </t>
  </si>
  <si>
    <t xml:space="preserve">LBS-Hg50cm-Up40p-U4 </t>
  </si>
  <si>
    <t xml:space="preserve">LBS-Hg20cm-Up40p-U12 </t>
  </si>
  <si>
    <t>S= -20%</t>
  </si>
  <si>
    <t>S= 0</t>
  </si>
  <si>
    <t>S= +20%</t>
  </si>
  <si>
    <t>S= +40%</t>
  </si>
  <si>
    <t>slope</t>
  </si>
  <si>
    <t>RoS vs terrain slope   (Effect of terrain slope)</t>
  </si>
  <si>
    <t>U=6</t>
  </si>
  <si>
    <t>Fir-Hg=1 m</t>
  </si>
  <si>
    <t>Fir-Hg=0.5 m</t>
  </si>
  <si>
    <t>Fir-Hg=0.2 m</t>
  </si>
  <si>
    <t>LBS-Hg=0.2 m</t>
  </si>
  <si>
    <t>LBS-Hg=0.5 m</t>
  </si>
  <si>
    <t>LBS-Hg=1 m</t>
  </si>
  <si>
    <t>U=12</t>
  </si>
  <si>
    <t>Horizontal terrain-Ros vs wind</t>
  </si>
  <si>
    <t>Wind speed</t>
  </si>
  <si>
    <t>Fir-hg=0.2 m</t>
  </si>
  <si>
    <t>Fir-hg=0.5 m</t>
  </si>
  <si>
    <t>Fir-hg=1 m</t>
  </si>
  <si>
    <t>LBS-hg=0.2 m</t>
  </si>
  <si>
    <t>LBS-hg=0.5 m</t>
  </si>
  <si>
    <t>LBS-hg=1 m</t>
  </si>
  <si>
    <t>ROS vs grass height</t>
  </si>
  <si>
    <t>grass height</t>
  </si>
  <si>
    <t>Fir-Wind=4</t>
  </si>
  <si>
    <t>Fir-Wind=8</t>
  </si>
  <si>
    <t>Fir-Wind=12</t>
  </si>
  <si>
    <t>LBS-Wind=4</t>
  </si>
  <si>
    <t>LBS-Wind=8</t>
  </si>
  <si>
    <t>LBS-Wind=12</t>
  </si>
  <si>
    <t>Horizontal surface</t>
  </si>
  <si>
    <t>Up40p terrain-Ros vs wind</t>
  </si>
  <si>
    <t>Ds40p terrain-Ros vs wind</t>
  </si>
  <si>
    <t>Ros/Rosh</t>
  </si>
  <si>
    <t>Up 40p</t>
  </si>
  <si>
    <t>Ds40p</t>
  </si>
  <si>
    <t>ROS vs Wind Speed</t>
  </si>
  <si>
    <t>Fire Intensity (MW) vs Wind speed  &gt;&gt;  I=H*RoS*a</t>
  </si>
  <si>
    <t>Byram Convective number vs Wind speed  &gt;&gt;  I=H*RoS*a</t>
  </si>
  <si>
    <t>Rho air (kg/m^3)=</t>
  </si>
  <si>
    <t>Cp(KJ/Kg*K)</t>
  </si>
  <si>
    <t>T ambient=</t>
  </si>
  <si>
    <t>ROS/ U10</t>
  </si>
  <si>
    <t>Byram number vs Ros/U10</t>
  </si>
  <si>
    <t>byram no</t>
  </si>
  <si>
    <t>ros/u10</t>
  </si>
  <si>
    <t>Byram number vs grass height</t>
  </si>
  <si>
    <t>Fir-Wind=6</t>
  </si>
  <si>
    <t>ROS</t>
  </si>
  <si>
    <t>Byram number</t>
  </si>
  <si>
    <t>Fire intensity</t>
  </si>
  <si>
    <t>Extension of vegeation height to 2m</t>
  </si>
  <si>
    <t>Fire intensity (KW)</t>
  </si>
  <si>
    <t>Ros/U10</t>
  </si>
  <si>
    <t>LBS-U=4</t>
  </si>
  <si>
    <t>LBS-U=8</t>
  </si>
  <si>
    <t>LBS-U=12</t>
  </si>
  <si>
    <t>Veg type</t>
  </si>
  <si>
    <t>Ros</t>
  </si>
  <si>
    <t>Ros/u10</t>
  </si>
  <si>
    <t>terrain slope</t>
  </si>
  <si>
    <t>Pearson-r values</t>
  </si>
  <si>
    <t>Plot identifier/burn number</t>
  </si>
  <si>
    <t>T (C)</t>
  </si>
  <si>
    <t>RH (%)</t>
  </si>
  <si>
    <t>Fh (m)</t>
  </si>
  <si>
    <t>MC (%)</t>
  </si>
  <si>
    <t>GFDI</t>
  </si>
  <si>
    <t>FC (kg m-2)</t>
  </si>
  <si>
    <t>HF (m)</t>
  </si>
  <si>
    <t>FI (kW m - 1</t>
  </si>
  <si>
    <t>WHB4/1</t>
  </si>
  <si>
    <t>WH29/2</t>
  </si>
  <si>
    <t>WHB6/2</t>
  </si>
  <si>
    <t>WH28/3</t>
  </si>
  <si>
    <t>WUH3/3</t>
  </si>
  <si>
    <t>WHB14/4</t>
  </si>
  <si>
    <t>WH3/5</t>
  </si>
  <si>
    <t>WHB5/5</t>
  </si>
  <si>
    <t>WH8/6</t>
  </si>
  <si>
    <t>WUH1/6</t>
  </si>
  <si>
    <t>WH11/7</t>
  </si>
  <si>
    <t>WUH4/7</t>
  </si>
  <si>
    <t>22,7</t>
  </si>
  <si>
    <t>WH16/8</t>
  </si>
  <si>
    <t>WHB8/8</t>
  </si>
  <si>
    <t>WH2/9</t>
  </si>
  <si>
    <t>22,4</t>
  </si>
  <si>
    <t>WHB10/9</t>
  </si>
  <si>
    <t>WH1/10</t>
  </si>
  <si>
    <t>WUH7/10</t>
  </si>
  <si>
    <t>WH6/11</t>
  </si>
  <si>
    <t>WH7/12</t>
  </si>
  <si>
    <t>WUH5/12</t>
  </si>
  <si>
    <t>WH10/13</t>
  </si>
  <si>
    <t>WUH8/13</t>
  </si>
  <si>
    <t>WH9/14</t>
  </si>
  <si>
    <t>WUH10/14</t>
  </si>
  <si>
    <t>WH15/15</t>
  </si>
  <si>
    <t>WHB12/15</t>
  </si>
  <si>
    <t>WH14/16</t>
  </si>
  <si>
    <t>WH17/17</t>
  </si>
  <si>
    <t>WUH6/17</t>
  </si>
  <si>
    <t>WH22/18</t>
  </si>
  <si>
    <t>WHU9/18</t>
  </si>
  <si>
    <t>WH13/19</t>
  </si>
  <si>
    <t>WHU11/19</t>
  </si>
  <si>
    <t>WH21/20</t>
  </si>
  <si>
    <t>WH18/21</t>
  </si>
  <si>
    <t>WHU12/21</t>
  </si>
  <si>
    <t>WH26/22</t>
  </si>
  <si>
    <t>WHB7/22</t>
  </si>
  <si>
    <t>WH25/23</t>
  </si>
  <si>
    <t>WHB9/23</t>
  </si>
  <si>
    <t>WH27/24</t>
  </si>
  <si>
    <t>WHU14/24</t>
  </si>
  <si>
    <t>WH31/27</t>
  </si>
  <si>
    <t>WH30/28</t>
  </si>
  <si>
    <t>Site and plot</t>
  </si>
  <si>
    <t>T(°C)</t>
  </si>
  <si>
    <t>h (m)</t>
  </si>
  <si>
    <t>M (%)</t>
  </si>
  <si>
    <t>I (kWm-1)</t>
  </si>
  <si>
    <t>Wangaratta/8</t>
  </si>
  <si>
    <t>Wangaratta/13</t>
  </si>
  <si>
    <t>Wangaratta/16</t>
  </si>
  <si>
    <t>Wangaratta/17</t>
  </si>
  <si>
    <t>Wangaratta/18</t>
  </si>
  <si>
    <t>Wangaratta/20</t>
  </si>
  <si>
    <t>Wangaratta/21</t>
  </si>
  <si>
    <t>Wangaratta/22</t>
  </si>
  <si>
    <t>Wangaratta/25</t>
  </si>
  <si>
    <t>Wangaratta/32</t>
  </si>
  <si>
    <t>Ballarat/21</t>
  </si>
  <si>
    <t>Ballarat/22</t>
  </si>
  <si>
    <t>Ballarat/23</t>
  </si>
  <si>
    <t>Ballarat/24</t>
  </si>
  <si>
    <t>Ballarat/26</t>
  </si>
  <si>
    <t>Ballarat/27</t>
  </si>
  <si>
    <t>Ballarat/31</t>
  </si>
  <si>
    <t>Ballarat/32</t>
  </si>
  <si>
    <t>Ballarat/33</t>
  </si>
  <si>
    <t>Ballarat/34</t>
  </si>
  <si>
    <t>Tamworth/10</t>
  </si>
  <si>
    <t>Toowoomba/3</t>
  </si>
  <si>
    <t>Toowoomba/7</t>
  </si>
  <si>
    <t>Toowoomba/11</t>
  </si>
  <si>
    <t>Toowoomba/19</t>
  </si>
  <si>
    <t>Toowoomba/12</t>
  </si>
  <si>
    <t>Toowoomba/8</t>
  </si>
  <si>
    <t>Toowoomba/4</t>
  </si>
  <si>
    <t>Braidwood/W29</t>
  </si>
  <si>
    <t>Braidwood/W27</t>
  </si>
  <si>
    <t>Braidwood/E12</t>
  </si>
  <si>
    <t>Braidwood/E11</t>
  </si>
  <si>
    <t>Braidwood/E4</t>
  </si>
  <si>
    <t>Braidwood/W25</t>
  </si>
  <si>
    <t>Braidwood/W24</t>
  </si>
  <si>
    <t>Braidwood/W12</t>
  </si>
  <si>
    <t>Braidwood/W21</t>
  </si>
  <si>
    <t>Braidwood/E5</t>
  </si>
  <si>
    <t>Braidwood/E1</t>
  </si>
  <si>
    <t>Braidwood/E2</t>
  </si>
  <si>
    <t>Braidwood/E3</t>
  </si>
  <si>
    <t>Amberley/E10</t>
  </si>
  <si>
    <t>Amberley/E9</t>
  </si>
  <si>
    <t>Amberley/NW20</t>
  </si>
  <si>
    <t>Amberley/NW19</t>
  </si>
  <si>
    <t>Amberley/E4</t>
  </si>
  <si>
    <t>Amberley/E23</t>
  </si>
  <si>
    <t>Amberley/E1</t>
  </si>
  <si>
    <t>Amberley/E2</t>
  </si>
  <si>
    <t>Amberley/E7</t>
  </si>
  <si>
    <t>Amberley/NW9</t>
  </si>
  <si>
    <t>Amberley/NW8</t>
  </si>
  <si>
    <t>Amberley/NW7</t>
  </si>
  <si>
    <t>Amberley/NW13</t>
  </si>
  <si>
    <t>Amberley/NW17</t>
  </si>
  <si>
    <t>Amberley/NW12</t>
  </si>
  <si>
    <t>Amberley/NW16</t>
  </si>
  <si>
    <t>Amberley/NW11</t>
  </si>
  <si>
    <t>Nc</t>
  </si>
  <si>
    <t>w(kgm-2)</t>
  </si>
  <si>
    <t>RoS (m/s)</t>
  </si>
  <si>
    <t>U10 (m/s)</t>
  </si>
  <si>
    <t>RoS/U10</t>
  </si>
  <si>
    <t>H=0.2</t>
  </si>
  <si>
    <t>H=0.5</t>
  </si>
  <si>
    <t>H=1</t>
  </si>
  <si>
    <t>F19 veg experiments</t>
  </si>
  <si>
    <t>For horizontal conditions</t>
  </si>
  <si>
    <t>C064-Fir</t>
  </si>
  <si>
    <t>C064-LBS</t>
  </si>
  <si>
    <t>h</t>
  </si>
  <si>
    <t>w/h</t>
  </si>
  <si>
    <r>
      <rPr>
        <sz val="10"/>
        <color rgb="FF212529"/>
        <rFont val="Calibri"/>
        <family val="2"/>
      </rPr>
      <t>ρ</t>
    </r>
    <r>
      <rPr>
        <sz val="10"/>
        <color rgb="FF212529"/>
        <rFont val="Arial"/>
        <family val="2"/>
      </rPr>
      <t>b</t>
    </r>
  </si>
  <si>
    <r>
      <rPr>
        <sz val="10"/>
        <color rgb="FF212529"/>
        <rFont val="Calibri"/>
        <family val="2"/>
      </rPr>
      <t>ρ</t>
    </r>
    <r>
      <rPr>
        <sz val="8.5"/>
        <color rgb="FF212529"/>
        <rFont val="Arial"/>
        <family val="2"/>
      </rPr>
      <t>b</t>
    </r>
  </si>
  <si>
    <t>(RoS/U10)/MC</t>
  </si>
  <si>
    <t>FDS</t>
  </si>
  <si>
    <t>ros/u10-Fir</t>
  </si>
  <si>
    <t>W (kg m-2)</t>
  </si>
  <si>
    <t>rho=0.616</t>
  </si>
  <si>
    <t>rho=1.3</t>
  </si>
  <si>
    <t>Cruz et al., 2018</t>
  </si>
  <si>
    <t>Cruz et al., 2020</t>
  </si>
  <si>
    <t>h ave</t>
  </si>
  <si>
    <r>
      <rPr>
        <sz val="10"/>
        <color rgb="FF212529"/>
        <rFont val="Calibri"/>
        <family val="2"/>
      </rPr>
      <t>ρ</t>
    </r>
    <r>
      <rPr>
        <sz val="10"/>
        <color rgb="FF212529"/>
        <rFont val="Arial"/>
        <family val="2"/>
      </rPr>
      <t>b- ave</t>
    </r>
  </si>
  <si>
    <t>ros/u10-Fir2</t>
  </si>
  <si>
    <t>Bullk density</t>
  </si>
  <si>
    <t>bulk density</t>
  </si>
  <si>
    <t>ρb=1.33</t>
  </si>
  <si>
    <t>ρb=0.616</t>
  </si>
  <si>
    <t>Nc borders</t>
  </si>
  <si>
    <t>Cruz et al, 2020</t>
  </si>
  <si>
    <t>Cruz et al, 2018</t>
  </si>
  <si>
    <r>
      <t>FDS-</t>
    </r>
    <r>
      <rPr>
        <sz val="11"/>
        <color theme="1"/>
        <rFont val="Calibri"/>
        <family val="2"/>
      </rPr>
      <t>ρb=0.616</t>
    </r>
  </si>
  <si>
    <r>
      <t>FDS-</t>
    </r>
    <r>
      <rPr>
        <sz val="11"/>
        <color theme="1"/>
        <rFont val="Calibri"/>
        <family val="2"/>
      </rPr>
      <t>ρb=1.33</t>
    </r>
  </si>
  <si>
    <t>Veg1, S= -40%</t>
  </si>
  <si>
    <t>Veg1, S= -20%</t>
  </si>
  <si>
    <t>Veg1, S= 0</t>
  </si>
  <si>
    <t>Veg1, S= +20%</t>
  </si>
  <si>
    <t>Veg1, S= +40%</t>
  </si>
  <si>
    <t>Veg2, S= 0</t>
  </si>
  <si>
    <t>Veg1, U=6, Hg=0.2 m</t>
  </si>
  <si>
    <t>Veg1, U=6, Hg=0.5 m</t>
  </si>
  <si>
    <t>Veg1, U=6, Hg=1 m</t>
  </si>
  <si>
    <t>Veg1, U=12, Hg=0.2 m</t>
  </si>
  <si>
    <t>Veg1, U=12, Hg=0.5 m</t>
  </si>
  <si>
    <t>Veg1, U=12, Hg=1 m</t>
  </si>
  <si>
    <t>Veg1, U=4</t>
  </si>
  <si>
    <t>Veg1, U=8</t>
  </si>
  <si>
    <t>Veg1, U=12</t>
  </si>
  <si>
    <t>Veg2, U=4</t>
  </si>
  <si>
    <t>Veg2, U=8</t>
  </si>
  <si>
    <t>Veg2, U=12</t>
  </si>
  <si>
    <t>Cruz et al 2020</t>
  </si>
  <si>
    <t>Cruz et al 2018</t>
  </si>
  <si>
    <r>
      <rPr>
        <sz val="12"/>
        <color rgb="FF212529"/>
        <rFont val="Calibri"/>
        <family val="2"/>
      </rPr>
      <t>ρ</t>
    </r>
    <r>
      <rPr>
        <sz val="12"/>
        <color rgb="FF212529"/>
        <rFont val="Arial"/>
        <family val="2"/>
      </rPr>
      <t>b</t>
    </r>
  </si>
  <si>
    <t>positive</t>
  </si>
  <si>
    <t>negative</t>
  </si>
  <si>
    <t>Hg (m)</t>
  </si>
  <si>
    <t>I (kW m - 1)</t>
  </si>
  <si>
    <t>T (°C)</t>
  </si>
  <si>
    <t>Fuel type</t>
  </si>
  <si>
    <t>Wheat</t>
  </si>
  <si>
    <t>Grass</t>
  </si>
  <si>
    <t>values</t>
  </si>
  <si>
    <t>RoS-Veg height trend</t>
  </si>
  <si>
    <t>30.2 [24.8-38]</t>
  </si>
  <si>
    <t>21.6 [13.6-31.7]</t>
  </si>
  <si>
    <t>8.0 [5.2-10.8]</t>
  </si>
  <si>
    <t>0.42 [0.32 -0.53]</t>
  </si>
  <si>
    <t>0.37 [0.08-0.83]</t>
  </si>
  <si>
    <t>1.6 [0.73-4.04]</t>
  </si>
  <si>
    <t>7.5 [5.4-11.6]</t>
  </si>
  <si>
    <t>1.5 [0.7-2.8]</t>
  </si>
  <si>
    <t>0.19 [0.08-0.38]</t>
  </si>
  <si>
    <t>12131 [3858-27987]</t>
  </si>
  <si>
    <t>3.7 [0.4-21.5]</t>
  </si>
  <si>
    <t>25.7 [16-33]</t>
  </si>
  <si>
    <t>mean [range]</t>
  </si>
  <si>
    <t>27.8 [6-59]</t>
  </si>
  <si>
    <t>5.3 [2-13]</t>
  </si>
  <si>
    <t>0.49 [0.17-1.05]</t>
  </si>
  <si>
    <t>0.39 [0.16-0.93]</t>
  </si>
  <si>
    <t>1.38 [0.43-3.0]</t>
  </si>
  <si>
    <t>7.96 [3.5-12.6]</t>
  </si>
  <si>
    <t>1 [0.2-2.5]</t>
  </si>
  <si>
    <t>0.18 [0.1-0.3]</t>
  </si>
  <si>
    <t>7868 [1260-18703]</t>
  </si>
  <si>
    <t>w ave</t>
  </si>
  <si>
    <t>Average data decription for both studies</t>
  </si>
  <si>
    <t>standing fuel load</t>
  </si>
  <si>
    <t>standing fuel bulk density</t>
  </si>
  <si>
    <t>Cruz 2020-standing fuel</t>
  </si>
  <si>
    <t>Cruz 2018-standing fuel</t>
  </si>
  <si>
    <t>Cruz 2020-consumed fuel</t>
  </si>
  <si>
    <t>H vs Fuel load (kg/m^2)</t>
  </si>
  <si>
    <t>Fuel Load</t>
  </si>
  <si>
    <t>H vs Fuel bulk density (kg/m^3)</t>
  </si>
  <si>
    <t>Fuel load vs bulk density</t>
  </si>
  <si>
    <t>cheney 1993</t>
  </si>
  <si>
    <t>RoS/U10/M</t>
  </si>
  <si>
    <t>MC</t>
  </si>
  <si>
    <t>pearson R</t>
  </si>
  <si>
    <t>Effect of moisture content</t>
  </si>
  <si>
    <t>U=8</t>
  </si>
  <si>
    <t>Mc=12%</t>
  </si>
  <si>
    <t>Mc=18%</t>
  </si>
  <si>
    <t>Mc=6.3%</t>
  </si>
  <si>
    <t xml:space="preserve">This table takes the ROS/U10 of shorter grass from gras with higher bulk density and RoS/U10 of larger grass from lower bulk density grass. As the bulk density reduces by increasing height, this table is to study wehteher FDS can truly simulate the effect of vegetation height on RoS considering the change in bulk denisty as opposed to simulations of Moinuddin in which he kept bulk denisty constant.  we are saying FDS can truely get the trend for plume driven fires and in wind driven fires, the trend is reveresed. </t>
  </si>
  <si>
    <t>Veg1 0.5m Veg2 1m -U4</t>
  </si>
  <si>
    <t>Veg1 0.2m, Veg2 0.5m -U4</t>
  </si>
  <si>
    <t>Veg1 0.2m, Veg2 0.5m -U8</t>
  </si>
  <si>
    <t>Veg1 0.5m Veg2 1m -U8</t>
  </si>
  <si>
    <t>Veg1 0.5m Veg2 1m -U12</t>
  </si>
  <si>
    <t>Veg1 0.2m, Veg2 0.5m -U12</t>
  </si>
  <si>
    <t>h=0.09</t>
  </si>
  <si>
    <t>h=0.29</t>
  </si>
  <si>
    <t>h=0.73</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</si>
  <si>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</si>
  <si>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</si>
  <si>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</si>
  <si>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</si>
  <si>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</si>
  <si>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</si>
  <si>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</si>
  <si>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</si>
  <si>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</si>
  <si>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</si>
  <si>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</si>
  <si>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</si>
  <si>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</si>
  <si>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</si>
  <si>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</si>
  <si>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</si>
  <si>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</si>
  <si>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</si>
  <si>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RoS/u10</t>
  </si>
  <si>
    <t>RoS/U10/Rh</t>
  </si>
  <si>
    <t>RoS/U10/RH</t>
  </si>
  <si>
    <t>total</t>
  </si>
  <si>
    <t>Flat only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</si>
</sst>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6" x14ac:knownFonts="1">
    <font>
      <sz val="11"/>
      <color theme="1"/>
      <name val="Calibri"/>
      <family val="2"/>
      <scheme val="minor"/>
    </font>
    <font>
      <b/>
      <sz val="11"/>
      <color theme="1"/>
      <name val="Calibri"/>
      <family val="2"/>
      <scheme val="minor"/>
    </font>
    <font>
      <sz val="16"/>
      <color theme="1"/>
      <name val="Calibri"/>
      <family val="2"/>
      <scheme val="minor"/>
    </font>
    <font>
      <sz val="16"/>
      <color theme="1"/>
      <name val="Times New Roman"/>
      <family val="1"/>
    </font>
    <font>
      <sz val="18"/>
      <color theme="1"/>
      <name val="Calibri"/>
      <family val="2"/>
      <scheme val="minor"/>
    </font>
    <font>
      <sz val="12"/>
      <color theme="1"/>
      <name val="Calibri"/>
      <family val="2"/>
      <scheme val="minor"/>
    </font>
    <font>
      <sz val="14"/>
      <color theme="1"/>
      <name val="Calibri"/>
      <family val="2"/>
      <scheme val="minor"/>
    </font>
    <font>
      <sz val="11"/>
      <color theme="1"/>
      <name val="Times New Roman"/>
      <family val="1"/>
    </font>
    <font>
      <sz val="14"/>
      <color theme="1"/>
      <name val="Times New Roman"/>
      <family val="1"/>
    </font>
    <font>
      <sz val="20"/>
      <color theme="1"/>
      <name val="Calibri"/>
      <family val="2"/>
      <scheme val="minor"/>
    </font>
    <font>
      <b/>
      <sz val="18"/>
      <color theme="1"/>
      <name val="Times New Roman"/>
      <family val="1"/>
    </font>
    <font>
      <sz val="10"/>
      <color rgb="FF212529"/>
      <name val="Arial"/>
      <family val="2"/>
    </font>
    <font>
      <i/>
      <sz val="11"/>
      <color theme="1"/>
      <name val="Calibri"/>
      <family val="2"/>
      <scheme val="minor"/>
    </font>
    <font>
      <sz val="22"/>
      <color theme="1"/>
      <name val="Calibri"/>
      <family val="2"/>
      <scheme val="minor"/>
    </font>
    <font>
      <sz val="18"/>
      <name val="Calibri"/>
      <family val="2"/>
      <scheme val="minor"/>
    </font>
    <font>
      <sz val="10"/>
      <color rgb="FF212529"/>
      <name val="Calibri"/>
      <family val="2"/>
    </font>
    <font>
      <sz val="8.5"/>
      <color rgb="FF212529"/>
      <name val="Arial"/>
      <family val="2"/>
    </font>
    <font>
      <sz val="11"/>
      <color theme="1"/>
      <name val="Calibri"/>
      <family val="2"/>
    </font>
    <font>
      <sz val="12"/>
      <color rgb="FF212529"/>
      <name val="Arial"/>
      <family val="2"/>
    </font>
    <font>
      <sz val="12"/>
      <color rgb="FF212529"/>
      <name val="Calibri"/>
      <family val="2"/>
    </font>
    <font>
      <i/>
      <sz val="12"/>
      <color theme="1"/>
      <name val="Calibri"/>
      <family val="2"/>
      <scheme val="minor"/>
    </font>
    <font>
      <b/>
      <sz val="14"/>
      <color theme="1"/>
      <name val="Calibri"/>
      <family val="2"/>
      <scheme val="minor"/>
    </font>
    <font>
      <b/>
      <i/>
      <sz val="16"/>
      <color theme="1"/>
      <name val="Calibri"/>
      <family val="2"/>
      <scheme val="minor"/>
    </font>
    <font>
      <sz val="11"/>
      <name val="Calibri"/>
      <family val="2"/>
      <scheme val="minor"/>
    </font>
    <font>
      <sz val="11"/>
      <name val="Calibri"/>
      <family val="2"/>
    </font>
    <font>
      <sz val="14"/>
      <color rgb="FF7030A0"/>
      <name val="Calibri"/>
      <family val="2"/>
      <scheme val="minor"/>
    </font>
  </fonts>
  <fills count="24">
    <fill>
      <patternFill patternType="none"/>
    </fill>
    <fill>
      <patternFill patternType="gray125"/>
    </fill>
    <fill>
      <patternFill patternType="solid">
        <fgColor theme="9"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0000"/>
        <bgColor indexed="64"/>
      </patternFill>
    </fill>
    <fill>
      <patternFill patternType="solid">
        <fgColor theme="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rgb="FFFAFAFA"/>
        <bgColor indexed="64"/>
      </patternFill>
    </fill>
    <fill>
      <patternFill patternType="solid">
        <fgColor theme="5"/>
        <bgColor indexed="64"/>
      </patternFill>
    </fill>
    <fill>
      <patternFill patternType="solid">
        <fgColor rgb="FFFFC000"/>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4" tint="0.59999389629810485"/>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bottom/>
      <diagonal/>
    </border>
    <border>
      <left style="thin">
        <color auto="1"/>
      </left>
      <right/>
      <top style="thin">
        <color auto="1"/>
      </top>
      <bottom style="thin">
        <color auto="1"/>
      </bottom>
      <diagonal/>
    </border>
    <border>
      <left/>
      <right/>
      <top style="medium">
        <color indexed="64"/>
      </top>
      <bottom style="thin">
        <color indexed="64"/>
      </bottom>
      <diagonal/>
    </border>
  </borders>
  <cellStyleXfs count="1">
    <xf numFmtId="0" fontId="0" fillId="0" borderId="0"/>
  </cellStyleXfs>
  <cellXfs count="229">
    <xf numFmtId="0" fontId="0" fillId="0" borderId="0" xfId="0"/>
    <xf numFmtId="2" fontId="0" fillId="0" borderId="0" xfId="0" applyNumberFormat="1"/>
    <xf numFmtId="2" fontId="0" fillId="0" borderId="0" xfId="0" applyNumberFormat="1" applyAlignment="1">
      <alignment wrapText="1"/>
    </xf>
    <xf numFmtId="0" fontId="0" fillId="0" borderId="0" xfId="0" applyAlignment="1">
      <alignment wrapText="1"/>
    </xf>
    <xf numFmtId="0" fontId="1"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Alignment="1">
      <alignment horizontal="left"/>
    </xf>
    <xf numFmtId="0" fontId="1" fillId="0" borderId="0" xfId="0" applyFont="1"/>
    <xf numFmtId="0" fontId="0" fillId="0" borderId="1" xfId="0" applyBorder="1"/>
    <xf numFmtId="9" fontId="0" fillId="0" borderId="1" xfId="0" applyNumberFormat="1" applyBorder="1"/>
    <xf numFmtId="0" fontId="1" fillId="8" borderId="1" xfId="0" applyFont="1" applyFill="1" applyBorder="1" applyAlignment="1">
      <alignment horizontal="left" vertical="top"/>
    </xf>
    <xf numFmtId="0" fontId="0" fillId="8" borderId="0" xfId="0" applyFill="1" applyAlignment="1">
      <alignment horizontal="left"/>
    </xf>
    <xf numFmtId="0" fontId="1" fillId="8" borderId="1" xfId="0" applyFont="1" applyFill="1" applyBorder="1" applyAlignment="1">
      <alignment horizontal="center" vertical="top"/>
    </xf>
    <xf numFmtId="0" fontId="0" fillId="8" borderId="0" xfId="0" applyFill="1"/>
    <xf numFmtId="0" fontId="1" fillId="8" borderId="0" xfId="0" applyFont="1" applyFill="1"/>
    <xf numFmtId="0" fontId="1" fillId="9" borderId="1" xfId="0" applyFont="1" applyFill="1" applyBorder="1" applyAlignment="1">
      <alignment horizontal="center" vertical="top"/>
    </xf>
    <xf numFmtId="0" fontId="0" fillId="9" borderId="0" xfId="0" applyFill="1"/>
    <xf numFmtId="0" fontId="1" fillId="9" borderId="0" xfId="0" applyFont="1" applyFill="1"/>
    <xf numFmtId="0" fontId="0" fillId="2"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1" fillId="0" borderId="0" xfId="0" applyFont="1" applyBorder="1" applyAlignment="1">
      <alignment horizontal="left" vertical="top"/>
    </xf>
    <xf numFmtId="0" fontId="1" fillId="0" borderId="0" xfId="0" applyFont="1" applyBorder="1" applyAlignment="1">
      <alignment horizontal="center" vertical="top"/>
    </xf>
    <xf numFmtId="0" fontId="0" fillId="11" borderId="0" xfId="0" applyFill="1"/>
    <xf numFmtId="0" fontId="0" fillId="12" borderId="0" xfId="0" applyFill="1"/>
    <xf numFmtId="0" fontId="1" fillId="7" borderId="1" xfId="0" applyFont="1" applyFill="1" applyBorder="1" applyAlignment="1">
      <alignment horizontal="center" vertical="top"/>
    </xf>
    <xf numFmtId="0" fontId="0" fillId="7" borderId="0" xfId="0" applyFill="1"/>
    <xf numFmtId="0" fontId="1" fillId="0" borderId="1" xfId="0" applyFont="1" applyFill="1" applyBorder="1" applyAlignment="1">
      <alignment horizontal="center" vertical="top"/>
    </xf>
    <xf numFmtId="0" fontId="0" fillId="0" borderId="0" xfId="0" applyFill="1"/>
    <xf numFmtId="0" fontId="1" fillId="0" borderId="0" xfId="0" applyFont="1" applyFill="1" applyBorder="1" applyAlignment="1">
      <alignment horizontal="center" vertical="top"/>
    </xf>
    <xf numFmtId="2" fontId="0" fillId="0" borderId="1" xfId="0" applyNumberFormat="1" applyBorder="1"/>
    <xf numFmtId="0" fontId="0" fillId="0" borderId="10" xfId="0" applyFill="1" applyBorder="1"/>
    <xf numFmtId="0" fontId="0" fillId="13" borderId="1" xfId="0" applyFill="1" applyBorder="1"/>
    <xf numFmtId="0" fontId="2" fillId="14" borderId="0" xfId="0" applyFont="1" applyFill="1"/>
    <xf numFmtId="0" fontId="0" fillId="0" borderId="1" xfId="0" applyFill="1" applyBorder="1"/>
    <xf numFmtId="0" fontId="0" fillId="15" borderId="1" xfId="0" applyFill="1" applyBorder="1"/>
    <xf numFmtId="2" fontId="0" fillId="0" borderId="0" xfId="0" applyNumberFormat="1" applyBorder="1"/>
    <xf numFmtId="0" fontId="5" fillId="2" borderId="1" xfId="0" applyFont="1" applyFill="1" applyBorder="1" applyAlignment="1">
      <alignment wrapText="1"/>
    </xf>
    <xf numFmtId="0" fontId="5" fillId="6" borderId="1" xfId="0" applyFont="1" applyFill="1" applyBorder="1" applyAlignment="1">
      <alignment wrapText="1"/>
    </xf>
    <xf numFmtId="0" fontId="6" fillId="6" borderId="0" xfId="0" applyFont="1" applyFill="1"/>
    <xf numFmtId="0" fontId="7" fillId="0" borderId="0" xfId="0" applyFont="1" applyAlignment="1">
      <alignment horizontal="center" vertical="center"/>
    </xf>
    <xf numFmtId="0" fontId="7" fillId="0" borderId="0" xfId="0" applyFont="1"/>
    <xf numFmtId="2" fontId="7" fillId="0" borderId="0" xfId="0" applyNumberFormat="1" applyFont="1"/>
    <xf numFmtId="0" fontId="7" fillId="0" borderId="1" xfId="0" applyFont="1" applyBorder="1" applyAlignment="1">
      <alignment horizontal="center" vertical="center"/>
    </xf>
    <xf numFmtId="2" fontId="7" fillId="0" borderId="1" xfId="0" applyNumberFormat="1" applyFont="1" applyBorder="1" applyAlignment="1">
      <alignment horizontal="center" vertical="center"/>
    </xf>
    <xf numFmtId="0" fontId="7" fillId="7" borderId="1" xfId="0" applyFont="1" applyFill="1" applyBorder="1"/>
    <xf numFmtId="0" fontId="7" fillId="0" borderId="1" xfId="0" applyFont="1" applyBorder="1" applyAlignment="1">
      <alignment horizontal="center"/>
    </xf>
    <xf numFmtId="0" fontId="7" fillId="17" borderId="0" xfId="0" applyFont="1" applyFill="1" applyAlignment="1">
      <alignment horizontal="center" vertical="center"/>
    </xf>
    <xf numFmtId="0" fontId="7" fillId="17" borderId="0" xfId="0" applyFont="1" applyFill="1"/>
    <xf numFmtId="0" fontId="7" fillId="2" borderId="11" xfId="0" applyFont="1" applyFill="1" applyBorder="1"/>
    <xf numFmtId="0" fontId="7" fillId="2" borderId="12" xfId="0" applyFont="1" applyFill="1" applyBorder="1"/>
    <xf numFmtId="0" fontId="7" fillId="16" borderId="11" xfId="0" applyFont="1" applyFill="1" applyBorder="1"/>
    <xf numFmtId="0" fontId="7" fillId="16" borderId="12" xfId="0" applyFont="1" applyFill="1" applyBorder="1"/>
    <xf numFmtId="0" fontId="7" fillId="8" borderId="11" xfId="0" applyFont="1" applyFill="1" applyBorder="1"/>
    <xf numFmtId="0" fontId="7" fillId="8" borderId="12" xfId="0" applyFont="1" applyFill="1" applyBorder="1"/>
    <xf numFmtId="164" fontId="7" fillId="0" borderId="1" xfId="0" applyNumberFormat="1" applyFont="1" applyBorder="1" applyAlignment="1">
      <alignment horizontal="center" vertical="center"/>
    </xf>
    <xf numFmtId="0" fontId="7" fillId="0" borderId="0" xfId="0" applyFont="1" applyFill="1"/>
    <xf numFmtId="0" fontId="5" fillId="0" borderId="0" xfId="0" applyFont="1"/>
    <xf numFmtId="164" fontId="0" fillId="0" borderId="0" xfId="0" applyNumberFormat="1"/>
    <xf numFmtId="0" fontId="0" fillId="10" borderId="0" xfId="0" applyFill="1"/>
    <xf numFmtId="0" fontId="6" fillId="0" borderId="0" xfId="0" applyFont="1"/>
    <xf numFmtId="164" fontId="6" fillId="0" borderId="0" xfId="0" applyNumberFormat="1" applyFont="1" applyAlignment="1">
      <alignment horizontal="center" vertical="center"/>
    </xf>
    <xf numFmtId="164" fontId="6" fillId="0" borderId="1" xfId="0" applyNumberFormat="1"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wrapText="1"/>
    </xf>
    <xf numFmtId="0" fontId="6" fillId="0" borderId="1" xfId="0" applyFont="1" applyBorder="1" applyAlignment="1">
      <alignment horizontal="center"/>
    </xf>
    <xf numFmtId="0" fontId="6" fillId="0" borderId="0" xfId="0" applyFont="1" applyAlignment="1">
      <alignment horizontal="center"/>
    </xf>
    <xf numFmtId="164" fontId="7" fillId="0" borderId="0" xfId="0" applyNumberFormat="1" applyFont="1"/>
    <xf numFmtId="164" fontId="0" fillId="0" borderId="0" xfId="0" applyNumberFormat="1" applyFill="1"/>
    <xf numFmtId="2" fontId="0" fillId="0" borderId="0" xfId="0" applyNumberFormat="1" applyFill="1"/>
    <xf numFmtId="1" fontId="0" fillId="0" borderId="0" xfId="0" applyNumberFormat="1" applyAlignment="1">
      <alignment horizontal="center" vertical="center"/>
    </xf>
    <xf numFmtId="2" fontId="0" fillId="0" borderId="0" xfId="0" applyNumberFormat="1" applyAlignment="1">
      <alignment horizontal="center" vertical="center"/>
    </xf>
    <xf numFmtId="2" fontId="7" fillId="10" borderId="1" xfId="0" applyNumberFormat="1" applyFont="1" applyFill="1" applyBorder="1" applyAlignment="1">
      <alignment horizontal="center" vertical="center"/>
    </xf>
    <xf numFmtId="0" fontId="11" fillId="4" borderId="1" xfId="0" applyFont="1" applyFill="1" applyBorder="1" applyAlignment="1">
      <alignment horizontal="center" vertical="center" wrapText="1"/>
    </xf>
    <xf numFmtId="0" fontId="0" fillId="0" borderId="0" xfId="0" applyAlignment="1">
      <alignment horizontal="center" vertical="center"/>
    </xf>
    <xf numFmtId="0" fontId="11" fillId="18" borderId="1" xfId="0" applyFont="1" applyFill="1" applyBorder="1" applyAlignment="1">
      <alignment horizontal="center" vertical="center" wrapText="1"/>
    </xf>
    <xf numFmtId="2" fontId="11" fillId="18" borderId="1" xfId="0" applyNumberFormat="1" applyFont="1" applyFill="1" applyBorder="1" applyAlignment="1">
      <alignment horizontal="center" vertical="center" wrapText="1"/>
    </xf>
    <xf numFmtId="164" fontId="0" fillId="0" borderId="0" xfId="0" applyNumberFormat="1" applyAlignment="1">
      <alignment horizontal="center" vertical="center"/>
    </xf>
    <xf numFmtId="0" fontId="1" fillId="0" borderId="1" xfId="0" applyFont="1" applyBorder="1"/>
    <xf numFmtId="9" fontId="1" fillId="0" borderId="1" xfId="0" applyNumberFormat="1" applyFont="1" applyBorder="1"/>
    <xf numFmtId="2" fontId="0" fillId="0" borderId="1" xfId="0" applyNumberFormat="1" applyBorder="1" applyAlignment="1">
      <alignment horizontal="center" vertical="center"/>
    </xf>
    <xf numFmtId="0" fontId="12" fillId="4" borderId="1" xfId="0" applyFont="1" applyFill="1" applyBorder="1" applyAlignment="1">
      <alignment horizontal="center" vertical="center"/>
    </xf>
    <xf numFmtId="2" fontId="0" fillId="0" borderId="0" xfId="0" applyNumberFormat="1" applyBorder="1" applyAlignment="1">
      <alignment horizontal="center" vertical="center"/>
    </xf>
    <xf numFmtId="0" fontId="12" fillId="0" borderId="0" xfId="0" applyFont="1" applyFill="1" applyBorder="1" applyAlignment="1">
      <alignment horizontal="center" vertical="center"/>
    </xf>
    <xf numFmtId="0" fontId="11" fillId="2" borderId="1" xfId="0" applyFont="1" applyFill="1" applyBorder="1" applyAlignment="1">
      <alignment horizontal="center" vertical="center" wrapText="1"/>
    </xf>
    <xf numFmtId="165" fontId="11" fillId="18" borderId="1" xfId="0" applyNumberFormat="1" applyFont="1" applyFill="1" applyBorder="1" applyAlignment="1">
      <alignment horizontal="center" vertical="center" wrapText="1"/>
    </xf>
    <xf numFmtId="0" fontId="11" fillId="4" borderId="0" xfId="0" applyFont="1" applyFill="1" applyBorder="1" applyAlignment="1">
      <alignment horizontal="center" vertical="center" wrapText="1"/>
    </xf>
    <xf numFmtId="2" fontId="11" fillId="18" borderId="0" xfId="0" applyNumberFormat="1" applyFont="1" applyFill="1" applyBorder="1" applyAlignment="1">
      <alignment horizontal="center" vertical="center" wrapText="1"/>
    </xf>
    <xf numFmtId="0" fontId="11" fillId="16"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165" fontId="0" fillId="0" borderId="0" xfId="0" applyNumberFormat="1" applyAlignment="1">
      <alignment horizontal="center" vertical="center"/>
    </xf>
    <xf numFmtId="0" fontId="0" fillId="0" borderId="0" xfId="0" applyBorder="1"/>
    <xf numFmtId="164" fontId="0" fillId="0" borderId="0" xfId="0" applyNumberFormat="1" applyBorder="1" applyAlignment="1">
      <alignment horizontal="center" vertical="center"/>
    </xf>
    <xf numFmtId="0" fontId="17" fillId="0" borderId="0" xfId="0" applyFont="1"/>
    <xf numFmtId="165" fontId="0" fillId="2" borderId="1" xfId="0" applyNumberFormat="1" applyFill="1" applyBorder="1" applyAlignment="1">
      <alignment horizontal="center" vertical="center"/>
    </xf>
    <xf numFmtId="0" fontId="0" fillId="20" borderId="0" xfId="0" applyFill="1"/>
    <xf numFmtId="0" fontId="0" fillId="20" borderId="1" xfId="0" applyFill="1" applyBorder="1"/>
    <xf numFmtId="165" fontId="0" fillId="8" borderId="1" xfId="0" applyNumberFormat="1" applyFill="1" applyBorder="1" applyAlignment="1">
      <alignment horizontal="center" vertical="center"/>
    </xf>
    <xf numFmtId="165" fontId="0" fillId="7" borderId="1" xfId="0" applyNumberFormat="1" applyFill="1" applyBorder="1" applyAlignment="1">
      <alignment horizontal="center" vertical="center"/>
    </xf>
    <xf numFmtId="165" fontId="0" fillId="7" borderId="0" xfId="0" applyNumberFormat="1" applyFill="1" applyBorder="1" applyAlignment="1">
      <alignment horizontal="center" vertical="center"/>
    </xf>
    <xf numFmtId="0" fontId="12" fillId="4" borderId="0" xfId="0" applyFont="1" applyFill="1" applyBorder="1" applyAlignment="1">
      <alignment horizontal="center" vertical="center"/>
    </xf>
    <xf numFmtId="0" fontId="0" fillId="17" borderId="0" xfId="0" applyFill="1"/>
    <xf numFmtId="0" fontId="7" fillId="9" borderId="0" xfId="0" applyFont="1" applyFill="1"/>
    <xf numFmtId="0" fontId="0" fillId="0" borderId="0" xfId="0" applyFill="1" applyBorder="1"/>
    <xf numFmtId="2" fontId="0" fillId="0" borderId="0" xfId="0" applyNumberFormat="1" applyFill="1" applyBorder="1" applyAlignment="1">
      <alignment horizontal="center" vertical="center"/>
    </xf>
    <xf numFmtId="2" fontId="11" fillId="0" borderId="0" xfId="0" applyNumberFormat="1" applyFont="1" applyFill="1" applyBorder="1" applyAlignment="1">
      <alignment horizontal="center" vertical="center" wrapText="1"/>
    </xf>
    <xf numFmtId="164" fontId="0" fillId="0" borderId="0" xfId="0" applyNumberFormat="1" applyFill="1" applyBorder="1" applyAlignment="1">
      <alignment horizontal="center" vertical="center"/>
    </xf>
    <xf numFmtId="0" fontId="0" fillId="7" borderId="0" xfId="0" applyFill="1" applyAlignment="1">
      <alignment horizontal="center" vertical="center"/>
    </xf>
    <xf numFmtId="2" fontId="0" fillId="14" borderId="0" xfId="0" applyNumberFormat="1" applyFill="1" applyAlignment="1">
      <alignment horizontal="center" vertical="center"/>
    </xf>
    <xf numFmtId="0" fontId="6" fillId="14" borderId="1" xfId="0" applyFont="1" applyFill="1" applyBorder="1" applyAlignment="1">
      <alignment horizontal="center" vertical="center"/>
    </xf>
    <xf numFmtId="2" fontId="6" fillId="14" borderId="1" xfId="0" applyNumberFormat="1" applyFont="1" applyFill="1" applyBorder="1" applyAlignment="1">
      <alignment horizontal="center" vertical="center"/>
    </xf>
    <xf numFmtId="164" fontId="0" fillId="9" borderId="1" xfId="0" applyNumberFormat="1" applyFont="1" applyFill="1" applyBorder="1" applyAlignment="1">
      <alignment horizontal="center" vertical="center"/>
    </xf>
    <xf numFmtId="2" fontId="0" fillId="9" borderId="1" xfId="0" applyNumberFormat="1" applyFont="1" applyFill="1" applyBorder="1" applyAlignment="1">
      <alignment horizontal="center" vertical="center"/>
    </xf>
    <xf numFmtId="1" fontId="0" fillId="9" borderId="1" xfId="0" applyNumberFormat="1" applyFont="1" applyFill="1" applyBorder="1" applyAlignment="1">
      <alignment horizontal="center" vertical="center"/>
    </xf>
    <xf numFmtId="0" fontId="0" fillId="9" borderId="1" xfId="0" applyFont="1" applyFill="1" applyBorder="1" applyAlignment="1">
      <alignment vertical="center"/>
    </xf>
    <xf numFmtId="0" fontId="0" fillId="9"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2"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0" fontId="5" fillId="7" borderId="14" xfId="0" applyFont="1" applyFill="1" applyBorder="1" applyAlignment="1">
      <alignment horizontal="center" vertical="center"/>
    </xf>
    <xf numFmtId="0" fontId="5" fillId="7" borderId="15" xfId="0" applyFont="1" applyFill="1" applyBorder="1" applyAlignment="1">
      <alignment horizontal="center" vertical="center"/>
    </xf>
    <xf numFmtId="0" fontId="18" fillId="7" borderId="15" xfId="0" applyFont="1" applyFill="1" applyBorder="1" applyAlignment="1">
      <alignment horizontal="center" vertical="center" wrapText="1"/>
    </xf>
    <xf numFmtId="0" fontId="20" fillId="7" borderId="16" xfId="0" applyFont="1" applyFill="1" applyBorder="1" applyAlignment="1">
      <alignment horizontal="center" vertical="center"/>
    </xf>
    <xf numFmtId="0" fontId="0" fillId="7" borderId="17" xfId="0" applyFont="1" applyFill="1" applyBorder="1" applyAlignment="1">
      <alignment vertical="center"/>
    </xf>
    <xf numFmtId="164" fontId="0" fillId="9" borderId="18" xfId="0" applyNumberFormat="1" applyFont="1" applyFill="1" applyBorder="1" applyAlignment="1">
      <alignment horizontal="center" vertical="center"/>
    </xf>
    <xf numFmtId="0" fontId="0" fillId="7" borderId="19" xfId="0" applyFont="1" applyFill="1" applyBorder="1" applyAlignment="1">
      <alignment vertical="center"/>
    </xf>
    <xf numFmtId="0" fontId="0" fillId="9" borderId="20" xfId="0" applyFont="1" applyFill="1" applyBorder="1" applyAlignment="1">
      <alignment horizontal="center" vertical="center"/>
    </xf>
    <xf numFmtId="164" fontId="0" fillId="9" borderId="20" xfId="0" applyNumberFormat="1" applyFont="1" applyFill="1" applyBorder="1" applyAlignment="1">
      <alignment horizontal="center" vertical="center"/>
    </xf>
    <xf numFmtId="2" fontId="0" fillId="9" borderId="20" xfId="0" applyNumberFormat="1" applyFont="1" applyFill="1" applyBorder="1" applyAlignment="1">
      <alignment horizontal="center" vertical="center"/>
    </xf>
    <xf numFmtId="1" fontId="0" fillId="9" borderId="20" xfId="0" applyNumberFormat="1" applyFont="1" applyFill="1" applyBorder="1" applyAlignment="1">
      <alignment horizontal="center" vertical="center"/>
    </xf>
    <xf numFmtId="164" fontId="0" fillId="9" borderId="21" xfId="0" applyNumberFormat="1" applyFont="1" applyFill="1" applyBorder="1" applyAlignment="1">
      <alignment horizontal="center" vertical="center"/>
    </xf>
    <xf numFmtId="0" fontId="11" fillId="18"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0" fillId="0" borderId="13" xfId="0" applyFill="1" applyBorder="1" applyAlignment="1"/>
    <xf numFmtId="0" fontId="12" fillId="14" borderId="0" xfId="0" applyFont="1" applyFill="1" applyAlignment="1">
      <alignment horizontal="center" vertical="center"/>
    </xf>
    <xf numFmtId="0" fontId="11" fillId="4" borderId="10" xfId="0" applyFont="1" applyFill="1" applyBorder="1" applyAlignment="1">
      <alignment horizontal="center" vertical="center" wrapText="1"/>
    </xf>
    <xf numFmtId="0" fontId="11" fillId="4" borderId="22" xfId="0" applyFont="1" applyFill="1" applyBorder="1" applyAlignment="1">
      <alignment horizontal="center" vertical="center" wrapText="1"/>
    </xf>
    <xf numFmtId="2" fontId="6" fillId="7" borderId="1" xfId="0" applyNumberFormat="1" applyFont="1" applyFill="1" applyBorder="1" applyAlignment="1">
      <alignment horizontal="center" vertical="center"/>
    </xf>
    <xf numFmtId="0" fontId="6" fillId="7" borderId="1" xfId="0" applyFont="1" applyFill="1" applyBorder="1"/>
    <xf numFmtId="0" fontId="6" fillId="0" borderId="1" xfId="0" applyFont="1" applyBorder="1"/>
    <xf numFmtId="2" fontId="6" fillId="0" borderId="0" xfId="0" applyNumberFormat="1" applyFont="1"/>
    <xf numFmtId="2" fontId="21" fillId="0" borderId="23" xfId="0" applyNumberFormat="1" applyFont="1" applyBorder="1"/>
    <xf numFmtId="0" fontId="0" fillId="2" borderId="0" xfId="0" applyFill="1"/>
    <xf numFmtId="0" fontId="0" fillId="16" borderId="0" xfId="0" applyFill="1"/>
    <xf numFmtId="0" fontId="0" fillId="4" borderId="0" xfId="0" applyFill="1"/>
    <xf numFmtId="0" fontId="0" fillId="22" borderId="0" xfId="0" applyFill="1"/>
    <xf numFmtId="0" fontId="0" fillId="20" borderId="0" xfId="0" applyFont="1" applyFill="1" applyBorder="1"/>
    <xf numFmtId="2" fontId="0" fillId="2" borderId="1" xfId="0" applyNumberFormat="1" applyFill="1" applyBorder="1" applyAlignment="1">
      <alignment horizontal="center" vertical="center"/>
    </xf>
    <xf numFmtId="164" fontId="0" fillId="2" borderId="1" xfId="0" applyNumberFormat="1" applyFill="1" applyBorder="1" applyAlignment="1">
      <alignment horizontal="center" vertical="center"/>
    </xf>
    <xf numFmtId="0" fontId="23" fillId="0" borderId="0" xfId="0" applyFont="1" applyFill="1" applyBorder="1"/>
    <xf numFmtId="0" fontId="24" fillId="0" borderId="0" xfId="0" applyFont="1" applyFill="1" applyBorder="1"/>
    <xf numFmtId="165" fontId="23" fillId="0" borderId="0" xfId="0" applyNumberFormat="1" applyFont="1" applyFill="1" applyBorder="1" applyAlignment="1">
      <alignment horizontal="center" vertical="center"/>
    </xf>
    <xf numFmtId="9" fontId="0" fillId="0" borderId="0" xfId="0" applyNumberFormat="1"/>
    <xf numFmtId="0" fontId="0" fillId="0" borderId="0" xfId="0" applyFill="1" applyBorder="1" applyAlignment="1"/>
    <xf numFmtId="0" fontId="0" fillId="0" borderId="8" xfId="0" applyFill="1" applyBorder="1" applyAlignment="1"/>
    <xf numFmtId="0" fontId="12" fillId="0" borderId="24" xfId="0" applyFont="1" applyFill="1" applyBorder="1" applyAlignment="1">
      <alignment horizontal="center"/>
    </xf>
    <xf numFmtId="0" fontId="11" fillId="10" borderId="1" xfId="0" applyFont="1" applyFill="1" applyBorder="1" applyAlignment="1">
      <alignment horizontal="center" vertical="center" wrapText="1"/>
    </xf>
    <xf numFmtId="0" fontId="11" fillId="23" borderId="1" xfId="0" applyFont="1" applyFill="1" applyBorder="1" applyAlignment="1">
      <alignment horizontal="center" vertical="center" wrapText="1"/>
    </xf>
    <xf numFmtId="0" fontId="4" fillId="21" borderId="0" xfId="0" applyFont="1" applyFill="1" applyAlignment="1">
      <alignment horizontal="center" vertical="center"/>
    </xf>
    <xf numFmtId="0" fontId="4" fillId="2" borderId="13" xfId="0" applyFont="1" applyFill="1" applyBorder="1" applyAlignment="1">
      <alignment horizontal="center"/>
    </xf>
    <xf numFmtId="0" fontId="2" fillId="2" borderId="0" xfId="0" applyFont="1" applyFill="1" applyAlignment="1">
      <alignment horizontal="center"/>
    </xf>
    <xf numFmtId="0" fontId="3" fillId="0" borderId="0" xfId="0" applyFont="1" applyAlignment="1">
      <alignment horizontal="center"/>
    </xf>
    <xf numFmtId="0" fontId="14" fillId="13" borderId="0" xfId="0" applyFont="1" applyFill="1" applyAlignment="1">
      <alignment horizontal="center"/>
    </xf>
    <xf numFmtId="0" fontId="4" fillId="13" borderId="0" xfId="0" applyFont="1" applyFill="1" applyAlignment="1">
      <alignment horizontal="center"/>
    </xf>
    <xf numFmtId="0" fontId="2" fillId="14" borderId="0" xfId="0" applyFont="1" applyFill="1" applyAlignment="1">
      <alignment horizontal="center"/>
    </xf>
    <xf numFmtId="0" fontId="13" fillId="19" borderId="0" xfId="0" applyFont="1" applyFill="1" applyAlignment="1">
      <alignment horizontal="center"/>
    </xf>
    <xf numFmtId="0" fontId="4" fillId="7" borderId="0" xfId="0" applyFont="1" applyFill="1" applyAlignment="1">
      <alignment horizontal="center"/>
    </xf>
    <xf numFmtId="0" fontId="6" fillId="6" borderId="0" xfId="0" applyFont="1" applyFill="1" applyAlignment="1">
      <alignment horizontal="center"/>
    </xf>
    <xf numFmtId="0" fontId="3" fillId="10" borderId="2" xfId="0" applyFont="1" applyFill="1" applyBorder="1" applyAlignment="1">
      <alignment horizontal="center" wrapText="1"/>
    </xf>
    <xf numFmtId="0" fontId="3" fillId="10" borderId="3" xfId="0" applyFont="1" applyFill="1" applyBorder="1" applyAlignment="1">
      <alignment horizontal="center" wrapText="1"/>
    </xf>
    <xf numFmtId="0" fontId="3" fillId="10" borderId="4" xfId="0" applyFont="1" applyFill="1" applyBorder="1" applyAlignment="1">
      <alignment horizontal="center" wrapText="1"/>
    </xf>
    <xf numFmtId="0" fontId="3" fillId="10" borderId="5" xfId="0" applyFont="1" applyFill="1" applyBorder="1" applyAlignment="1">
      <alignment horizontal="center" wrapText="1"/>
    </xf>
    <xf numFmtId="0" fontId="3" fillId="10" borderId="0" xfId="0" applyFont="1" applyFill="1" applyBorder="1" applyAlignment="1">
      <alignment horizontal="center" wrapText="1"/>
    </xf>
    <xf numFmtId="0" fontId="3" fillId="10" borderId="6" xfId="0" applyFont="1" applyFill="1" applyBorder="1" applyAlignment="1">
      <alignment horizontal="center" wrapText="1"/>
    </xf>
    <xf numFmtId="0" fontId="3" fillId="10" borderId="7" xfId="0" applyFont="1" applyFill="1" applyBorder="1" applyAlignment="1">
      <alignment horizontal="center" wrapText="1"/>
    </xf>
    <xf numFmtId="0" fontId="3" fillId="10" borderId="8" xfId="0" applyFont="1" applyFill="1" applyBorder="1" applyAlignment="1">
      <alignment horizontal="center" wrapText="1"/>
    </xf>
    <xf numFmtId="0" fontId="3" fillId="10" borderId="9" xfId="0" applyFont="1" applyFill="1" applyBorder="1" applyAlignment="1">
      <alignment horizontal="center" wrapText="1"/>
    </xf>
    <xf numFmtId="0" fontId="2" fillId="7" borderId="0" xfId="0" applyFont="1" applyFill="1" applyAlignment="1">
      <alignment horizontal="center"/>
    </xf>
    <xf numFmtId="0" fontId="0" fillId="7" borderId="0" xfId="0" applyFill="1" applyAlignment="1">
      <alignment horizontal="center"/>
    </xf>
    <xf numFmtId="0" fontId="0" fillId="4" borderId="0" xfId="0" applyFill="1" applyAlignment="1">
      <alignment horizontal="center"/>
    </xf>
    <xf numFmtId="0" fontId="0" fillId="3" borderId="0" xfId="0" applyFill="1" applyAlignment="1">
      <alignment horizontal="center"/>
    </xf>
    <xf numFmtId="0" fontId="6" fillId="0" borderId="0" xfId="0" applyFont="1" applyAlignment="1">
      <alignment horizont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9" xfId="0" applyFont="1" applyFill="1" applyBorder="1" applyAlignment="1">
      <alignment horizontal="center" vertical="center"/>
    </xf>
    <xf numFmtId="0" fontId="9" fillId="7" borderId="0" xfId="0" applyFont="1" applyFill="1" applyAlignment="1">
      <alignment horizontal="center"/>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9" xfId="0" applyFont="1" applyFill="1" applyBorder="1" applyAlignment="1">
      <alignment horizontal="center" vertical="center"/>
    </xf>
    <xf numFmtId="0" fontId="7" fillId="2" borderId="1" xfId="0" applyFont="1" applyFill="1" applyBorder="1" applyAlignment="1">
      <alignment horizontal="center"/>
    </xf>
    <xf numFmtId="0" fontId="8" fillId="7" borderId="2" xfId="0" applyFont="1" applyFill="1" applyBorder="1" applyAlignment="1">
      <alignment horizontal="center" vertical="center"/>
    </xf>
    <xf numFmtId="0" fontId="8" fillId="7" borderId="3"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8" xfId="0" applyFont="1" applyFill="1" applyBorder="1" applyAlignment="1">
      <alignment horizontal="center" vertical="center"/>
    </xf>
    <xf numFmtId="0" fontId="8" fillId="7" borderId="9" xfId="0" applyFont="1" applyFill="1" applyBorder="1" applyAlignment="1">
      <alignment horizontal="center" vertical="center"/>
    </xf>
    <xf numFmtId="0" fontId="7" fillId="0" borderId="0" xfId="0" applyFont="1" applyAlignment="1">
      <alignment horizontal="center"/>
    </xf>
    <xf numFmtId="0" fontId="3" fillId="16" borderId="2"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4" xfId="0" applyFont="1" applyFill="1" applyBorder="1" applyAlignment="1">
      <alignment horizontal="center" vertical="center"/>
    </xf>
    <xf numFmtId="0" fontId="3" fillId="16" borderId="7" xfId="0" applyFont="1" applyFill="1" applyBorder="1" applyAlignment="1">
      <alignment horizontal="center" vertical="center"/>
    </xf>
    <xf numFmtId="0" fontId="3" fillId="16" borderId="8" xfId="0" applyFont="1" applyFill="1" applyBorder="1" applyAlignment="1">
      <alignment horizontal="center" vertical="center"/>
    </xf>
    <xf numFmtId="0" fontId="3" fillId="16" borderId="9"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0" xfId="0" applyAlignment="1">
      <alignment horizontal="center"/>
    </xf>
    <xf numFmtId="0" fontId="0" fillId="15" borderId="0" xfId="0" applyFill="1" applyAlignment="1">
      <alignment horizontal="center"/>
    </xf>
    <xf numFmtId="0" fontId="22" fillId="13" borderId="0" xfId="0" applyFont="1" applyFill="1" applyAlignment="1">
      <alignment horizontal="center"/>
    </xf>
    <xf numFmtId="0" fontId="22" fillId="4" borderId="0" xfId="0" applyFont="1" applyFill="1" applyAlignment="1">
      <alignment horizontal="center"/>
    </xf>
    <xf numFmtId="0" fontId="25" fillId="0" borderId="0" xfId="0" applyFont="1" applyAlignment="1">
      <alignment horizontal="center" wrapText="1"/>
    </xf>
    <xf numFmtId="0" fontId="13" fillId="14" borderId="0" xfId="0" applyFont="1" applyFill="1" applyBorder="1" applyAlignment="1">
      <alignment horizontal="center"/>
    </xf>
    <xf numFmtId="0" fontId="21" fillId="4" borderId="13" xfId="0" applyFont="1" applyFill="1" applyBorder="1" applyAlignment="1">
      <alignment horizontal="center"/>
    </xf>
    <xf numFmtId="0" fontId="21" fillId="22" borderId="13" xfId="0" applyFont="1" applyFill="1" applyBorder="1" applyAlignment="1">
      <alignment horizontal="center"/>
    </xf>
    <xf numFmtId="0" fontId="21" fillId="8" borderId="13" xfId="0" applyFont="1" applyFill="1" applyBorder="1" applyAlignment="1">
      <alignment horizontal="center"/>
    </xf>
    <xf numFmtId="0" fontId="9" fillId="14" borderId="0" xfId="0" applyFont="1" applyFill="1" applyBorder="1" applyAlignment="1">
      <alignment horizontal="center"/>
    </xf>
    <xf numFmtId="0" fontId="21" fillId="10" borderId="1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'Fir-Ds20p'!$J$1</c:f>
              <c:strCache>
                <c:ptCount val="1"/>
                <c:pt idx="0">
                  <c:v>Fir-Hg20cm_Ds20p-U8</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'Fir-Ds20p'!$A$2:$A$282</c:f>
              <c:numCache>
                <c:formatCode>0.00</c:formatCode>
                <c:ptCount val="2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numCache>
            </c:numRef>
          </c:xVal>
          <c:yVal>
            <c:numRef>
              <c:f>'Fir-Ds20p'!$J$2:$J$282</c:f>
              <c:numCache>
                <c:formatCode>0.00</c:formatCode>
                <c:ptCount val="281"/>
                <c:pt idx="0">
                  <c:v>0.25</c:v>
                </c:pt>
                <c:pt idx="1">
                  <c:v>-0.1048</c:v>
                </c:pt>
                <c:pt idx="2">
                  <c:v>2.419E-2</c:v>
                </c:pt>
                <c:pt idx="3">
                  <c:v>0.25</c:v>
                </c:pt>
                <c:pt idx="4">
                  <c:v>0.25</c:v>
                </c:pt>
                <c:pt idx="5">
                  <c:v>0.4597</c:v>
                </c:pt>
                <c:pt idx="6">
                  <c:v>0.86529999999999996</c:v>
                </c:pt>
                <c:pt idx="7">
                  <c:v>1.25</c:v>
                </c:pt>
                <c:pt idx="8">
                  <c:v>1.641</c:v>
                </c:pt>
                <c:pt idx="9">
                  <c:v>1.766</c:v>
                </c:pt>
                <c:pt idx="10">
                  <c:v>2.1560000000000001</c:v>
                </c:pt>
                <c:pt idx="11">
                  <c:v>2.2639999999999998</c:v>
                </c:pt>
                <c:pt idx="12">
                  <c:v>2.97</c:v>
                </c:pt>
                <c:pt idx="13">
                  <c:v>4.4640000000000004</c:v>
                </c:pt>
                <c:pt idx="14">
                  <c:v>6.4640000000000004</c:v>
                </c:pt>
                <c:pt idx="15">
                  <c:v>7.093</c:v>
                </c:pt>
                <c:pt idx="16">
                  <c:v>7.7640000000000002</c:v>
                </c:pt>
                <c:pt idx="17">
                  <c:v>8.1989999999999998</c:v>
                </c:pt>
                <c:pt idx="18">
                  <c:v>8.7720000000000002</c:v>
                </c:pt>
                <c:pt idx="19">
                  <c:v>9.25</c:v>
                </c:pt>
                <c:pt idx="20">
                  <c:v>9.6910000000000007</c:v>
                </c:pt>
                <c:pt idx="21">
                  <c:v>10.220000000000001</c:v>
                </c:pt>
                <c:pt idx="22">
                  <c:v>10.65</c:v>
                </c:pt>
                <c:pt idx="23">
                  <c:v>11.15</c:v>
                </c:pt>
                <c:pt idx="24">
                  <c:v>12.01</c:v>
                </c:pt>
                <c:pt idx="25">
                  <c:v>13.14</c:v>
                </c:pt>
                <c:pt idx="26">
                  <c:v>14.25</c:v>
                </c:pt>
                <c:pt idx="27">
                  <c:v>14.16</c:v>
                </c:pt>
                <c:pt idx="28">
                  <c:v>14.86</c:v>
                </c:pt>
                <c:pt idx="29">
                  <c:v>15.95</c:v>
                </c:pt>
                <c:pt idx="30">
                  <c:v>16.91</c:v>
                </c:pt>
                <c:pt idx="31">
                  <c:v>17.989999999999998</c:v>
                </c:pt>
                <c:pt idx="32">
                  <c:v>18.88</c:v>
                </c:pt>
                <c:pt idx="33">
                  <c:v>20.16</c:v>
                </c:pt>
                <c:pt idx="34">
                  <c:v>21.35</c:v>
                </c:pt>
                <c:pt idx="35">
                  <c:v>22.19</c:v>
                </c:pt>
                <c:pt idx="36">
                  <c:v>23.06</c:v>
                </c:pt>
                <c:pt idx="37">
                  <c:v>23.74</c:v>
                </c:pt>
                <c:pt idx="38">
                  <c:v>25.1</c:v>
                </c:pt>
                <c:pt idx="39">
                  <c:v>26.33</c:v>
                </c:pt>
                <c:pt idx="40">
                  <c:v>27.05</c:v>
                </c:pt>
                <c:pt idx="41">
                  <c:v>28.24</c:v>
                </c:pt>
                <c:pt idx="42">
                  <c:v>29.67</c:v>
                </c:pt>
                <c:pt idx="43">
                  <c:v>30.46</c:v>
                </c:pt>
                <c:pt idx="44">
                  <c:v>31.63</c:v>
                </c:pt>
                <c:pt idx="45">
                  <c:v>32.159999999999997</c:v>
                </c:pt>
                <c:pt idx="46">
                  <c:v>33.090000000000003</c:v>
                </c:pt>
                <c:pt idx="47">
                  <c:v>34.21</c:v>
                </c:pt>
                <c:pt idx="48">
                  <c:v>35.08</c:v>
                </c:pt>
                <c:pt idx="49">
                  <c:v>36.24</c:v>
                </c:pt>
                <c:pt idx="50">
                  <c:v>37.159999999999997</c:v>
                </c:pt>
                <c:pt idx="51">
                  <c:v>38.58</c:v>
                </c:pt>
                <c:pt idx="52">
                  <c:v>39.68</c:v>
                </c:pt>
                <c:pt idx="53">
                  <c:v>40.49</c:v>
                </c:pt>
                <c:pt idx="54">
                  <c:v>41.46</c:v>
                </c:pt>
                <c:pt idx="55">
                  <c:v>42.18</c:v>
                </c:pt>
                <c:pt idx="56">
                  <c:v>43.02</c:v>
                </c:pt>
                <c:pt idx="57">
                  <c:v>44.14</c:v>
                </c:pt>
                <c:pt idx="58">
                  <c:v>45.05</c:v>
                </c:pt>
                <c:pt idx="59">
                  <c:v>45.78</c:v>
                </c:pt>
                <c:pt idx="60">
                  <c:v>47.28</c:v>
                </c:pt>
                <c:pt idx="61">
                  <c:v>48.41</c:v>
                </c:pt>
                <c:pt idx="62">
                  <c:v>49.54</c:v>
                </c:pt>
                <c:pt idx="63">
                  <c:v>50.57</c:v>
                </c:pt>
                <c:pt idx="64">
                  <c:v>51.74</c:v>
                </c:pt>
                <c:pt idx="65">
                  <c:v>53.19</c:v>
                </c:pt>
                <c:pt idx="66">
                  <c:v>53.97</c:v>
                </c:pt>
                <c:pt idx="67">
                  <c:v>55</c:v>
                </c:pt>
                <c:pt idx="68">
                  <c:v>55.88</c:v>
                </c:pt>
                <c:pt idx="69">
                  <c:v>56.81</c:v>
                </c:pt>
                <c:pt idx="70">
                  <c:v>57.88</c:v>
                </c:pt>
                <c:pt idx="71">
                  <c:v>59.27</c:v>
                </c:pt>
                <c:pt idx="72">
                  <c:v>60.09</c:v>
                </c:pt>
                <c:pt idx="73">
                  <c:v>61.56</c:v>
                </c:pt>
                <c:pt idx="74">
                  <c:v>62.8</c:v>
                </c:pt>
                <c:pt idx="75">
                  <c:v>63.95</c:v>
                </c:pt>
                <c:pt idx="76">
                  <c:v>65.2</c:v>
                </c:pt>
                <c:pt idx="77">
                  <c:v>66.59</c:v>
                </c:pt>
                <c:pt idx="78">
                  <c:v>67.88</c:v>
                </c:pt>
                <c:pt idx="79">
                  <c:v>68.8</c:v>
                </c:pt>
                <c:pt idx="80">
                  <c:v>70.040000000000006</c:v>
                </c:pt>
                <c:pt idx="81">
                  <c:v>70.5</c:v>
                </c:pt>
                <c:pt idx="82">
                  <c:v>71.53</c:v>
                </c:pt>
                <c:pt idx="83">
                  <c:v>72.53</c:v>
                </c:pt>
                <c:pt idx="84">
                  <c:v>73.989999999999995</c:v>
                </c:pt>
                <c:pt idx="85">
                  <c:v>74.53</c:v>
                </c:pt>
                <c:pt idx="86">
                  <c:v>75.31</c:v>
                </c:pt>
                <c:pt idx="87">
                  <c:v>75.930000000000007</c:v>
                </c:pt>
                <c:pt idx="88">
                  <c:v>76.89</c:v>
                </c:pt>
                <c:pt idx="89">
                  <c:v>78.400000000000006</c:v>
                </c:pt>
                <c:pt idx="90">
                  <c:v>80.239999999999995</c:v>
                </c:pt>
                <c:pt idx="91">
                  <c:v>82.03</c:v>
                </c:pt>
                <c:pt idx="92">
                  <c:v>82.13</c:v>
                </c:pt>
                <c:pt idx="93">
                  <c:v>82.82</c:v>
                </c:pt>
                <c:pt idx="94">
                  <c:v>85.04</c:v>
                </c:pt>
                <c:pt idx="95">
                  <c:v>86.9</c:v>
                </c:pt>
                <c:pt idx="96">
                  <c:v>87.72</c:v>
                </c:pt>
                <c:pt idx="97">
                  <c:v>88.93</c:v>
                </c:pt>
                <c:pt idx="98">
                  <c:v>89.9</c:v>
                </c:pt>
                <c:pt idx="99">
                  <c:v>90.43</c:v>
                </c:pt>
                <c:pt idx="100">
                  <c:v>91.25</c:v>
                </c:pt>
                <c:pt idx="101">
                  <c:v>92.95</c:v>
                </c:pt>
                <c:pt idx="102">
                  <c:v>93.67</c:v>
                </c:pt>
                <c:pt idx="103">
                  <c:v>94.25</c:v>
                </c:pt>
                <c:pt idx="104">
                  <c:v>95.39</c:v>
                </c:pt>
                <c:pt idx="105">
                  <c:v>97.63</c:v>
                </c:pt>
                <c:pt idx="106">
                  <c:v>98.51</c:v>
                </c:pt>
                <c:pt idx="107">
                  <c:v>99.51</c:v>
                </c:pt>
                <c:pt idx="108">
                  <c:v>99.55</c:v>
                </c:pt>
                <c:pt idx="109">
                  <c:v>100.8</c:v>
                </c:pt>
                <c:pt idx="110">
                  <c:v>102.1</c:v>
                </c:pt>
                <c:pt idx="111">
                  <c:v>103.8</c:v>
                </c:pt>
                <c:pt idx="112">
                  <c:v>105.3</c:v>
                </c:pt>
                <c:pt idx="113">
                  <c:v>106.6</c:v>
                </c:pt>
                <c:pt idx="114">
                  <c:v>107.9</c:v>
                </c:pt>
                <c:pt idx="115">
                  <c:v>109.4</c:v>
                </c:pt>
                <c:pt idx="116">
                  <c:v>110.4</c:v>
                </c:pt>
                <c:pt idx="117">
                  <c:v>111.7</c:v>
                </c:pt>
                <c:pt idx="118">
                  <c:v>112.7</c:v>
                </c:pt>
                <c:pt idx="119">
                  <c:v>113.7</c:v>
                </c:pt>
                <c:pt idx="120">
                  <c:v>114.5</c:v>
                </c:pt>
                <c:pt idx="121">
                  <c:v>115.6</c:v>
                </c:pt>
                <c:pt idx="122">
                  <c:v>116.6</c:v>
                </c:pt>
                <c:pt idx="123">
                  <c:v>117.8</c:v>
                </c:pt>
                <c:pt idx="124">
                  <c:v>119</c:v>
                </c:pt>
                <c:pt idx="125">
                  <c:v>119.9</c:v>
                </c:pt>
                <c:pt idx="126">
                  <c:v>120.9</c:v>
                </c:pt>
                <c:pt idx="127">
                  <c:v>121.5</c:v>
                </c:pt>
                <c:pt idx="128">
                  <c:v>123</c:v>
                </c:pt>
                <c:pt idx="129">
                  <c:v>123.7</c:v>
                </c:pt>
                <c:pt idx="130">
                  <c:v>125.1</c:v>
                </c:pt>
                <c:pt idx="131">
                  <c:v>126.3</c:v>
                </c:pt>
                <c:pt idx="132">
                  <c:v>127.6</c:v>
                </c:pt>
                <c:pt idx="133">
                  <c:v>129.1</c:v>
                </c:pt>
                <c:pt idx="134">
                  <c:v>130</c:v>
                </c:pt>
                <c:pt idx="135">
                  <c:v>131.4</c:v>
                </c:pt>
                <c:pt idx="136">
                  <c:v>132.4</c:v>
                </c:pt>
                <c:pt idx="137">
                  <c:v>133.6</c:v>
                </c:pt>
                <c:pt idx="138">
                  <c:v>134.6</c:v>
                </c:pt>
                <c:pt idx="139">
                  <c:v>136.1</c:v>
                </c:pt>
                <c:pt idx="140">
                  <c:v>138</c:v>
                </c:pt>
                <c:pt idx="141">
                  <c:v>139.30000000000001</c:v>
                </c:pt>
                <c:pt idx="142">
                  <c:v>141.1</c:v>
                </c:pt>
                <c:pt idx="143">
                  <c:v>142.19999999999999</c:v>
                </c:pt>
                <c:pt idx="144">
                  <c:v>143.5</c:v>
                </c:pt>
                <c:pt idx="145">
                  <c:v>144.69999999999999</c:v>
                </c:pt>
                <c:pt idx="146">
                  <c:v>145.6</c:v>
                </c:pt>
                <c:pt idx="147">
                  <c:v>146.80000000000001</c:v>
                </c:pt>
                <c:pt idx="148">
                  <c:v>147.69999999999999</c:v>
                </c:pt>
                <c:pt idx="149">
                  <c:v>149.1</c:v>
                </c:pt>
                <c:pt idx="150">
                  <c:v>149.80000000000001</c:v>
                </c:pt>
                <c:pt idx="151">
                  <c:v>150.80000000000001</c:v>
                </c:pt>
                <c:pt idx="152">
                  <c:v>151.9</c:v>
                </c:pt>
                <c:pt idx="153">
                  <c:v>152.69999999999999</c:v>
                </c:pt>
                <c:pt idx="154">
                  <c:v>153.69999999999999</c:v>
                </c:pt>
                <c:pt idx="155">
                  <c:v>154.80000000000001</c:v>
                </c:pt>
                <c:pt idx="156">
                  <c:v>155.9</c:v>
                </c:pt>
                <c:pt idx="157">
                  <c:v>157</c:v>
                </c:pt>
                <c:pt idx="158">
                  <c:v>157.4</c:v>
                </c:pt>
                <c:pt idx="159">
                  <c:v>159.1</c:v>
                </c:pt>
                <c:pt idx="160">
                  <c:v>160.19999999999999</c:v>
                </c:pt>
                <c:pt idx="161">
                  <c:v>160.9</c:v>
                </c:pt>
                <c:pt idx="162">
                  <c:v>161.80000000000001</c:v>
                </c:pt>
                <c:pt idx="163">
                  <c:v>163.1</c:v>
                </c:pt>
                <c:pt idx="164">
                  <c:v>164.5</c:v>
                </c:pt>
                <c:pt idx="165">
                  <c:v>166.6</c:v>
                </c:pt>
                <c:pt idx="166">
                  <c:v>167.9</c:v>
                </c:pt>
                <c:pt idx="167">
                  <c:v>169</c:v>
                </c:pt>
                <c:pt idx="168">
                  <c:v>170</c:v>
                </c:pt>
                <c:pt idx="169">
                  <c:v>171.1</c:v>
                </c:pt>
                <c:pt idx="170">
                  <c:v>172.1</c:v>
                </c:pt>
                <c:pt idx="171">
                  <c:v>173.4</c:v>
                </c:pt>
                <c:pt idx="172">
                  <c:v>174.7</c:v>
                </c:pt>
                <c:pt idx="173">
                  <c:v>175.8</c:v>
                </c:pt>
                <c:pt idx="174">
                  <c:v>176.6</c:v>
                </c:pt>
                <c:pt idx="175">
                  <c:v>177.4</c:v>
                </c:pt>
                <c:pt idx="176">
                  <c:v>178.2</c:v>
                </c:pt>
                <c:pt idx="177">
                  <c:v>179.4</c:v>
                </c:pt>
                <c:pt idx="178">
                  <c:v>180</c:v>
                </c:pt>
                <c:pt idx="179">
                  <c:v>181.5</c:v>
                </c:pt>
                <c:pt idx="180">
                  <c:v>182.7</c:v>
                </c:pt>
                <c:pt idx="181">
                  <c:v>183.8</c:v>
                </c:pt>
                <c:pt idx="182">
                  <c:v>184.8</c:v>
                </c:pt>
                <c:pt idx="183">
                  <c:v>185.9</c:v>
                </c:pt>
                <c:pt idx="184">
                  <c:v>186.9</c:v>
                </c:pt>
                <c:pt idx="185">
                  <c:v>187.8</c:v>
                </c:pt>
                <c:pt idx="186">
                  <c:v>188.5</c:v>
                </c:pt>
                <c:pt idx="187">
                  <c:v>189.4</c:v>
                </c:pt>
                <c:pt idx="188">
                  <c:v>190.2</c:v>
                </c:pt>
                <c:pt idx="189">
                  <c:v>190.8</c:v>
                </c:pt>
                <c:pt idx="190">
                  <c:v>191.6</c:v>
                </c:pt>
                <c:pt idx="191">
                  <c:v>192.7</c:v>
                </c:pt>
                <c:pt idx="192">
                  <c:v>193.9</c:v>
                </c:pt>
                <c:pt idx="193">
                  <c:v>194.9</c:v>
                </c:pt>
                <c:pt idx="194">
                  <c:v>196.6</c:v>
                </c:pt>
                <c:pt idx="195">
                  <c:v>197.9</c:v>
                </c:pt>
              </c:numCache>
            </c:numRef>
          </c:yVal>
          <c:smooth val="1"/>
          <c:extLst>
            <c:ext xmlns:c16="http://schemas.microsoft.com/office/drawing/2014/chart" uri="{C3380CC4-5D6E-409C-BE32-E72D297353CC}">
              <c16:uniqueId val="{00000000-1352-4BFC-A481-EE76FF8AF045}"/>
            </c:ext>
          </c:extLst>
        </c:ser>
        <c:dLbls>
          <c:showLegendKey val="0"/>
          <c:showVal val="0"/>
          <c:showCatName val="0"/>
          <c:showSerName val="0"/>
          <c:showPercent val="0"/>
          <c:showBubbleSize val="0"/>
        </c:dLbls>
        <c:axId val="510473144"/>
        <c:axId val="510467568"/>
      </c:scatterChart>
      <c:valAx>
        <c:axId val="5104731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67568"/>
        <c:crosses val="autoZero"/>
        <c:crossBetween val="midCat"/>
      </c:valAx>
      <c:valAx>
        <c:axId val="510467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73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9958035167853"/>
          <c:y val="2.7355795521328035E-2"/>
          <c:w val="0.85111532704963944"/>
          <c:h val="0.80746371853015431"/>
        </c:manualLayout>
      </c:layout>
      <c:scatterChart>
        <c:scatterStyle val="smoothMarker"/>
        <c:varyColors val="0"/>
        <c:ser>
          <c:idx val="0"/>
          <c:order val="0"/>
          <c:tx>
            <c:strRef>
              <c:f>'quasi-steady RoS'!$B$30</c:f>
              <c:strCache>
                <c:ptCount val="1"/>
                <c:pt idx="0">
                  <c:v>Veg1, S= -40%</c:v>
                </c:pt>
              </c:strCache>
            </c:strRef>
          </c:tx>
          <c:spPr>
            <a:ln w="12700" cap="rnd">
              <a:solidFill>
                <a:srgbClr val="00B050"/>
              </a:solidFill>
              <a:prstDash val="dash"/>
              <a:round/>
            </a:ln>
            <a:effectLst/>
          </c:spPr>
          <c:marker>
            <c:symbol val="square"/>
            <c:size val="7"/>
            <c:spPr>
              <a:solidFill>
                <a:schemeClr val="bg1"/>
              </a:solidFill>
              <a:ln w="9525">
                <a:solidFill>
                  <a:srgbClr val="00B050"/>
                </a:solidFill>
              </a:ln>
              <a:effectLst/>
            </c:spPr>
          </c:marker>
          <c:xVal>
            <c:numRef>
              <c:f>'quasi-steady RoS'!$A$49:$A$56</c:f>
              <c:numCache>
                <c:formatCode>General</c:formatCode>
                <c:ptCount val="8"/>
                <c:pt idx="0">
                  <c:v>4</c:v>
                </c:pt>
                <c:pt idx="1">
                  <c:v>6</c:v>
                </c:pt>
                <c:pt idx="2">
                  <c:v>8</c:v>
                </c:pt>
                <c:pt idx="3">
                  <c:v>10</c:v>
                </c:pt>
                <c:pt idx="4">
                  <c:v>12</c:v>
                </c:pt>
                <c:pt idx="5">
                  <c:v>4</c:v>
                </c:pt>
                <c:pt idx="6">
                  <c:v>8</c:v>
                </c:pt>
                <c:pt idx="7">
                  <c:v>12</c:v>
                </c:pt>
              </c:numCache>
            </c:numRef>
          </c:xVal>
          <c:yVal>
            <c:numRef>
              <c:f>'quasi-steady RoS'!$B$49:$B$56</c:f>
              <c:numCache>
                <c:formatCode>General</c:formatCode>
                <c:ptCount val="8"/>
                <c:pt idx="0">
                  <c:v>0.24016912664698681</c:v>
                </c:pt>
                <c:pt idx="1">
                  <c:v>0.45727234982120141</c:v>
                </c:pt>
                <c:pt idx="2">
                  <c:v>0.71142105263157895</c:v>
                </c:pt>
                <c:pt idx="3">
                  <c:v>0.89021066826490869</c:v>
                </c:pt>
                <c:pt idx="4">
                  <c:v>1.0827735013078501</c:v>
                </c:pt>
              </c:numCache>
            </c:numRef>
          </c:yVal>
          <c:smooth val="1"/>
          <c:extLst>
            <c:ext xmlns:c16="http://schemas.microsoft.com/office/drawing/2014/chart" uri="{C3380CC4-5D6E-409C-BE32-E72D297353CC}">
              <c16:uniqueId val="{00000000-E017-4694-BF30-C30A479942CB}"/>
            </c:ext>
          </c:extLst>
        </c:ser>
        <c:ser>
          <c:idx val="1"/>
          <c:order val="1"/>
          <c:tx>
            <c:strRef>
              <c:f>'quasi-steady RoS'!$C$30</c:f>
              <c:strCache>
                <c:ptCount val="1"/>
                <c:pt idx="0">
                  <c:v>Veg1, S= -20%</c:v>
                </c:pt>
              </c:strCache>
            </c:strRef>
          </c:tx>
          <c:spPr>
            <a:ln w="12700" cap="rnd">
              <a:solidFill>
                <a:srgbClr val="FF0000"/>
              </a:solidFill>
              <a:prstDash val="dash"/>
              <a:round/>
            </a:ln>
            <a:effectLst/>
          </c:spPr>
          <c:marker>
            <c:symbol val="square"/>
            <c:size val="7"/>
            <c:spPr>
              <a:solidFill>
                <a:schemeClr val="bg1"/>
              </a:solidFill>
              <a:ln w="9525">
                <a:solidFill>
                  <a:srgbClr val="FF0000"/>
                </a:solidFill>
              </a:ln>
              <a:effectLst/>
            </c:spPr>
          </c:marker>
          <c:xVal>
            <c:numRef>
              <c:f>'quasi-steady RoS'!$A$49:$A$56</c:f>
              <c:numCache>
                <c:formatCode>General</c:formatCode>
                <c:ptCount val="8"/>
                <c:pt idx="0">
                  <c:v>4</c:v>
                </c:pt>
                <c:pt idx="1">
                  <c:v>6</c:v>
                </c:pt>
                <c:pt idx="2">
                  <c:v>8</c:v>
                </c:pt>
                <c:pt idx="3">
                  <c:v>10</c:v>
                </c:pt>
                <c:pt idx="4">
                  <c:v>12</c:v>
                </c:pt>
                <c:pt idx="5">
                  <c:v>4</c:v>
                </c:pt>
                <c:pt idx="6">
                  <c:v>8</c:v>
                </c:pt>
                <c:pt idx="7">
                  <c:v>12</c:v>
                </c:pt>
              </c:numCache>
            </c:numRef>
          </c:xVal>
          <c:yVal>
            <c:numRef>
              <c:f>'quasi-steady RoS'!$C$49:$C$56</c:f>
              <c:numCache>
                <c:formatCode>General</c:formatCode>
                <c:ptCount val="8"/>
                <c:pt idx="0">
                  <c:v>0.37079740649155929</c:v>
                </c:pt>
                <c:pt idx="1">
                  <c:v>0.80020000000000002</c:v>
                </c:pt>
                <c:pt idx="2">
                  <c:v>1.016</c:v>
                </c:pt>
                <c:pt idx="3">
                  <c:v>1.2024999999999999</c:v>
                </c:pt>
                <c:pt idx="4">
                  <c:v>1.44046944879647</c:v>
                </c:pt>
              </c:numCache>
            </c:numRef>
          </c:yVal>
          <c:smooth val="1"/>
          <c:extLst>
            <c:ext xmlns:c16="http://schemas.microsoft.com/office/drawing/2014/chart" uri="{C3380CC4-5D6E-409C-BE32-E72D297353CC}">
              <c16:uniqueId val="{00000001-E017-4694-BF30-C30A479942CB}"/>
            </c:ext>
          </c:extLst>
        </c:ser>
        <c:ser>
          <c:idx val="2"/>
          <c:order val="2"/>
          <c:tx>
            <c:strRef>
              <c:f>'quasi-steady RoS'!$D$30</c:f>
              <c:strCache>
                <c:ptCount val="1"/>
                <c:pt idx="0">
                  <c:v>Veg1, S= 0</c:v>
                </c:pt>
              </c:strCache>
            </c:strRef>
          </c:tx>
          <c:spPr>
            <a:ln w="12700" cap="rnd">
              <a:solidFill>
                <a:schemeClr val="tx1"/>
              </a:solidFill>
              <a:round/>
            </a:ln>
            <a:effectLst/>
          </c:spPr>
          <c:marker>
            <c:symbol val="circle"/>
            <c:size val="7"/>
            <c:spPr>
              <a:solidFill>
                <a:schemeClr val="bg1"/>
              </a:solidFill>
              <a:ln w="9525">
                <a:solidFill>
                  <a:schemeClr val="tx1"/>
                </a:solidFill>
              </a:ln>
              <a:effectLst/>
            </c:spPr>
          </c:marker>
          <c:xVal>
            <c:numRef>
              <c:f>'quasi-steady RoS'!$A$49:$A$56</c:f>
              <c:numCache>
                <c:formatCode>General</c:formatCode>
                <c:ptCount val="8"/>
                <c:pt idx="0">
                  <c:v>4</c:v>
                </c:pt>
                <c:pt idx="1">
                  <c:v>6</c:v>
                </c:pt>
                <c:pt idx="2">
                  <c:v>8</c:v>
                </c:pt>
                <c:pt idx="3">
                  <c:v>10</c:v>
                </c:pt>
                <c:pt idx="4">
                  <c:v>12</c:v>
                </c:pt>
                <c:pt idx="5">
                  <c:v>4</c:v>
                </c:pt>
                <c:pt idx="6">
                  <c:v>8</c:v>
                </c:pt>
                <c:pt idx="7">
                  <c:v>12</c:v>
                </c:pt>
              </c:numCache>
            </c:numRef>
          </c:xVal>
          <c:yVal>
            <c:numRef>
              <c:f>'quasi-steady RoS'!$D$49:$D$56</c:f>
              <c:numCache>
                <c:formatCode>General</c:formatCode>
                <c:ptCount val="8"/>
                <c:pt idx="0">
                  <c:v>0.66588969705714518</c:v>
                </c:pt>
                <c:pt idx="1">
                  <c:v>1.0230999999999999</c:v>
                </c:pt>
                <c:pt idx="2">
                  <c:v>1.26</c:v>
                </c:pt>
                <c:pt idx="3">
                  <c:v>1.536373733063054</c:v>
                </c:pt>
                <c:pt idx="4">
                  <c:v>1.8</c:v>
                </c:pt>
              </c:numCache>
            </c:numRef>
          </c:yVal>
          <c:smooth val="1"/>
          <c:extLst>
            <c:ext xmlns:c16="http://schemas.microsoft.com/office/drawing/2014/chart" uri="{C3380CC4-5D6E-409C-BE32-E72D297353CC}">
              <c16:uniqueId val="{00000002-E017-4694-BF30-C30A479942CB}"/>
            </c:ext>
          </c:extLst>
        </c:ser>
        <c:ser>
          <c:idx val="3"/>
          <c:order val="3"/>
          <c:tx>
            <c:strRef>
              <c:f>'quasi-steady RoS'!$E$30</c:f>
              <c:strCache>
                <c:ptCount val="1"/>
                <c:pt idx="0">
                  <c:v>Veg1, S= +20%</c:v>
                </c:pt>
              </c:strCache>
            </c:strRef>
          </c:tx>
          <c:spPr>
            <a:ln w="12700" cap="rnd">
              <a:solidFill>
                <a:srgbClr val="00B0F0"/>
              </a:solidFill>
              <a:round/>
            </a:ln>
            <a:effectLst/>
          </c:spPr>
          <c:marker>
            <c:symbol val="diamond"/>
            <c:size val="7"/>
            <c:spPr>
              <a:solidFill>
                <a:schemeClr val="bg1"/>
              </a:solidFill>
              <a:ln w="9525">
                <a:solidFill>
                  <a:srgbClr val="00B0F0"/>
                </a:solidFill>
              </a:ln>
              <a:effectLst/>
            </c:spPr>
          </c:marker>
          <c:xVal>
            <c:numRef>
              <c:f>'quasi-steady RoS'!$A$49:$A$56</c:f>
              <c:numCache>
                <c:formatCode>General</c:formatCode>
                <c:ptCount val="8"/>
                <c:pt idx="0">
                  <c:v>4</c:v>
                </c:pt>
                <c:pt idx="1">
                  <c:v>6</c:v>
                </c:pt>
                <c:pt idx="2">
                  <c:v>8</c:v>
                </c:pt>
                <c:pt idx="3">
                  <c:v>10</c:v>
                </c:pt>
                <c:pt idx="4">
                  <c:v>12</c:v>
                </c:pt>
                <c:pt idx="5">
                  <c:v>4</c:v>
                </c:pt>
                <c:pt idx="6">
                  <c:v>8</c:v>
                </c:pt>
                <c:pt idx="7">
                  <c:v>12</c:v>
                </c:pt>
              </c:numCache>
            </c:numRef>
          </c:xVal>
          <c:yVal>
            <c:numRef>
              <c:f>'quasi-steady RoS'!$E$49:$E$56</c:f>
              <c:numCache>
                <c:formatCode>General</c:formatCode>
                <c:ptCount val="8"/>
                <c:pt idx="0">
                  <c:v>1.088767072664057</c:v>
                </c:pt>
                <c:pt idx="1">
                  <c:v>1.5266519888152761</c:v>
                </c:pt>
                <c:pt idx="2">
                  <c:v>1.782748406185058</c:v>
                </c:pt>
                <c:pt idx="3">
                  <c:v>1.8949661776498901</c:v>
                </c:pt>
                <c:pt idx="4">
                  <c:v>2.1730911390842902</c:v>
                </c:pt>
              </c:numCache>
            </c:numRef>
          </c:yVal>
          <c:smooth val="1"/>
          <c:extLst>
            <c:ext xmlns:c16="http://schemas.microsoft.com/office/drawing/2014/chart" uri="{C3380CC4-5D6E-409C-BE32-E72D297353CC}">
              <c16:uniqueId val="{00000003-E017-4694-BF30-C30A479942CB}"/>
            </c:ext>
          </c:extLst>
        </c:ser>
        <c:ser>
          <c:idx val="4"/>
          <c:order val="4"/>
          <c:tx>
            <c:strRef>
              <c:f>'quasi-steady RoS'!$F$30</c:f>
              <c:strCache>
                <c:ptCount val="1"/>
                <c:pt idx="0">
                  <c:v>Veg1, S= +40%</c:v>
                </c:pt>
              </c:strCache>
            </c:strRef>
          </c:tx>
          <c:spPr>
            <a:ln w="12700" cap="rnd">
              <a:solidFill>
                <a:schemeClr val="accent4"/>
              </a:solidFill>
              <a:round/>
            </a:ln>
            <a:effectLst/>
          </c:spPr>
          <c:marker>
            <c:symbol val="diamond"/>
            <c:size val="7"/>
            <c:spPr>
              <a:solidFill>
                <a:schemeClr val="bg1"/>
              </a:solidFill>
              <a:ln w="9525">
                <a:solidFill>
                  <a:schemeClr val="accent4"/>
                </a:solidFill>
              </a:ln>
              <a:effectLst/>
            </c:spPr>
          </c:marker>
          <c:xVal>
            <c:numRef>
              <c:f>'quasi-steady RoS'!$A$49:$A$56</c:f>
              <c:numCache>
                <c:formatCode>General</c:formatCode>
                <c:ptCount val="8"/>
                <c:pt idx="0">
                  <c:v>4</c:v>
                </c:pt>
                <c:pt idx="1">
                  <c:v>6</c:v>
                </c:pt>
                <c:pt idx="2">
                  <c:v>8</c:v>
                </c:pt>
                <c:pt idx="3">
                  <c:v>10</c:v>
                </c:pt>
                <c:pt idx="4">
                  <c:v>12</c:v>
                </c:pt>
                <c:pt idx="5">
                  <c:v>4</c:v>
                </c:pt>
                <c:pt idx="6">
                  <c:v>8</c:v>
                </c:pt>
                <c:pt idx="7">
                  <c:v>12</c:v>
                </c:pt>
              </c:numCache>
            </c:numRef>
          </c:xVal>
          <c:yVal>
            <c:numRef>
              <c:f>'quasi-steady RoS'!$F$49:$F$56</c:f>
              <c:numCache>
                <c:formatCode>General</c:formatCode>
                <c:ptCount val="8"/>
                <c:pt idx="0">
                  <c:v>1.51</c:v>
                </c:pt>
                <c:pt idx="1">
                  <c:v>1.95</c:v>
                </c:pt>
                <c:pt idx="2">
                  <c:v>2.2160000000000002</c:v>
                </c:pt>
                <c:pt idx="3">
                  <c:v>2.3540000000000001</c:v>
                </c:pt>
                <c:pt idx="4">
                  <c:v>2.5670000000000002</c:v>
                </c:pt>
              </c:numCache>
            </c:numRef>
          </c:yVal>
          <c:smooth val="1"/>
          <c:extLst>
            <c:ext xmlns:c16="http://schemas.microsoft.com/office/drawing/2014/chart" uri="{C3380CC4-5D6E-409C-BE32-E72D297353CC}">
              <c16:uniqueId val="{00000004-E017-4694-BF30-C30A479942CB}"/>
            </c:ext>
          </c:extLst>
        </c:ser>
        <c:ser>
          <c:idx val="5"/>
          <c:order val="5"/>
          <c:tx>
            <c:strRef>
              <c:f>'quasi-steady RoS'!$G$30</c:f>
              <c:strCache>
                <c:ptCount val="1"/>
                <c:pt idx="0">
                  <c:v>Veg2, S= 0</c:v>
                </c:pt>
              </c:strCache>
            </c:strRef>
          </c:tx>
          <c:spPr>
            <a:ln w="12700" cap="rnd">
              <a:solidFill>
                <a:srgbClr val="7030A0"/>
              </a:solidFill>
              <a:round/>
            </a:ln>
            <a:effectLst/>
          </c:spPr>
          <c:marker>
            <c:symbol val="triangle"/>
            <c:size val="7"/>
            <c:spPr>
              <a:solidFill>
                <a:schemeClr val="bg1"/>
              </a:solidFill>
              <a:ln w="9525">
                <a:solidFill>
                  <a:srgbClr val="7030A0"/>
                </a:solidFill>
              </a:ln>
              <a:effectLst/>
            </c:spPr>
          </c:marker>
          <c:xVal>
            <c:numRef>
              <c:f>'quasi-steady RoS'!$A$49:$A$56</c:f>
              <c:numCache>
                <c:formatCode>General</c:formatCode>
                <c:ptCount val="8"/>
                <c:pt idx="0">
                  <c:v>4</c:v>
                </c:pt>
                <c:pt idx="1">
                  <c:v>6</c:v>
                </c:pt>
                <c:pt idx="2">
                  <c:v>8</c:v>
                </c:pt>
                <c:pt idx="3">
                  <c:v>10</c:v>
                </c:pt>
                <c:pt idx="4">
                  <c:v>12</c:v>
                </c:pt>
                <c:pt idx="5">
                  <c:v>4</c:v>
                </c:pt>
                <c:pt idx="6">
                  <c:v>8</c:v>
                </c:pt>
                <c:pt idx="7">
                  <c:v>12</c:v>
                </c:pt>
              </c:numCache>
            </c:numRef>
          </c:xVal>
          <c:yVal>
            <c:numRef>
              <c:f>'quasi-steady RoS'!$G$49:$G$56</c:f>
              <c:numCache>
                <c:formatCode>General</c:formatCode>
                <c:ptCount val="8"/>
                <c:pt idx="5">
                  <c:v>0.998</c:v>
                </c:pt>
                <c:pt idx="6">
                  <c:v>1.35</c:v>
                </c:pt>
                <c:pt idx="7">
                  <c:v>1.78</c:v>
                </c:pt>
              </c:numCache>
            </c:numRef>
          </c:yVal>
          <c:smooth val="1"/>
          <c:extLst>
            <c:ext xmlns:c16="http://schemas.microsoft.com/office/drawing/2014/chart" uri="{C3380CC4-5D6E-409C-BE32-E72D297353CC}">
              <c16:uniqueId val="{00000000-0301-40A8-858B-041E87195AF8}"/>
            </c:ext>
          </c:extLst>
        </c:ser>
        <c:ser>
          <c:idx val="6"/>
          <c:order val="6"/>
          <c:tx>
            <c:strRef>
              <c:f>'quasi-steady RoS'!$H$30</c:f>
              <c:strCache>
                <c:ptCount val="1"/>
                <c:pt idx="0">
                  <c:v>95%</c:v>
                </c:pt>
              </c:strCache>
            </c:strRef>
          </c:tx>
          <c:spPr>
            <a:ln w="6350" cap="rnd">
              <a:solidFill>
                <a:srgbClr val="7030A0"/>
              </a:solidFill>
              <a:prstDash val="sysDash"/>
              <a:round/>
            </a:ln>
            <a:effectLst/>
          </c:spPr>
          <c:marker>
            <c:symbol val="none"/>
          </c:marker>
          <c:xVal>
            <c:numRef>
              <c:f>'quasi-steady RoS'!$A$49:$A$56</c:f>
              <c:numCache>
                <c:formatCode>General</c:formatCode>
                <c:ptCount val="8"/>
                <c:pt idx="0">
                  <c:v>4</c:v>
                </c:pt>
                <c:pt idx="1">
                  <c:v>6</c:v>
                </c:pt>
                <c:pt idx="2">
                  <c:v>8</c:v>
                </c:pt>
                <c:pt idx="3">
                  <c:v>10</c:v>
                </c:pt>
                <c:pt idx="4">
                  <c:v>12</c:v>
                </c:pt>
                <c:pt idx="5">
                  <c:v>4</c:v>
                </c:pt>
                <c:pt idx="6">
                  <c:v>8</c:v>
                </c:pt>
                <c:pt idx="7">
                  <c:v>12</c:v>
                </c:pt>
              </c:numCache>
            </c:numRef>
          </c:xVal>
          <c:yVal>
            <c:numRef>
              <c:f>'quasi-steady RoS'!$H$49:$H$56</c:f>
              <c:numCache>
                <c:formatCode>General</c:formatCode>
                <c:ptCount val="8"/>
                <c:pt idx="5">
                  <c:v>0.94809999999999994</c:v>
                </c:pt>
                <c:pt idx="6">
                  <c:v>1.2825</c:v>
                </c:pt>
                <c:pt idx="7">
                  <c:v>1.6909999999999998</c:v>
                </c:pt>
              </c:numCache>
            </c:numRef>
          </c:yVal>
          <c:smooth val="1"/>
          <c:extLst>
            <c:ext xmlns:c16="http://schemas.microsoft.com/office/drawing/2014/chart" uri="{C3380CC4-5D6E-409C-BE32-E72D297353CC}">
              <c16:uniqueId val="{00000000-E9F5-4494-A3FE-52E5F4CE4415}"/>
            </c:ext>
          </c:extLst>
        </c:ser>
        <c:ser>
          <c:idx val="7"/>
          <c:order val="7"/>
          <c:tx>
            <c:strRef>
              <c:f>'quasi-steady RoS'!$I$30</c:f>
              <c:strCache>
                <c:ptCount val="1"/>
                <c:pt idx="0">
                  <c:v>105%</c:v>
                </c:pt>
              </c:strCache>
            </c:strRef>
          </c:tx>
          <c:spPr>
            <a:ln w="6350" cap="rnd">
              <a:solidFill>
                <a:srgbClr val="7030A0"/>
              </a:solidFill>
              <a:prstDash val="sysDash"/>
              <a:round/>
            </a:ln>
            <a:effectLst/>
          </c:spPr>
          <c:marker>
            <c:symbol val="none"/>
          </c:marker>
          <c:xVal>
            <c:numRef>
              <c:f>'quasi-steady RoS'!$A$49:$A$56</c:f>
              <c:numCache>
                <c:formatCode>General</c:formatCode>
                <c:ptCount val="8"/>
                <c:pt idx="0">
                  <c:v>4</c:v>
                </c:pt>
                <c:pt idx="1">
                  <c:v>6</c:v>
                </c:pt>
                <c:pt idx="2">
                  <c:v>8</c:v>
                </c:pt>
                <c:pt idx="3">
                  <c:v>10</c:v>
                </c:pt>
                <c:pt idx="4">
                  <c:v>12</c:v>
                </c:pt>
                <c:pt idx="5">
                  <c:v>4</c:v>
                </c:pt>
                <c:pt idx="6">
                  <c:v>8</c:v>
                </c:pt>
                <c:pt idx="7">
                  <c:v>12</c:v>
                </c:pt>
              </c:numCache>
            </c:numRef>
          </c:xVal>
          <c:yVal>
            <c:numRef>
              <c:f>'quasi-steady RoS'!$I$49:$I$56</c:f>
              <c:numCache>
                <c:formatCode>General</c:formatCode>
                <c:ptCount val="8"/>
                <c:pt idx="5">
                  <c:v>1.0479000000000001</c:v>
                </c:pt>
                <c:pt idx="6">
                  <c:v>1.4175000000000002</c:v>
                </c:pt>
                <c:pt idx="7">
                  <c:v>1.8690000000000002</c:v>
                </c:pt>
              </c:numCache>
            </c:numRef>
          </c:yVal>
          <c:smooth val="1"/>
          <c:extLst>
            <c:ext xmlns:c16="http://schemas.microsoft.com/office/drawing/2014/chart" uri="{C3380CC4-5D6E-409C-BE32-E72D297353CC}">
              <c16:uniqueId val="{00000001-E9F5-4494-A3FE-52E5F4CE4415}"/>
            </c:ext>
          </c:extLst>
        </c:ser>
        <c:dLbls>
          <c:showLegendKey val="0"/>
          <c:showVal val="0"/>
          <c:showCatName val="0"/>
          <c:showSerName val="0"/>
          <c:showPercent val="0"/>
          <c:showBubbleSize val="0"/>
        </c:dLbls>
        <c:axId val="462868176"/>
        <c:axId val="462865880"/>
      </c:scatterChart>
      <c:valAx>
        <c:axId val="462868176"/>
        <c:scaling>
          <c:orientation val="minMax"/>
          <c:min val="2"/>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700">
                    <a:solidFill>
                      <a:schemeClr val="tx1"/>
                    </a:solidFill>
                    <a:latin typeface="Times New Roman" panose="02020603050405020304" pitchFamily="18" charset="0"/>
                    <a:cs typeface="Times New Roman" panose="02020603050405020304" pitchFamily="18" charset="0"/>
                  </a:rPr>
                  <a:t>Wind speed (m/s)</a:t>
                </a:r>
              </a:p>
            </c:rich>
          </c:tx>
          <c:layout>
            <c:manualLayout>
              <c:xMode val="edge"/>
              <c:yMode val="edge"/>
              <c:x val="0.41589754180251054"/>
              <c:y val="0.90961114402180321"/>
            </c:manualLayout>
          </c:layout>
          <c:overlay val="0"/>
          <c:spPr>
            <a:noFill/>
            <a:ln>
              <a:noFill/>
            </a:ln>
            <a:effectLst/>
          </c:spPr>
          <c:txPr>
            <a:bodyPr rot="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865880"/>
        <c:crosses val="autoZero"/>
        <c:crossBetween val="midCat"/>
      </c:valAx>
      <c:valAx>
        <c:axId val="462865880"/>
        <c:scaling>
          <c:orientation val="minMax"/>
          <c:max val="4"/>
        </c:scaling>
        <c:delete val="0"/>
        <c:axPos val="l"/>
        <c:majorGridlines>
          <c:spPr>
            <a:ln w="6350"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700">
                    <a:solidFill>
                      <a:schemeClr val="tx1"/>
                    </a:solidFill>
                    <a:latin typeface="Times New Roman" panose="02020603050405020304" pitchFamily="18" charset="0"/>
                    <a:cs typeface="Times New Roman" panose="02020603050405020304" pitchFamily="18" charset="0"/>
                  </a:rPr>
                  <a:t>RoS (m/s)</a:t>
                </a:r>
              </a:p>
            </c:rich>
          </c:tx>
          <c:overlay val="0"/>
          <c:spPr>
            <a:noFill/>
            <a:ln>
              <a:noFill/>
            </a:ln>
            <a:effectLst/>
          </c:spPr>
          <c:txPr>
            <a:bodyPr rot="-54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868176"/>
        <c:crosses val="autoZero"/>
        <c:crossBetween val="midCat"/>
        <c:majorUnit val="1"/>
      </c:valAx>
      <c:spPr>
        <a:noFill/>
        <a:ln>
          <a:solidFill>
            <a:schemeClr val="tx1"/>
          </a:solidFill>
        </a:ln>
        <a:effectLst/>
      </c:spPr>
    </c:plotArea>
    <c:legend>
      <c:legendPos val="r"/>
      <c:legendEntry>
        <c:idx val="6"/>
        <c:delete val="1"/>
      </c:legendEntry>
      <c:legendEntry>
        <c:idx val="7"/>
        <c:delete val="1"/>
      </c:legendEntry>
      <c:layout>
        <c:manualLayout>
          <c:xMode val="edge"/>
          <c:yMode val="edge"/>
          <c:x val="0.13444401709401707"/>
          <c:y val="3.9038888888888887E-2"/>
          <c:w val="0.32871330837705026"/>
          <c:h val="0.35626878307708965"/>
        </c:manualLayout>
      </c:layout>
      <c:overlay val="0"/>
      <c:spPr>
        <a:solidFill>
          <a:schemeClr val="bg1"/>
        </a:solidFill>
        <a:ln>
          <a:noFill/>
        </a:ln>
        <a:effectLst/>
      </c:spPr>
      <c:txPr>
        <a:bodyPr rot="0" spcFirstLastPara="1" vertOverflow="ellipsis" vert="horz" wrap="square" anchor="ctr" anchorCtr="1"/>
        <a:lstStyle/>
        <a:p>
          <a:pPr>
            <a:defRPr sz="13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9958035167853"/>
          <c:y val="2.7355795521328035E-2"/>
          <c:w val="0.85111532704963944"/>
          <c:h val="0.80746371853015431"/>
        </c:manualLayout>
      </c:layout>
      <c:scatterChart>
        <c:scatterStyle val="smoothMarker"/>
        <c:varyColors val="0"/>
        <c:ser>
          <c:idx val="0"/>
          <c:order val="0"/>
          <c:tx>
            <c:strRef>
              <c:f>'quasi-steady RoS'!$B$30</c:f>
              <c:strCache>
                <c:ptCount val="1"/>
                <c:pt idx="0">
                  <c:v>Veg1, S= -40%</c:v>
                </c:pt>
              </c:strCache>
            </c:strRef>
          </c:tx>
          <c:spPr>
            <a:ln w="12700" cap="rnd">
              <a:solidFill>
                <a:srgbClr val="00B050"/>
              </a:solidFill>
              <a:prstDash val="dash"/>
              <a:round/>
            </a:ln>
            <a:effectLst/>
          </c:spPr>
          <c:marker>
            <c:symbol val="square"/>
            <c:size val="7"/>
            <c:spPr>
              <a:solidFill>
                <a:schemeClr val="bg1"/>
              </a:solidFill>
              <a:ln w="9525">
                <a:solidFill>
                  <a:srgbClr val="00B050"/>
                </a:solidFill>
              </a:ln>
              <a:effectLst/>
            </c:spPr>
          </c:marker>
          <c:xVal>
            <c:numRef>
              <c:f>'quasi-steady RoS'!$A$67:$A$74</c:f>
              <c:numCache>
                <c:formatCode>General</c:formatCode>
                <c:ptCount val="8"/>
                <c:pt idx="0">
                  <c:v>4</c:v>
                </c:pt>
                <c:pt idx="1">
                  <c:v>6</c:v>
                </c:pt>
                <c:pt idx="2">
                  <c:v>8</c:v>
                </c:pt>
                <c:pt idx="3">
                  <c:v>10</c:v>
                </c:pt>
                <c:pt idx="4">
                  <c:v>12</c:v>
                </c:pt>
                <c:pt idx="5">
                  <c:v>4</c:v>
                </c:pt>
                <c:pt idx="6">
                  <c:v>8</c:v>
                </c:pt>
                <c:pt idx="7">
                  <c:v>12</c:v>
                </c:pt>
              </c:numCache>
            </c:numRef>
          </c:xVal>
          <c:yVal>
            <c:numRef>
              <c:f>'quasi-steady RoS'!$B$67:$B$74</c:f>
              <c:numCache>
                <c:formatCode>General</c:formatCode>
                <c:ptCount val="8"/>
                <c:pt idx="0">
                  <c:v>0.23942453260373919</c:v>
                </c:pt>
                <c:pt idx="1">
                  <c:v>0.314</c:v>
                </c:pt>
                <c:pt idx="2">
                  <c:v>0.47799999999999998</c:v>
                </c:pt>
                <c:pt idx="3">
                  <c:v>0.68726460893017671</c:v>
                </c:pt>
                <c:pt idx="4">
                  <c:v>0.89300971547536412</c:v>
                </c:pt>
              </c:numCache>
            </c:numRef>
          </c:yVal>
          <c:smooth val="1"/>
          <c:extLst>
            <c:ext xmlns:c16="http://schemas.microsoft.com/office/drawing/2014/chart" uri="{C3380CC4-5D6E-409C-BE32-E72D297353CC}">
              <c16:uniqueId val="{00000000-89C3-4EA1-85EA-FCFDF07BF187}"/>
            </c:ext>
          </c:extLst>
        </c:ser>
        <c:ser>
          <c:idx val="1"/>
          <c:order val="1"/>
          <c:tx>
            <c:strRef>
              <c:f>'quasi-steady RoS'!$C$30</c:f>
              <c:strCache>
                <c:ptCount val="1"/>
                <c:pt idx="0">
                  <c:v>Veg1, S= -20%</c:v>
                </c:pt>
              </c:strCache>
            </c:strRef>
          </c:tx>
          <c:spPr>
            <a:ln w="12700" cap="rnd">
              <a:solidFill>
                <a:srgbClr val="FF0000"/>
              </a:solidFill>
              <a:prstDash val="dash"/>
              <a:round/>
            </a:ln>
            <a:effectLst/>
          </c:spPr>
          <c:marker>
            <c:symbol val="square"/>
            <c:size val="7"/>
            <c:spPr>
              <a:solidFill>
                <a:schemeClr val="bg1"/>
              </a:solidFill>
              <a:ln w="9525">
                <a:solidFill>
                  <a:srgbClr val="FF0000"/>
                </a:solidFill>
              </a:ln>
              <a:effectLst/>
            </c:spPr>
          </c:marker>
          <c:xVal>
            <c:numRef>
              <c:f>'quasi-steady RoS'!$A$67:$A$74</c:f>
              <c:numCache>
                <c:formatCode>General</c:formatCode>
                <c:ptCount val="8"/>
                <c:pt idx="0">
                  <c:v>4</c:v>
                </c:pt>
                <c:pt idx="1">
                  <c:v>6</c:v>
                </c:pt>
                <c:pt idx="2">
                  <c:v>8</c:v>
                </c:pt>
                <c:pt idx="3">
                  <c:v>10</c:v>
                </c:pt>
                <c:pt idx="4">
                  <c:v>12</c:v>
                </c:pt>
                <c:pt idx="5">
                  <c:v>4</c:v>
                </c:pt>
                <c:pt idx="6">
                  <c:v>8</c:v>
                </c:pt>
                <c:pt idx="7">
                  <c:v>12</c:v>
                </c:pt>
              </c:numCache>
            </c:numRef>
          </c:xVal>
          <c:yVal>
            <c:numRef>
              <c:f>'quasi-steady RoS'!$C$67:$C$74</c:f>
              <c:numCache>
                <c:formatCode>General</c:formatCode>
                <c:ptCount val="8"/>
                <c:pt idx="0">
                  <c:v>0.29721250511108088</c:v>
                </c:pt>
                <c:pt idx="1">
                  <c:v>0.56889445604435174</c:v>
                </c:pt>
                <c:pt idx="2">
                  <c:v>0.90085975601254797</c:v>
                </c:pt>
                <c:pt idx="3">
                  <c:v>1.18</c:v>
                </c:pt>
                <c:pt idx="4">
                  <c:v>1.3759999999999999</c:v>
                </c:pt>
              </c:numCache>
            </c:numRef>
          </c:yVal>
          <c:smooth val="1"/>
          <c:extLst>
            <c:ext xmlns:c16="http://schemas.microsoft.com/office/drawing/2014/chart" uri="{C3380CC4-5D6E-409C-BE32-E72D297353CC}">
              <c16:uniqueId val="{00000001-89C3-4EA1-85EA-FCFDF07BF187}"/>
            </c:ext>
          </c:extLst>
        </c:ser>
        <c:ser>
          <c:idx val="2"/>
          <c:order val="2"/>
          <c:tx>
            <c:strRef>
              <c:f>'quasi-steady RoS'!$D$30</c:f>
              <c:strCache>
                <c:ptCount val="1"/>
                <c:pt idx="0">
                  <c:v>Veg1, S= 0</c:v>
                </c:pt>
              </c:strCache>
            </c:strRef>
          </c:tx>
          <c:spPr>
            <a:ln w="12700" cap="rnd">
              <a:solidFill>
                <a:schemeClr val="tx1"/>
              </a:solidFill>
              <a:round/>
            </a:ln>
            <a:effectLst/>
          </c:spPr>
          <c:marker>
            <c:symbol val="circle"/>
            <c:size val="7"/>
            <c:spPr>
              <a:solidFill>
                <a:schemeClr val="bg1"/>
              </a:solidFill>
              <a:ln w="9525">
                <a:solidFill>
                  <a:schemeClr val="tx1"/>
                </a:solidFill>
              </a:ln>
              <a:effectLst/>
            </c:spPr>
          </c:marker>
          <c:xVal>
            <c:numRef>
              <c:f>'quasi-steady RoS'!$A$67:$A$74</c:f>
              <c:numCache>
                <c:formatCode>General</c:formatCode>
                <c:ptCount val="8"/>
                <c:pt idx="0">
                  <c:v>4</c:v>
                </c:pt>
                <c:pt idx="1">
                  <c:v>6</c:v>
                </c:pt>
                <c:pt idx="2">
                  <c:v>8</c:v>
                </c:pt>
                <c:pt idx="3">
                  <c:v>10</c:v>
                </c:pt>
                <c:pt idx="4">
                  <c:v>12</c:v>
                </c:pt>
                <c:pt idx="5">
                  <c:v>4</c:v>
                </c:pt>
                <c:pt idx="6">
                  <c:v>8</c:v>
                </c:pt>
                <c:pt idx="7">
                  <c:v>12</c:v>
                </c:pt>
              </c:numCache>
            </c:numRef>
          </c:xVal>
          <c:yVal>
            <c:numRef>
              <c:f>'quasi-steady RoS'!$D$67:$D$74</c:f>
              <c:numCache>
                <c:formatCode>General</c:formatCode>
                <c:ptCount val="8"/>
                <c:pt idx="0">
                  <c:v>0.44243688278231003</c:v>
                </c:pt>
                <c:pt idx="1">
                  <c:v>0.79100000000000004</c:v>
                </c:pt>
                <c:pt idx="2">
                  <c:v>1.1374006152158149</c:v>
                </c:pt>
                <c:pt idx="3">
                  <c:v>1.41</c:v>
                </c:pt>
                <c:pt idx="4">
                  <c:v>1.66</c:v>
                </c:pt>
              </c:numCache>
            </c:numRef>
          </c:yVal>
          <c:smooth val="1"/>
          <c:extLst>
            <c:ext xmlns:c16="http://schemas.microsoft.com/office/drawing/2014/chart" uri="{C3380CC4-5D6E-409C-BE32-E72D297353CC}">
              <c16:uniqueId val="{00000002-89C3-4EA1-85EA-FCFDF07BF187}"/>
            </c:ext>
          </c:extLst>
        </c:ser>
        <c:ser>
          <c:idx val="3"/>
          <c:order val="3"/>
          <c:tx>
            <c:strRef>
              <c:f>'quasi-steady RoS'!$E$30</c:f>
              <c:strCache>
                <c:ptCount val="1"/>
                <c:pt idx="0">
                  <c:v>Veg1, S= +20%</c:v>
                </c:pt>
              </c:strCache>
            </c:strRef>
          </c:tx>
          <c:spPr>
            <a:ln w="12700" cap="rnd">
              <a:solidFill>
                <a:srgbClr val="00B0F0"/>
              </a:solidFill>
              <a:round/>
            </a:ln>
            <a:effectLst/>
          </c:spPr>
          <c:marker>
            <c:symbol val="diamond"/>
            <c:size val="7"/>
            <c:spPr>
              <a:solidFill>
                <a:schemeClr val="bg1"/>
              </a:solidFill>
              <a:ln w="9525">
                <a:solidFill>
                  <a:srgbClr val="00B0F0"/>
                </a:solidFill>
              </a:ln>
              <a:effectLst/>
            </c:spPr>
          </c:marker>
          <c:xVal>
            <c:numRef>
              <c:f>'quasi-steady RoS'!$A$67:$A$74</c:f>
              <c:numCache>
                <c:formatCode>General</c:formatCode>
                <c:ptCount val="8"/>
                <c:pt idx="0">
                  <c:v>4</c:v>
                </c:pt>
                <c:pt idx="1">
                  <c:v>6</c:v>
                </c:pt>
                <c:pt idx="2">
                  <c:v>8</c:v>
                </c:pt>
                <c:pt idx="3">
                  <c:v>10</c:v>
                </c:pt>
                <c:pt idx="4">
                  <c:v>12</c:v>
                </c:pt>
                <c:pt idx="5">
                  <c:v>4</c:v>
                </c:pt>
                <c:pt idx="6">
                  <c:v>8</c:v>
                </c:pt>
                <c:pt idx="7">
                  <c:v>12</c:v>
                </c:pt>
              </c:numCache>
            </c:numRef>
          </c:xVal>
          <c:yVal>
            <c:numRef>
              <c:f>'quasi-steady RoS'!$E$67:$E$74</c:f>
              <c:numCache>
                <c:formatCode>General</c:formatCode>
                <c:ptCount val="8"/>
                <c:pt idx="0">
                  <c:v>0.74007282292838383</c:v>
                </c:pt>
                <c:pt idx="1">
                  <c:v>1.1746579856924699</c:v>
                </c:pt>
                <c:pt idx="2">
                  <c:v>1.5772602925626651</c:v>
                </c:pt>
                <c:pt idx="3">
                  <c:v>1.885</c:v>
                </c:pt>
                <c:pt idx="4">
                  <c:v>2.1840000000000002</c:v>
                </c:pt>
              </c:numCache>
            </c:numRef>
          </c:yVal>
          <c:smooth val="1"/>
          <c:extLst>
            <c:ext xmlns:c16="http://schemas.microsoft.com/office/drawing/2014/chart" uri="{C3380CC4-5D6E-409C-BE32-E72D297353CC}">
              <c16:uniqueId val="{00000003-89C3-4EA1-85EA-FCFDF07BF187}"/>
            </c:ext>
          </c:extLst>
        </c:ser>
        <c:ser>
          <c:idx val="4"/>
          <c:order val="4"/>
          <c:tx>
            <c:strRef>
              <c:f>'quasi-steady RoS'!$F$30</c:f>
              <c:strCache>
                <c:ptCount val="1"/>
                <c:pt idx="0">
                  <c:v>Veg1, S= +40%</c:v>
                </c:pt>
              </c:strCache>
            </c:strRef>
          </c:tx>
          <c:spPr>
            <a:ln w="12700" cap="rnd">
              <a:solidFill>
                <a:schemeClr val="accent4"/>
              </a:solidFill>
              <a:round/>
            </a:ln>
            <a:effectLst/>
          </c:spPr>
          <c:marker>
            <c:symbol val="diamond"/>
            <c:size val="7"/>
            <c:spPr>
              <a:solidFill>
                <a:schemeClr val="bg1"/>
              </a:solidFill>
              <a:ln w="9525">
                <a:solidFill>
                  <a:schemeClr val="accent4"/>
                </a:solidFill>
              </a:ln>
              <a:effectLst/>
            </c:spPr>
          </c:marker>
          <c:xVal>
            <c:numRef>
              <c:f>'quasi-steady RoS'!$A$67:$A$74</c:f>
              <c:numCache>
                <c:formatCode>General</c:formatCode>
                <c:ptCount val="8"/>
                <c:pt idx="0">
                  <c:v>4</c:v>
                </c:pt>
                <c:pt idx="1">
                  <c:v>6</c:v>
                </c:pt>
                <c:pt idx="2">
                  <c:v>8</c:v>
                </c:pt>
                <c:pt idx="3">
                  <c:v>10</c:v>
                </c:pt>
                <c:pt idx="4">
                  <c:v>12</c:v>
                </c:pt>
                <c:pt idx="5">
                  <c:v>4</c:v>
                </c:pt>
                <c:pt idx="6">
                  <c:v>8</c:v>
                </c:pt>
                <c:pt idx="7">
                  <c:v>12</c:v>
                </c:pt>
              </c:numCache>
            </c:numRef>
          </c:xVal>
          <c:yVal>
            <c:numRef>
              <c:f>'quasi-steady RoS'!$F$67:$F$74</c:f>
              <c:numCache>
                <c:formatCode>General</c:formatCode>
                <c:ptCount val="8"/>
                <c:pt idx="0">
                  <c:v>1.21</c:v>
                </c:pt>
                <c:pt idx="1">
                  <c:v>1.66</c:v>
                </c:pt>
                <c:pt idx="2">
                  <c:v>2.1800000000000002</c:v>
                </c:pt>
                <c:pt idx="3">
                  <c:v>2.59</c:v>
                </c:pt>
                <c:pt idx="4">
                  <c:v>3.07</c:v>
                </c:pt>
              </c:numCache>
            </c:numRef>
          </c:yVal>
          <c:smooth val="1"/>
          <c:extLst>
            <c:ext xmlns:c16="http://schemas.microsoft.com/office/drawing/2014/chart" uri="{C3380CC4-5D6E-409C-BE32-E72D297353CC}">
              <c16:uniqueId val="{00000004-89C3-4EA1-85EA-FCFDF07BF187}"/>
            </c:ext>
          </c:extLst>
        </c:ser>
        <c:ser>
          <c:idx val="5"/>
          <c:order val="5"/>
          <c:tx>
            <c:strRef>
              <c:f>'quasi-steady RoS'!$G$30</c:f>
              <c:strCache>
                <c:ptCount val="1"/>
                <c:pt idx="0">
                  <c:v>Veg2, S= 0</c:v>
                </c:pt>
              </c:strCache>
            </c:strRef>
          </c:tx>
          <c:spPr>
            <a:ln w="12700" cap="rnd">
              <a:solidFill>
                <a:srgbClr val="7030A0"/>
              </a:solidFill>
              <a:round/>
            </a:ln>
            <a:effectLst/>
          </c:spPr>
          <c:marker>
            <c:symbol val="triangle"/>
            <c:size val="7"/>
            <c:spPr>
              <a:solidFill>
                <a:schemeClr val="bg1"/>
              </a:solidFill>
              <a:ln w="9525">
                <a:solidFill>
                  <a:srgbClr val="7030A0"/>
                </a:solidFill>
              </a:ln>
              <a:effectLst/>
            </c:spPr>
          </c:marker>
          <c:xVal>
            <c:numRef>
              <c:f>'quasi-steady RoS'!$A$67:$A$74</c:f>
              <c:numCache>
                <c:formatCode>General</c:formatCode>
                <c:ptCount val="8"/>
                <c:pt idx="0">
                  <c:v>4</c:v>
                </c:pt>
                <c:pt idx="1">
                  <c:v>6</c:v>
                </c:pt>
                <c:pt idx="2">
                  <c:v>8</c:v>
                </c:pt>
                <c:pt idx="3">
                  <c:v>10</c:v>
                </c:pt>
                <c:pt idx="4">
                  <c:v>12</c:v>
                </c:pt>
                <c:pt idx="5">
                  <c:v>4</c:v>
                </c:pt>
                <c:pt idx="6">
                  <c:v>8</c:v>
                </c:pt>
                <c:pt idx="7">
                  <c:v>12</c:v>
                </c:pt>
              </c:numCache>
            </c:numRef>
          </c:xVal>
          <c:yVal>
            <c:numRef>
              <c:f>'quasi-steady RoS'!$G$67:$G$74</c:f>
              <c:numCache>
                <c:formatCode>General</c:formatCode>
                <c:ptCount val="8"/>
                <c:pt idx="5">
                  <c:v>0.7</c:v>
                </c:pt>
                <c:pt idx="6">
                  <c:v>1.24</c:v>
                </c:pt>
                <c:pt idx="7">
                  <c:v>1.51</c:v>
                </c:pt>
              </c:numCache>
            </c:numRef>
          </c:yVal>
          <c:smooth val="1"/>
          <c:extLst>
            <c:ext xmlns:c16="http://schemas.microsoft.com/office/drawing/2014/chart" uri="{C3380CC4-5D6E-409C-BE32-E72D297353CC}">
              <c16:uniqueId val="{00000000-076F-4D1D-94A2-5A8322447BA6}"/>
            </c:ext>
          </c:extLst>
        </c:ser>
        <c:ser>
          <c:idx val="6"/>
          <c:order val="6"/>
          <c:tx>
            <c:strRef>
              <c:f>'quasi-steady RoS'!$H$30</c:f>
              <c:strCache>
                <c:ptCount val="1"/>
                <c:pt idx="0">
                  <c:v>95%</c:v>
                </c:pt>
              </c:strCache>
            </c:strRef>
          </c:tx>
          <c:spPr>
            <a:ln w="6350" cap="rnd">
              <a:solidFill>
                <a:srgbClr val="7030A0"/>
              </a:solidFill>
              <a:prstDash val="sysDash"/>
              <a:round/>
            </a:ln>
            <a:effectLst/>
          </c:spPr>
          <c:marker>
            <c:symbol val="none"/>
          </c:marker>
          <c:xVal>
            <c:numRef>
              <c:f>'quasi-steady RoS'!$A$67:$A$74</c:f>
              <c:numCache>
                <c:formatCode>General</c:formatCode>
                <c:ptCount val="8"/>
                <c:pt idx="0">
                  <c:v>4</c:v>
                </c:pt>
                <c:pt idx="1">
                  <c:v>6</c:v>
                </c:pt>
                <c:pt idx="2">
                  <c:v>8</c:v>
                </c:pt>
                <c:pt idx="3">
                  <c:v>10</c:v>
                </c:pt>
                <c:pt idx="4">
                  <c:v>12</c:v>
                </c:pt>
                <c:pt idx="5">
                  <c:v>4</c:v>
                </c:pt>
                <c:pt idx="6">
                  <c:v>8</c:v>
                </c:pt>
                <c:pt idx="7">
                  <c:v>12</c:v>
                </c:pt>
              </c:numCache>
            </c:numRef>
          </c:xVal>
          <c:yVal>
            <c:numRef>
              <c:f>'quasi-steady RoS'!$H$67:$H$74</c:f>
              <c:numCache>
                <c:formatCode>General</c:formatCode>
                <c:ptCount val="8"/>
                <c:pt idx="5">
                  <c:v>0.66499999999999992</c:v>
                </c:pt>
                <c:pt idx="6">
                  <c:v>1.1779999999999999</c:v>
                </c:pt>
                <c:pt idx="7">
                  <c:v>1.4344999999999999</c:v>
                </c:pt>
              </c:numCache>
            </c:numRef>
          </c:yVal>
          <c:smooth val="1"/>
          <c:extLst>
            <c:ext xmlns:c16="http://schemas.microsoft.com/office/drawing/2014/chart" uri="{C3380CC4-5D6E-409C-BE32-E72D297353CC}">
              <c16:uniqueId val="{00000000-65A1-4F83-B36E-546A73669CA2}"/>
            </c:ext>
          </c:extLst>
        </c:ser>
        <c:ser>
          <c:idx val="7"/>
          <c:order val="7"/>
          <c:tx>
            <c:strRef>
              <c:f>'quasi-steady RoS'!$I$30</c:f>
              <c:strCache>
                <c:ptCount val="1"/>
                <c:pt idx="0">
                  <c:v>105%</c:v>
                </c:pt>
              </c:strCache>
            </c:strRef>
          </c:tx>
          <c:spPr>
            <a:ln w="6350" cap="rnd">
              <a:solidFill>
                <a:srgbClr val="7030A0"/>
              </a:solidFill>
              <a:prstDash val="sysDash"/>
              <a:round/>
            </a:ln>
            <a:effectLst/>
          </c:spPr>
          <c:marker>
            <c:symbol val="none"/>
          </c:marker>
          <c:xVal>
            <c:numRef>
              <c:f>'quasi-steady RoS'!$A$67:$A$74</c:f>
              <c:numCache>
                <c:formatCode>General</c:formatCode>
                <c:ptCount val="8"/>
                <c:pt idx="0">
                  <c:v>4</c:v>
                </c:pt>
                <c:pt idx="1">
                  <c:v>6</c:v>
                </c:pt>
                <c:pt idx="2">
                  <c:v>8</c:v>
                </c:pt>
                <c:pt idx="3">
                  <c:v>10</c:v>
                </c:pt>
                <c:pt idx="4">
                  <c:v>12</c:v>
                </c:pt>
                <c:pt idx="5">
                  <c:v>4</c:v>
                </c:pt>
                <c:pt idx="6">
                  <c:v>8</c:v>
                </c:pt>
                <c:pt idx="7">
                  <c:v>12</c:v>
                </c:pt>
              </c:numCache>
            </c:numRef>
          </c:xVal>
          <c:yVal>
            <c:numRef>
              <c:f>'quasi-steady RoS'!$I$67:$I$74</c:f>
              <c:numCache>
                <c:formatCode>General</c:formatCode>
                <c:ptCount val="8"/>
                <c:pt idx="5">
                  <c:v>0.73499999999999999</c:v>
                </c:pt>
                <c:pt idx="6">
                  <c:v>1.302</c:v>
                </c:pt>
                <c:pt idx="7">
                  <c:v>1.5855000000000001</c:v>
                </c:pt>
              </c:numCache>
            </c:numRef>
          </c:yVal>
          <c:smooth val="1"/>
          <c:extLst>
            <c:ext xmlns:c16="http://schemas.microsoft.com/office/drawing/2014/chart" uri="{C3380CC4-5D6E-409C-BE32-E72D297353CC}">
              <c16:uniqueId val="{00000001-65A1-4F83-B36E-546A73669CA2}"/>
            </c:ext>
          </c:extLst>
        </c:ser>
        <c:dLbls>
          <c:showLegendKey val="0"/>
          <c:showVal val="0"/>
          <c:showCatName val="0"/>
          <c:showSerName val="0"/>
          <c:showPercent val="0"/>
          <c:showBubbleSize val="0"/>
        </c:dLbls>
        <c:axId val="462868176"/>
        <c:axId val="462865880"/>
      </c:scatterChart>
      <c:valAx>
        <c:axId val="462868176"/>
        <c:scaling>
          <c:orientation val="minMax"/>
          <c:min val="2"/>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700">
                    <a:solidFill>
                      <a:schemeClr val="tx1"/>
                    </a:solidFill>
                    <a:latin typeface="Times New Roman" panose="02020603050405020304" pitchFamily="18" charset="0"/>
                    <a:cs typeface="Times New Roman" panose="02020603050405020304" pitchFamily="18" charset="0"/>
                  </a:rPr>
                  <a:t>Wind speed (m/s)</a:t>
                </a:r>
              </a:p>
            </c:rich>
          </c:tx>
          <c:layout>
            <c:manualLayout>
              <c:xMode val="edge"/>
              <c:yMode val="edge"/>
              <c:x val="0.41589754180251054"/>
              <c:y val="0.90961114402180321"/>
            </c:manualLayout>
          </c:layout>
          <c:overlay val="0"/>
          <c:spPr>
            <a:noFill/>
            <a:ln>
              <a:noFill/>
            </a:ln>
            <a:effectLst/>
          </c:spPr>
          <c:txPr>
            <a:bodyPr rot="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865880"/>
        <c:crosses val="autoZero"/>
        <c:crossBetween val="midCat"/>
      </c:valAx>
      <c:valAx>
        <c:axId val="462865880"/>
        <c:scaling>
          <c:orientation val="minMax"/>
          <c:max val="4"/>
        </c:scaling>
        <c:delete val="0"/>
        <c:axPos val="l"/>
        <c:majorGridlines>
          <c:spPr>
            <a:ln w="6350"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700">
                    <a:solidFill>
                      <a:schemeClr val="tx1"/>
                    </a:solidFill>
                    <a:latin typeface="Times New Roman" panose="02020603050405020304" pitchFamily="18" charset="0"/>
                    <a:cs typeface="Times New Roman" panose="02020603050405020304" pitchFamily="18" charset="0"/>
                  </a:rPr>
                  <a:t>RoS (m/s)</a:t>
                </a:r>
              </a:p>
            </c:rich>
          </c:tx>
          <c:overlay val="0"/>
          <c:spPr>
            <a:noFill/>
            <a:ln>
              <a:noFill/>
            </a:ln>
            <a:effectLst/>
          </c:spPr>
          <c:txPr>
            <a:bodyPr rot="-54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868176"/>
        <c:crosses val="autoZero"/>
        <c:crossBetween val="midCat"/>
        <c:majorUnit val="1"/>
      </c:valAx>
      <c:spPr>
        <a:noFill/>
        <a:ln>
          <a:solidFill>
            <a:schemeClr val="tx1"/>
          </a:solidFill>
        </a:ln>
        <a:effectLst/>
      </c:spPr>
    </c:plotArea>
    <c:legend>
      <c:legendPos val="r"/>
      <c:legendEntry>
        <c:idx val="6"/>
        <c:delete val="1"/>
      </c:legendEntry>
      <c:legendEntry>
        <c:idx val="7"/>
        <c:delete val="1"/>
      </c:legendEntry>
      <c:layout>
        <c:manualLayout>
          <c:xMode val="edge"/>
          <c:yMode val="edge"/>
          <c:x val="0.14529871794871796"/>
          <c:y val="4.4918518518518517E-2"/>
          <c:w val="0.32907353778583615"/>
          <c:h val="0.3563076931602448"/>
        </c:manualLayout>
      </c:layout>
      <c:overlay val="0"/>
      <c:spPr>
        <a:solidFill>
          <a:schemeClr val="bg1"/>
        </a:solidFill>
        <a:ln>
          <a:noFill/>
        </a:ln>
        <a:effectLst/>
      </c:spPr>
      <c:txPr>
        <a:bodyPr rot="0" spcFirstLastPara="1" vertOverflow="ellipsis" vert="horz" wrap="square" anchor="ctr" anchorCtr="1"/>
        <a:lstStyle/>
        <a:p>
          <a:pPr>
            <a:defRPr sz="13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9958035167853"/>
          <c:y val="2.7355795521328035E-2"/>
          <c:w val="0.85111532704963944"/>
          <c:h val="0.80746371853015431"/>
        </c:manualLayout>
      </c:layout>
      <c:scatterChart>
        <c:scatterStyle val="smoothMarker"/>
        <c:varyColors val="0"/>
        <c:ser>
          <c:idx val="0"/>
          <c:order val="0"/>
          <c:tx>
            <c:strRef>
              <c:f>'quasi-steady RoS'!$O$30</c:f>
              <c:strCache>
                <c:ptCount val="1"/>
                <c:pt idx="0">
                  <c:v>S= -40%</c:v>
                </c:pt>
              </c:strCache>
            </c:strRef>
          </c:tx>
          <c:spPr>
            <a:ln w="12700" cap="rnd">
              <a:solidFill>
                <a:srgbClr val="00B050"/>
              </a:solidFill>
              <a:prstDash val="dash"/>
              <a:round/>
            </a:ln>
            <a:effectLst/>
          </c:spPr>
          <c:marker>
            <c:symbol val="square"/>
            <c:size val="5"/>
            <c:spPr>
              <a:solidFill>
                <a:schemeClr val="bg1"/>
              </a:solidFill>
              <a:ln w="9525">
                <a:solidFill>
                  <a:srgbClr val="00B050"/>
                </a:solidFill>
              </a:ln>
              <a:effectLst/>
            </c:spPr>
          </c:marker>
          <c:xVal>
            <c:numRef>
              <c:f>'quasi-steady RoS'!$A$31:$A$35</c:f>
              <c:numCache>
                <c:formatCode>General</c:formatCode>
                <c:ptCount val="5"/>
                <c:pt idx="0">
                  <c:v>4</c:v>
                </c:pt>
                <c:pt idx="1">
                  <c:v>6</c:v>
                </c:pt>
                <c:pt idx="2">
                  <c:v>8</c:v>
                </c:pt>
                <c:pt idx="3">
                  <c:v>10</c:v>
                </c:pt>
                <c:pt idx="4">
                  <c:v>12</c:v>
                </c:pt>
              </c:numCache>
            </c:numRef>
          </c:xVal>
          <c:yVal>
            <c:numRef>
              <c:f>'quasi-steady RoS'!$O$31:$O$35</c:f>
              <c:numCache>
                <c:formatCode>General</c:formatCode>
                <c:ptCount val="5"/>
                <c:pt idx="0">
                  <c:v>0.60298340162511288</c:v>
                </c:pt>
                <c:pt idx="1">
                  <c:v>0.97</c:v>
                </c:pt>
                <c:pt idx="2">
                  <c:v>1.556</c:v>
                </c:pt>
                <c:pt idx="3">
                  <c:v>2.04</c:v>
                </c:pt>
                <c:pt idx="4">
                  <c:v>2.31</c:v>
                </c:pt>
              </c:numCache>
            </c:numRef>
          </c:yVal>
          <c:smooth val="1"/>
          <c:extLst>
            <c:ext xmlns:c16="http://schemas.microsoft.com/office/drawing/2014/chart" uri="{C3380CC4-5D6E-409C-BE32-E72D297353CC}">
              <c16:uniqueId val="{00000000-6522-410E-9073-D36DCEFC614A}"/>
            </c:ext>
          </c:extLst>
        </c:ser>
        <c:ser>
          <c:idx val="1"/>
          <c:order val="1"/>
          <c:tx>
            <c:strRef>
              <c:f>'quasi-steady RoS'!$P$30</c:f>
              <c:strCache>
                <c:ptCount val="1"/>
                <c:pt idx="0">
                  <c:v>S= -20%</c:v>
                </c:pt>
              </c:strCache>
            </c:strRef>
          </c:tx>
          <c:spPr>
            <a:ln w="12700" cap="rnd">
              <a:solidFill>
                <a:srgbClr val="FF0000"/>
              </a:solidFill>
              <a:prstDash val="dash"/>
              <a:round/>
            </a:ln>
            <a:effectLst/>
          </c:spPr>
          <c:marker>
            <c:symbol val="square"/>
            <c:size val="5"/>
            <c:spPr>
              <a:solidFill>
                <a:schemeClr val="bg1"/>
              </a:solidFill>
              <a:ln w="9525">
                <a:solidFill>
                  <a:srgbClr val="FF0000"/>
                </a:solidFill>
              </a:ln>
              <a:effectLst/>
            </c:spPr>
          </c:marker>
          <c:xVal>
            <c:numRef>
              <c:f>'quasi-steady RoS'!$A$31:$A$35</c:f>
              <c:numCache>
                <c:formatCode>General</c:formatCode>
                <c:ptCount val="5"/>
                <c:pt idx="0">
                  <c:v>4</c:v>
                </c:pt>
                <c:pt idx="1">
                  <c:v>6</c:v>
                </c:pt>
                <c:pt idx="2">
                  <c:v>8</c:v>
                </c:pt>
                <c:pt idx="3">
                  <c:v>10</c:v>
                </c:pt>
                <c:pt idx="4">
                  <c:v>12</c:v>
                </c:pt>
              </c:numCache>
            </c:numRef>
          </c:xVal>
          <c:yVal>
            <c:numRef>
              <c:f>'quasi-steady RoS'!$P$31:$P$35</c:f>
              <c:numCache>
                <c:formatCode>General</c:formatCode>
                <c:ptCount val="5"/>
                <c:pt idx="0">
                  <c:v>0.75329550963592284</c:v>
                </c:pt>
                <c:pt idx="1">
                  <c:v>1.5712999999999999</c:v>
                </c:pt>
                <c:pt idx="2">
                  <c:v>2.2753999999999999</c:v>
                </c:pt>
                <c:pt idx="3">
                  <c:v>2.637</c:v>
                </c:pt>
                <c:pt idx="4">
                  <c:v>3.0609999999999999</c:v>
                </c:pt>
              </c:numCache>
            </c:numRef>
          </c:yVal>
          <c:smooth val="1"/>
          <c:extLst>
            <c:ext xmlns:c16="http://schemas.microsoft.com/office/drawing/2014/chart" uri="{C3380CC4-5D6E-409C-BE32-E72D297353CC}">
              <c16:uniqueId val="{00000001-6522-410E-9073-D36DCEFC614A}"/>
            </c:ext>
          </c:extLst>
        </c:ser>
        <c:ser>
          <c:idx val="2"/>
          <c:order val="2"/>
          <c:tx>
            <c:strRef>
              <c:f>'quasi-steady RoS'!$Q$30</c:f>
              <c:strCache>
                <c:ptCount val="1"/>
                <c:pt idx="0">
                  <c:v>S= 0</c:v>
                </c:pt>
              </c:strCache>
            </c:strRef>
          </c:tx>
          <c:spPr>
            <a:ln w="12700" cap="rnd">
              <a:solidFill>
                <a:schemeClr val="tx1"/>
              </a:solidFill>
              <a:round/>
            </a:ln>
            <a:effectLst/>
          </c:spPr>
          <c:marker>
            <c:symbol val="circle"/>
            <c:size val="6"/>
            <c:spPr>
              <a:solidFill>
                <a:schemeClr val="bg1"/>
              </a:solidFill>
              <a:ln w="9525">
                <a:solidFill>
                  <a:schemeClr val="tx1"/>
                </a:solidFill>
              </a:ln>
              <a:effectLst/>
            </c:spPr>
          </c:marker>
          <c:xVal>
            <c:numRef>
              <c:f>'quasi-steady RoS'!$A$31:$A$35</c:f>
              <c:numCache>
                <c:formatCode>General</c:formatCode>
                <c:ptCount val="5"/>
                <c:pt idx="0">
                  <c:v>4</c:v>
                </c:pt>
                <c:pt idx="1">
                  <c:v>6</c:v>
                </c:pt>
                <c:pt idx="2">
                  <c:v>8</c:v>
                </c:pt>
                <c:pt idx="3">
                  <c:v>10</c:v>
                </c:pt>
                <c:pt idx="4">
                  <c:v>12</c:v>
                </c:pt>
              </c:numCache>
            </c:numRef>
          </c:xVal>
          <c:yVal>
            <c:numRef>
              <c:f>'quasi-steady RoS'!$Q$31:$Q$35</c:f>
              <c:numCache>
                <c:formatCode>General</c:formatCode>
                <c:ptCount val="5"/>
                <c:pt idx="0">
                  <c:v>0.97415384100000002</c:v>
                </c:pt>
                <c:pt idx="1">
                  <c:v>2.0339999999999998</c:v>
                </c:pt>
                <c:pt idx="2">
                  <c:v>2.7930000000000001</c:v>
                </c:pt>
                <c:pt idx="3">
                  <c:v>3.2610000000000001</c:v>
                </c:pt>
                <c:pt idx="4">
                  <c:v>3.5150000000000001</c:v>
                </c:pt>
              </c:numCache>
            </c:numRef>
          </c:yVal>
          <c:smooth val="1"/>
          <c:extLst>
            <c:ext xmlns:c16="http://schemas.microsoft.com/office/drawing/2014/chart" uri="{C3380CC4-5D6E-409C-BE32-E72D297353CC}">
              <c16:uniqueId val="{00000002-6522-410E-9073-D36DCEFC614A}"/>
            </c:ext>
          </c:extLst>
        </c:ser>
        <c:ser>
          <c:idx val="3"/>
          <c:order val="3"/>
          <c:tx>
            <c:strRef>
              <c:f>'quasi-steady RoS'!$R$30</c:f>
              <c:strCache>
                <c:ptCount val="1"/>
                <c:pt idx="0">
                  <c:v>S= +20%</c:v>
                </c:pt>
              </c:strCache>
            </c:strRef>
          </c:tx>
          <c:spPr>
            <a:ln w="12700" cap="rnd">
              <a:solidFill>
                <a:srgbClr val="00B0F0"/>
              </a:solidFill>
              <a:round/>
            </a:ln>
            <a:effectLst/>
          </c:spPr>
          <c:marker>
            <c:symbol val="diamond"/>
            <c:size val="6"/>
            <c:spPr>
              <a:solidFill>
                <a:schemeClr val="bg1"/>
              </a:solidFill>
              <a:ln w="9525">
                <a:solidFill>
                  <a:srgbClr val="00B0F0"/>
                </a:solidFill>
              </a:ln>
              <a:effectLst/>
            </c:spPr>
          </c:marker>
          <c:xVal>
            <c:numRef>
              <c:f>'quasi-steady RoS'!$A$31:$A$35</c:f>
              <c:numCache>
                <c:formatCode>General</c:formatCode>
                <c:ptCount val="5"/>
                <c:pt idx="0">
                  <c:v>4</c:v>
                </c:pt>
                <c:pt idx="1">
                  <c:v>6</c:v>
                </c:pt>
                <c:pt idx="2">
                  <c:v>8</c:v>
                </c:pt>
                <c:pt idx="3">
                  <c:v>10</c:v>
                </c:pt>
                <c:pt idx="4">
                  <c:v>12</c:v>
                </c:pt>
              </c:numCache>
            </c:numRef>
          </c:xVal>
          <c:yVal>
            <c:numRef>
              <c:f>'quasi-steady RoS'!$R$31:$R$35</c:f>
              <c:numCache>
                <c:formatCode>General</c:formatCode>
                <c:ptCount val="5"/>
                <c:pt idx="0">
                  <c:v>1.417421612000362</c:v>
                </c:pt>
                <c:pt idx="1">
                  <c:v>2.670354402630617</c:v>
                </c:pt>
                <c:pt idx="2">
                  <c:v>3.4</c:v>
                </c:pt>
                <c:pt idx="3">
                  <c:v>3.8611389916743741</c:v>
                </c:pt>
                <c:pt idx="4">
                  <c:v>4.2116833976833981</c:v>
                </c:pt>
              </c:numCache>
            </c:numRef>
          </c:yVal>
          <c:smooth val="1"/>
          <c:extLst>
            <c:ext xmlns:c16="http://schemas.microsoft.com/office/drawing/2014/chart" uri="{C3380CC4-5D6E-409C-BE32-E72D297353CC}">
              <c16:uniqueId val="{00000003-6522-410E-9073-D36DCEFC614A}"/>
            </c:ext>
          </c:extLst>
        </c:ser>
        <c:ser>
          <c:idx val="4"/>
          <c:order val="4"/>
          <c:tx>
            <c:strRef>
              <c:f>'quasi-steady RoS'!$S$30</c:f>
              <c:strCache>
                <c:ptCount val="1"/>
                <c:pt idx="0">
                  <c:v>S= +40%</c:v>
                </c:pt>
              </c:strCache>
            </c:strRef>
          </c:tx>
          <c:spPr>
            <a:ln w="12700" cap="rnd">
              <a:solidFill>
                <a:schemeClr val="accent4"/>
              </a:solidFill>
              <a:round/>
            </a:ln>
            <a:effectLst/>
          </c:spPr>
          <c:marker>
            <c:symbol val="diamond"/>
            <c:size val="6"/>
            <c:spPr>
              <a:solidFill>
                <a:schemeClr val="bg1"/>
              </a:solidFill>
              <a:ln w="9525">
                <a:solidFill>
                  <a:schemeClr val="accent4"/>
                </a:solidFill>
              </a:ln>
              <a:effectLst/>
            </c:spPr>
          </c:marker>
          <c:xVal>
            <c:numRef>
              <c:f>'quasi-steady RoS'!$A$31:$A$35</c:f>
              <c:numCache>
                <c:formatCode>General</c:formatCode>
                <c:ptCount val="5"/>
                <c:pt idx="0">
                  <c:v>4</c:v>
                </c:pt>
                <c:pt idx="1">
                  <c:v>6</c:v>
                </c:pt>
                <c:pt idx="2">
                  <c:v>8</c:v>
                </c:pt>
                <c:pt idx="3">
                  <c:v>10</c:v>
                </c:pt>
                <c:pt idx="4">
                  <c:v>12</c:v>
                </c:pt>
              </c:numCache>
            </c:numRef>
          </c:xVal>
          <c:yVal>
            <c:numRef>
              <c:f>'quasi-steady RoS'!$S$31:$S$35</c:f>
              <c:numCache>
                <c:formatCode>General</c:formatCode>
                <c:ptCount val="5"/>
                <c:pt idx="0">
                  <c:v>1.8029999999999999</c:v>
                </c:pt>
                <c:pt idx="1">
                  <c:v>3.2519999999999998</c:v>
                </c:pt>
                <c:pt idx="2">
                  <c:v>3.9580000000000002</c:v>
                </c:pt>
                <c:pt idx="3">
                  <c:v>4.3899999999999997</c:v>
                </c:pt>
                <c:pt idx="4">
                  <c:v>4.8869999999999996</c:v>
                </c:pt>
              </c:numCache>
            </c:numRef>
          </c:yVal>
          <c:smooth val="1"/>
          <c:extLst>
            <c:ext xmlns:c16="http://schemas.microsoft.com/office/drawing/2014/chart" uri="{C3380CC4-5D6E-409C-BE32-E72D297353CC}">
              <c16:uniqueId val="{00000004-6522-410E-9073-D36DCEFC614A}"/>
            </c:ext>
          </c:extLst>
        </c:ser>
        <c:dLbls>
          <c:showLegendKey val="0"/>
          <c:showVal val="0"/>
          <c:showCatName val="0"/>
          <c:showSerName val="0"/>
          <c:showPercent val="0"/>
          <c:showBubbleSize val="0"/>
        </c:dLbls>
        <c:axId val="462868176"/>
        <c:axId val="462865880"/>
      </c:scatterChart>
      <c:valAx>
        <c:axId val="462868176"/>
        <c:scaling>
          <c:orientation val="minMax"/>
          <c:min val="2"/>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Wind speed (m/s)</a:t>
                </a:r>
              </a:p>
            </c:rich>
          </c:tx>
          <c:layout>
            <c:manualLayout>
              <c:xMode val="edge"/>
              <c:yMode val="edge"/>
              <c:x val="0.41589754180251054"/>
              <c:y val="0.9096111440218032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865880"/>
        <c:crosses val="autoZero"/>
        <c:crossBetween val="midCat"/>
      </c:valAx>
      <c:valAx>
        <c:axId val="462865880"/>
        <c:scaling>
          <c:orientation val="minMax"/>
          <c:max val="5"/>
        </c:scaling>
        <c:delete val="0"/>
        <c:axPos val="l"/>
        <c:majorGridlines>
          <c:spPr>
            <a:ln w="6350"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RoS (m/s)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868176"/>
        <c:crosses val="autoZero"/>
        <c:crossBetween val="midCat"/>
        <c:majorUnit val="1"/>
      </c:valAx>
      <c:spPr>
        <a:noFill/>
        <a:ln>
          <a:solidFill>
            <a:schemeClr val="tx1"/>
          </a:solidFill>
        </a:ln>
        <a:effectLst/>
      </c:spPr>
    </c:plotArea>
    <c:legend>
      <c:legendPos val="r"/>
      <c:layout>
        <c:manualLayout>
          <c:xMode val="edge"/>
          <c:yMode val="edge"/>
          <c:x val="0.12630299145299145"/>
          <c:y val="4.1978703703703706E-2"/>
          <c:w val="0.23137713675213675"/>
          <c:h val="0.27880706003040528"/>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9958035167853"/>
          <c:y val="2.7355795521328035E-2"/>
          <c:w val="0.85111532704963944"/>
          <c:h val="0.80746371853015431"/>
        </c:manualLayout>
      </c:layout>
      <c:scatterChart>
        <c:scatterStyle val="smoothMarker"/>
        <c:varyColors val="0"/>
        <c:ser>
          <c:idx val="0"/>
          <c:order val="0"/>
          <c:tx>
            <c:strRef>
              <c:f>'quasi-steady RoS'!$O$30</c:f>
              <c:strCache>
                <c:ptCount val="1"/>
                <c:pt idx="0">
                  <c:v>S= -40%</c:v>
                </c:pt>
              </c:strCache>
            </c:strRef>
          </c:tx>
          <c:spPr>
            <a:ln w="12700" cap="rnd">
              <a:solidFill>
                <a:srgbClr val="00B050"/>
              </a:solidFill>
              <a:prstDash val="dash"/>
              <a:round/>
            </a:ln>
            <a:effectLst/>
          </c:spPr>
          <c:marker>
            <c:symbol val="square"/>
            <c:size val="5"/>
            <c:spPr>
              <a:solidFill>
                <a:schemeClr val="bg1"/>
              </a:solidFill>
              <a:ln w="9525">
                <a:solidFill>
                  <a:srgbClr val="00B050"/>
                </a:solidFill>
              </a:ln>
              <a:effectLst/>
            </c:spPr>
          </c:marker>
          <c:xVal>
            <c:numRef>
              <c:f>'quasi-steady RoS'!$A$49:$A$53</c:f>
              <c:numCache>
                <c:formatCode>General</c:formatCode>
                <c:ptCount val="5"/>
                <c:pt idx="0">
                  <c:v>4</c:v>
                </c:pt>
                <c:pt idx="1">
                  <c:v>6</c:v>
                </c:pt>
                <c:pt idx="2">
                  <c:v>8</c:v>
                </c:pt>
                <c:pt idx="3">
                  <c:v>10</c:v>
                </c:pt>
                <c:pt idx="4">
                  <c:v>12</c:v>
                </c:pt>
              </c:numCache>
            </c:numRef>
          </c:xVal>
          <c:yVal>
            <c:numRef>
              <c:f>'quasi-steady RoS'!$O$49:$O$53</c:f>
              <c:numCache>
                <c:formatCode>General</c:formatCode>
                <c:ptCount val="5"/>
                <c:pt idx="0">
                  <c:v>0.30962810214043612</c:v>
                </c:pt>
                <c:pt idx="1">
                  <c:v>0.58984469084183555</c:v>
                </c:pt>
                <c:pt idx="2">
                  <c:v>1.159188324670132</c:v>
                </c:pt>
                <c:pt idx="3">
                  <c:v>1.75085</c:v>
                </c:pt>
                <c:pt idx="4">
                  <c:v>2.1545037510419598</c:v>
                </c:pt>
              </c:numCache>
            </c:numRef>
          </c:yVal>
          <c:smooth val="1"/>
          <c:extLst>
            <c:ext xmlns:c16="http://schemas.microsoft.com/office/drawing/2014/chart" uri="{C3380CC4-5D6E-409C-BE32-E72D297353CC}">
              <c16:uniqueId val="{00000000-BE4A-45C5-A186-A8C6AFE0B18E}"/>
            </c:ext>
          </c:extLst>
        </c:ser>
        <c:ser>
          <c:idx val="1"/>
          <c:order val="1"/>
          <c:tx>
            <c:strRef>
              <c:f>'quasi-steady RoS'!$P$30</c:f>
              <c:strCache>
                <c:ptCount val="1"/>
                <c:pt idx="0">
                  <c:v>S= -20%</c:v>
                </c:pt>
              </c:strCache>
            </c:strRef>
          </c:tx>
          <c:spPr>
            <a:ln w="12700" cap="rnd">
              <a:solidFill>
                <a:srgbClr val="FF0000"/>
              </a:solidFill>
              <a:prstDash val="dash"/>
              <a:round/>
            </a:ln>
            <a:effectLst/>
          </c:spPr>
          <c:marker>
            <c:symbol val="square"/>
            <c:size val="5"/>
            <c:spPr>
              <a:solidFill>
                <a:schemeClr val="bg1"/>
              </a:solidFill>
              <a:ln w="9525">
                <a:solidFill>
                  <a:srgbClr val="FF0000"/>
                </a:solidFill>
              </a:ln>
              <a:effectLst/>
            </c:spPr>
          </c:marker>
          <c:xVal>
            <c:numRef>
              <c:f>'quasi-steady RoS'!$A$49:$A$53</c:f>
              <c:numCache>
                <c:formatCode>General</c:formatCode>
                <c:ptCount val="5"/>
                <c:pt idx="0">
                  <c:v>4</c:v>
                </c:pt>
                <c:pt idx="1">
                  <c:v>6</c:v>
                </c:pt>
                <c:pt idx="2">
                  <c:v>8</c:v>
                </c:pt>
                <c:pt idx="3">
                  <c:v>10</c:v>
                </c:pt>
                <c:pt idx="4">
                  <c:v>12</c:v>
                </c:pt>
              </c:numCache>
            </c:numRef>
          </c:xVal>
          <c:yVal>
            <c:numRef>
              <c:f>'quasi-steady RoS'!$P$49:$P$53</c:f>
              <c:numCache>
                <c:formatCode>General</c:formatCode>
                <c:ptCount val="5"/>
                <c:pt idx="0">
                  <c:v>0.410110423116615</c:v>
                </c:pt>
                <c:pt idx="1">
                  <c:v>0.98872453816660866</c:v>
                </c:pt>
                <c:pt idx="2">
                  <c:v>1.7316486671222999</c:v>
                </c:pt>
                <c:pt idx="3">
                  <c:v>2.4489999999999998</c:v>
                </c:pt>
                <c:pt idx="4">
                  <c:v>2.8079999999999998</c:v>
                </c:pt>
              </c:numCache>
            </c:numRef>
          </c:yVal>
          <c:smooth val="1"/>
          <c:extLst>
            <c:ext xmlns:c16="http://schemas.microsoft.com/office/drawing/2014/chart" uri="{C3380CC4-5D6E-409C-BE32-E72D297353CC}">
              <c16:uniqueId val="{00000001-BE4A-45C5-A186-A8C6AFE0B18E}"/>
            </c:ext>
          </c:extLst>
        </c:ser>
        <c:ser>
          <c:idx val="2"/>
          <c:order val="2"/>
          <c:tx>
            <c:strRef>
              <c:f>'quasi-steady RoS'!$Q$30</c:f>
              <c:strCache>
                <c:ptCount val="1"/>
                <c:pt idx="0">
                  <c:v>S= 0</c:v>
                </c:pt>
              </c:strCache>
            </c:strRef>
          </c:tx>
          <c:spPr>
            <a:ln w="12700" cap="rnd">
              <a:solidFill>
                <a:schemeClr val="tx1"/>
              </a:solidFill>
              <a:round/>
            </a:ln>
            <a:effectLst/>
          </c:spPr>
          <c:marker>
            <c:symbol val="circle"/>
            <c:size val="6"/>
            <c:spPr>
              <a:solidFill>
                <a:schemeClr val="bg1"/>
              </a:solidFill>
              <a:ln w="9525">
                <a:solidFill>
                  <a:schemeClr val="tx1"/>
                </a:solidFill>
              </a:ln>
              <a:effectLst/>
            </c:spPr>
          </c:marker>
          <c:xVal>
            <c:numRef>
              <c:f>'quasi-steady RoS'!$A$49:$A$53</c:f>
              <c:numCache>
                <c:formatCode>General</c:formatCode>
                <c:ptCount val="5"/>
                <c:pt idx="0">
                  <c:v>4</c:v>
                </c:pt>
                <c:pt idx="1">
                  <c:v>6</c:v>
                </c:pt>
                <c:pt idx="2">
                  <c:v>8</c:v>
                </c:pt>
                <c:pt idx="3">
                  <c:v>10</c:v>
                </c:pt>
                <c:pt idx="4">
                  <c:v>12</c:v>
                </c:pt>
              </c:numCache>
            </c:numRef>
          </c:xVal>
          <c:yVal>
            <c:numRef>
              <c:f>'quasi-steady RoS'!$Q$49:$Q$53</c:f>
              <c:numCache>
                <c:formatCode>General</c:formatCode>
                <c:ptCount val="5"/>
                <c:pt idx="0">
                  <c:v>0.61499999999999999</c:v>
                </c:pt>
                <c:pt idx="1">
                  <c:v>1.36</c:v>
                </c:pt>
                <c:pt idx="2">
                  <c:v>2.2727365321000002</c:v>
                </c:pt>
                <c:pt idx="3">
                  <c:v>2.8292591090000001</c:v>
                </c:pt>
                <c:pt idx="4">
                  <c:v>3.170894428</c:v>
                </c:pt>
              </c:numCache>
            </c:numRef>
          </c:yVal>
          <c:smooth val="1"/>
          <c:extLst>
            <c:ext xmlns:c16="http://schemas.microsoft.com/office/drawing/2014/chart" uri="{C3380CC4-5D6E-409C-BE32-E72D297353CC}">
              <c16:uniqueId val="{00000002-BE4A-45C5-A186-A8C6AFE0B18E}"/>
            </c:ext>
          </c:extLst>
        </c:ser>
        <c:ser>
          <c:idx val="3"/>
          <c:order val="3"/>
          <c:tx>
            <c:strRef>
              <c:f>'quasi-steady RoS'!$R$30</c:f>
              <c:strCache>
                <c:ptCount val="1"/>
                <c:pt idx="0">
                  <c:v>S= +20%</c:v>
                </c:pt>
              </c:strCache>
            </c:strRef>
          </c:tx>
          <c:spPr>
            <a:ln w="12700" cap="rnd">
              <a:solidFill>
                <a:srgbClr val="00B0F0"/>
              </a:solidFill>
              <a:round/>
            </a:ln>
            <a:effectLst/>
          </c:spPr>
          <c:marker>
            <c:symbol val="diamond"/>
            <c:size val="6"/>
            <c:spPr>
              <a:solidFill>
                <a:schemeClr val="bg1"/>
              </a:solidFill>
              <a:ln w="9525">
                <a:solidFill>
                  <a:srgbClr val="00B0F0"/>
                </a:solidFill>
              </a:ln>
              <a:effectLst/>
            </c:spPr>
          </c:marker>
          <c:xVal>
            <c:numRef>
              <c:f>'quasi-steady RoS'!$A$49:$A$53</c:f>
              <c:numCache>
                <c:formatCode>General</c:formatCode>
                <c:ptCount val="5"/>
                <c:pt idx="0">
                  <c:v>4</c:v>
                </c:pt>
                <c:pt idx="1">
                  <c:v>6</c:v>
                </c:pt>
                <c:pt idx="2">
                  <c:v>8</c:v>
                </c:pt>
                <c:pt idx="3">
                  <c:v>10</c:v>
                </c:pt>
                <c:pt idx="4">
                  <c:v>12</c:v>
                </c:pt>
              </c:numCache>
            </c:numRef>
          </c:xVal>
          <c:yVal>
            <c:numRef>
              <c:f>'quasi-steady RoS'!$R$49:$R$53</c:f>
              <c:numCache>
                <c:formatCode>General</c:formatCode>
                <c:ptCount val="5"/>
                <c:pt idx="0">
                  <c:v>1.238737392888801</c:v>
                </c:pt>
                <c:pt idx="1">
                  <c:v>1.986152078893183</c:v>
                </c:pt>
                <c:pt idx="2">
                  <c:v>2.7664974789915999</c:v>
                </c:pt>
                <c:pt idx="3">
                  <c:v>3.26354292859128</c:v>
                </c:pt>
                <c:pt idx="4">
                  <c:v>3.8039840334042898</c:v>
                </c:pt>
              </c:numCache>
            </c:numRef>
          </c:yVal>
          <c:smooth val="1"/>
          <c:extLst>
            <c:ext xmlns:c16="http://schemas.microsoft.com/office/drawing/2014/chart" uri="{C3380CC4-5D6E-409C-BE32-E72D297353CC}">
              <c16:uniqueId val="{00000003-BE4A-45C5-A186-A8C6AFE0B18E}"/>
            </c:ext>
          </c:extLst>
        </c:ser>
        <c:ser>
          <c:idx val="4"/>
          <c:order val="4"/>
          <c:tx>
            <c:strRef>
              <c:f>'quasi-steady RoS'!$S$30</c:f>
              <c:strCache>
                <c:ptCount val="1"/>
                <c:pt idx="0">
                  <c:v>S= +40%</c:v>
                </c:pt>
              </c:strCache>
            </c:strRef>
          </c:tx>
          <c:spPr>
            <a:ln w="12700" cap="rnd">
              <a:solidFill>
                <a:schemeClr val="accent4"/>
              </a:solidFill>
              <a:round/>
            </a:ln>
            <a:effectLst/>
          </c:spPr>
          <c:marker>
            <c:symbol val="diamond"/>
            <c:size val="6"/>
            <c:spPr>
              <a:solidFill>
                <a:schemeClr val="bg1"/>
              </a:solidFill>
              <a:ln w="9525">
                <a:solidFill>
                  <a:schemeClr val="accent4"/>
                </a:solidFill>
              </a:ln>
              <a:effectLst/>
            </c:spPr>
          </c:marker>
          <c:xVal>
            <c:numRef>
              <c:f>'quasi-steady RoS'!$A$49:$A$53</c:f>
              <c:numCache>
                <c:formatCode>General</c:formatCode>
                <c:ptCount val="5"/>
                <c:pt idx="0">
                  <c:v>4</c:v>
                </c:pt>
                <c:pt idx="1">
                  <c:v>6</c:v>
                </c:pt>
                <c:pt idx="2">
                  <c:v>8</c:v>
                </c:pt>
                <c:pt idx="3">
                  <c:v>10</c:v>
                </c:pt>
                <c:pt idx="4">
                  <c:v>12</c:v>
                </c:pt>
              </c:numCache>
            </c:numRef>
          </c:xVal>
          <c:yVal>
            <c:numRef>
              <c:f>'quasi-steady RoS'!$S$49:$S$53</c:f>
              <c:numCache>
                <c:formatCode>General</c:formatCode>
                <c:ptCount val="5"/>
                <c:pt idx="0">
                  <c:v>1.7789999999999999</c:v>
                </c:pt>
                <c:pt idx="1">
                  <c:v>2.4500000000000002</c:v>
                </c:pt>
                <c:pt idx="2">
                  <c:v>3.3067906259636102</c:v>
                </c:pt>
                <c:pt idx="3">
                  <c:v>4.0049999999999999</c:v>
                </c:pt>
                <c:pt idx="4">
                  <c:v>4.556</c:v>
                </c:pt>
              </c:numCache>
            </c:numRef>
          </c:yVal>
          <c:smooth val="1"/>
          <c:extLst>
            <c:ext xmlns:c16="http://schemas.microsoft.com/office/drawing/2014/chart" uri="{C3380CC4-5D6E-409C-BE32-E72D297353CC}">
              <c16:uniqueId val="{00000004-BE4A-45C5-A186-A8C6AFE0B18E}"/>
            </c:ext>
          </c:extLst>
        </c:ser>
        <c:dLbls>
          <c:showLegendKey val="0"/>
          <c:showVal val="0"/>
          <c:showCatName val="0"/>
          <c:showSerName val="0"/>
          <c:showPercent val="0"/>
          <c:showBubbleSize val="0"/>
        </c:dLbls>
        <c:axId val="462868176"/>
        <c:axId val="462865880"/>
      </c:scatterChart>
      <c:valAx>
        <c:axId val="462868176"/>
        <c:scaling>
          <c:orientation val="minMax"/>
          <c:min val="2"/>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Wind speed (m/s)</a:t>
                </a:r>
              </a:p>
            </c:rich>
          </c:tx>
          <c:layout>
            <c:manualLayout>
              <c:xMode val="edge"/>
              <c:yMode val="edge"/>
              <c:x val="0.41589754180251054"/>
              <c:y val="0.9096111440218032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865880"/>
        <c:crosses val="autoZero"/>
        <c:crossBetween val="midCat"/>
      </c:valAx>
      <c:valAx>
        <c:axId val="462865880"/>
        <c:scaling>
          <c:orientation val="minMax"/>
          <c:max val="5"/>
        </c:scaling>
        <c:delete val="0"/>
        <c:axPos val="l"/>
        <c:majorGridlines>
          <c:spPr>
            <a:ln w="6350"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RoS (m/s)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868176"/>
        <c:crosses val="autoZero"/>
        <c:crossBetween val="midCat"/>
        <c:majorUnit val="1"/>
      </c:valAx>
      <c:spPr>
        <a:noFill/>
        <a:ln>
          <a:solidFill>
            <a:schemeClr val="tx1"/>
          </a:solidFill>
        </a:ln>
        <a:effectLst/>
      </c:spPr>
    </c:plotArea>
    <c:legend>
      <c:legendPos val="r"/>
      <c:layout>
        <c:manualLayout>
          <c:xMode val="edge"/>
          <c:yMode val="edge"/>
          <c:x val="0.12630291839478028"/>
          <c:y val="7.7256548461723251E-2"/>
          <c:w val="0.22052243589743586"/>
          <c:h val="0.34930039699046295"/>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9958035167853"/>
          <c:y val="2.7355795521328035E-2"/>
          <c:w val="0.85111532704963944"/>
          <c:h val="0.80746371853015431"/>
        </c:manualLayout>
      </c:layout>
      <c:scatterChart>
        <c:scatterStyle val="smoothMarker"/>
        <c:varyColors val="0"/>
        <c:ser>
          <c:idx val="0"/>
          <c:order val="0"/>
          <c:tx>
            <c:strRef>
              <c:f>'quasi-steady RoS'!$O$30</c:f>
              <c:strCache>
                <c:ptCount val="1"/>
                <c:pt idx="0">
                  <c:v>S= -40%</c:v>
                </c:pt>
              </c:strCache>
            </c:strRef>
          </c:tx>
          <c:spPr>
            <a:ln w="12700" cap="rnd">
              <a:solidFill>
                <a:srgbClr val="00B050"/>
              </a:solidFill>
              <a:prstDash val="dash"/>
              <a:round/>
            </a:ln>
            <a:effectLst/>
          </c:spPr>
          <c:marker>
            <c:symbol val="square"/>
            <c:size val="5"/>
            <c:spPr>
              <a:solidFill>
                <a:schemeClr val="bg1"/>
              </a:solidFill>
              <a:ln w="9525">
                <a:solidFill>
                  <a:srgbClr val="00B050"/>
                </a:solidFill>
              </a:ln>
              <a:effectLst/>
            </c:spPr>
          </c:marker>
          <c:xVal>
            <c:numRef>
              <c:f>'quasi-steady RoS'!$A$67:$A$71</c:f>
              <c:numCache>
                <c:formatCode>General</c:formatCode>
                <c:ptCount val="5"/>
                <c:pt idx="0">
                  <c:v>4</c:v>
                </c:pt>
                <c:pt idx="1">
                  <c:v>6</c:v>
                </c:pt>
                <c:pt idx="2">
                  <c:v>8</c:v>
                </c:pt>
                <c:pt idx="3">
                  <c:v>10</c:v>
                </c:pt>
                <c:pt idx="4">
                  <c:v>12</c:v>
                </c:pt>
              </c:numCache>
            </c:numRef>
          </c:xVal>
          <c:yVal>
            <c:numRef>
              <c:f>'quasi-steady RoS'!$O$67:$O$71</c:f>
              <c:numCache>
                <c:formatCode>General</c:formatCode>
                <c:ptCount val="5"/>
                <c:pt idx="0">
                  <c:v>0.29773930597839521</c:v>
                </c:pt>
                <c:pt idx="1">
                  <c:v>0.45335320459353518</c:v>
                </c:pt>
                <c:pt idx="2">
                  <c:v>0.69038409951609492</c:v>
                </c:pt>
                <c:pt idx="3">
                  <c:v>0.97</c:v>
                </c:pt>
                <c:pt idx="4">
                  <c:v>1.411</c:v>
                </c:pt>
              </c:numCache>
            </c:numRef>
          </c:yVal>
          <c:smooth val="1"/>
          <c:extLst>
            <c:ext xmlns:c16="http://schemas.microsoft.com/office/drawing/2014/chart" uri="{C3380CC4-5D6E-409C-BE32-E72D297353CC}">
              <c16:uniqueId val="{00000000-FEC2-43F2-B428-0E4A28BF73BF}"/>
            </c:ext>
          </c:extLst>
        </c:ser>
        <c:ser>
          <c:idx val="1"/>
          <c:order val="1"/>
          <c:tx>
            <c:strRef>
              <c:f>'quasi-steady RoS'!$P$30</c:f>
              <c:strCache>
                <c:ptCount val="1"/>
                <c:pt idx="0">
                  <c:v>S= -20%</c:v>
                </c:pt>
              </c:strCache>
            </c:strRef>
          </c:tx>
          <c:spPr>
            <a:ln w="12700" cap="rnd">
              <a:solidFill>
                <a:srgbClr val="FF0000"/>
              </a:solidFill>
              <a:prstDash val="dash"/>
              <a:round/>
            </a:ln>
            <a:effectLst/>
          </c:spPr>
          <c:marker>
            <c:symbol val="square"/>
            <c:size val="5"/>
            <c:spPr>
              <a:solidFill>
                <a:schemeClr val="bg1"/>
              </a:solidFill>
              <a:ln w="9525">
                <a:solidFill>
                  <a:srgbClr val="FF0000"/>
                </a:solidFill>
              </a:ln>
              <a:effectLst/>
            </c:spPr>
          </c:marker>
          <c:xVal>
            <c:numRef>
              <c:f>'quasi-steady RoS'!$A$67:$A$71</c:f>
              <c:numCache>
                <c:formatCode>General</c:formatCode>
                <c:ptCount val="5"/>
                <c:pt idx="0">
                  <c:v>4</c:v>
                </c:pt>
                <c:pt idx="1">
                  <c:v>6</c:v>
                </c:pt>
                <c:pt idx="2">
                  <c:v>8</c:v>
                </c:pt>
                <c:pt idx="3">
                  <c:v>10</c:v>
                </c:pt>
                <c:pt idx="4">
                  <c:v>12</c:v>
                </c:pt>
              </c:numCache>
            </c:numRef>
          </c:xVal>
          <c:yVal>
            <c:numRef>
              <c:f>'quasi-steady RoS'!$P$67:$P$71</c:f>
              <c:numCache>
                <c:formatCode>General</c:formatCode>
                <c:ptCount val="5"/>
                <c:pt idx="0">
                  <c:v>0.36870000000000003</c:v>
                </c:pt>
                <c:pt idx="1">
                  <c:v>0.628</c:v>
                </c:pt>
                <c:pt idx="2">
                  <c:v>1.02</c:v>
                </c:pt>
                <c:pt idx="3">
                  <c:v>1.39</c:v>
                </c:pt>
                <c:pt idx="4">
                  <c:v>1.87</c:v>
                </c:pt>
              </c:numCache>
            </c:numRef>
          </c:yVal>
          <c:smooth val="1"/>
          <c:extLst>
            <c:ext xmlns:c16="http://schemas.microsoft.com/office/drawing/2014/chart" uri="{C3380CC4-5D6E-409C-BE32-E72D297353CC}">
              <c16:uniqueId val="{00000001-FEC2-43F2-B428-0E4A28BF73BF}"/>
            </c:ext>
          </c:extLst>
        </c:ser>
        <c:ser>
          <c:idx val="2"/>
          <c:order val="2"/>
          <c:tx>
            <c:strRef>
              <c:f>'quasi-steady RoS'!$Q$30</c:f>
              <c:strCache>
                <c:ptCount val="1"/>
                <c:pt idx="0">
                  <c:v>S= 0</c:v>
                </c:pt>
              </c:strCache>
            </c:strRef>
          </c:tx>
          <c:spPr>
            <a:ln w="12700" cap="rnd">
              <a:solidFill>
                <a:schemeClr val="tx1"/>
              </a:solidFill>
              <a:round/>
            </a:ln>
            <a:effectLst/>
          </c:spPr>
          <c:marker>
            <c:symbol val="circle"/>
            <c:size val="6"/>
            <c:spPr>
              <a:solidFill>
                <a:schemeClr val="bg1"/>
              </a:solidFill>
              <a:ln w="9525">
                <a:solidFill>
                  <a:schemeClr val="tx1"/>
                </a:solidFill>
              </a:ln>
              <a:effectLst/>
            </c:spPr>
          </c:marker>
          <c:xVal>
            <c:numRef>
              <c:f>'quasi-steady RoS'!$A$67:$A$71</c:f>
              <c:numCache>
                <c:formatCode>General</c:formatCode>
                <c:ptCount val="5"/>
                <c:pt idx="0">
                  <c:v>4</c:v>
                </c:pt>
                <c:pt idx="1">
                  <c:v>6</c:v>
                </c:pt>
                <c:pt idx="2">
                  <c:v>8</c:v>
                </c:pt>
                <c:pt idx="3">
                  <c:v>10</c:v>
                </c:pt>
                <c:pt idx="4">
                  <c:v>12</c:v>
                </c:pt>
              </c:numCache>
            </c:numRef>
          </c:xVal>
          <c:yVal>
            <c:numRef>
              <c:f>'quasi-steady RoS'!$Q$67:$Q$71</c:f>
              <c:numCache>
                <c:formatCode>General</c:formatCode>
                <c:ptCount val="5"/>
                <c:pt idx="0">
                  <c:v>0.57653956100000003</c:v>
                </c:pt>
                <c:pt idx="1">
                  <c:v>1.08</c:v>
                </c:pt>
                <c:pt idx="2">
                  <c:v>1.618082816</c:v>
                </c:pt>
                <c:pt idx="3">
                  <c:v>2.17</c:v>
                </c:pt>
                <c:pt idx="4">
                  <c:v>2.673</c:v>
                </c:pt>
              </c:numCache>
            </c:numRef>
          </c:yVal>
          <c:smooth val="1"/>
          <c:extLst>
            <c:ext xmlns:c16="http://schemas.microsoft.com/office/drawing/2014/chart" uri="{C3380CC4-5D6E-409C-BE32-E72D297353CC}">
              <c16:uniqueId val="{00000002-FEC2-43F2-B428-0E4A28BF73BF}"/>
            </c:ext>
          </c:extLst>
        </c:ser>
        <c:ser>
          <c:idx val="3"/>
          <c:order val="3"/>
          <c:tx>
            <c:strRef>
              <c:f>'quasi-steady RoS'!$R$30</c:f>
              <c:strCache>
                <c:ptCount val="1"/>
                <c:pt idx="0">
                  <c:v>S= +20%</c:v>
                </c:pt>
              </c:strCache>
            </c:strRef>
          </c:tx>
          <c:spPr>
            <a:ln w="12700" cap="rnd">
              <a:solidFill>
                <a:srgbClr val="00B0F0"/>
              </a:solidFill>
              <a:round/>
            </a:ln>
            <a:effectLst/>
          </c:spPr>
          <c:marker>
            <c:symbol val="diamond"/>
            <c:size val="6"/>
            <c:spPr>
              <a:solidFill>
                <a:schemeClr val="bg1"/>
              </a:solidFill>
              <a:ln w="9525">
                <a:solidFill>
                  <a:srgbClr val="00B0F0"/>
                </a:solidFill>
              </a:ln>
              <a:effectLst/>
            </c:spPr>
          </c:marker>
          <c:xVal>
            <c:numRef>
              <c:f>'quasi-steady RoS'!$A$67:$A$71</c:f>
              <c:numCache>
                <c:formatCode>General</c:formatCode>
                <c:ptCount val="5"/>
                <c:pt idx="0">
                  <c:v>4</c:v>
                </c:pt>
                <c:pt idx="1">
                  <c:v>6</c:v>
                </c:pt>
                <c:pt idx="2">
                  <c:v>8</c:v>
                </c:pt>
                <c:pt idx="3">
                  <c:v>10</c:v>
                </c:pt>
                <c:pt idx="4">
                  <c:v>12</c:v>
                </c:pt>
              </c:numCache>
            </c:numRef>
          </c:xVal>
          <c:yVal>
            <c:numRef>
              <c:f>'quasi-steady RoS'!$R$67:$R$71</c:f>
              <c:numCache>
                <c:formatCode>General</c:formatCode>
                <c:ptCount val="5"/>
                <c:pt idx="0">
                  <c:v>0.77883584010031059</c:v>
                </c:pt>
                <c:pt idx="1">
                  <c:v>1.4490000000000001</c:v>
                </c:pt>
                <c:pt idx="2">
                  <c:v>2.1654</c:v>
                </c:pt>
                <c:pt idx="3">
                  <c:v>2.76</c:v>
                </c:pt>
                <c:pt idx="4">
                  <c:v>3.53</c:v>
                </c:pt>
              </c:numCache>
            </c:numRef>
          </c:yVal>
          <c:smooth val="1"/>
          <c:extLst>
            <c:ext xmlns:c16="http://schemas.microsoft.com/office/drawing/2014/chart" uri="{C3380CC4-5D6E-409C-BE32-E72D297353CC}">
              <c16:uniqueId val="{00000003-FEC2-43F2-B428-0E4A28BF73BF}"/>
            </c:ext>
          </c:extLst>
        </c:ser>
        <c:ser>
          <c:idx val="4"/>
          <c:order val="4"/>
          <c:tx>
            <c:strRef>
              <c:f>'quasi-steady RoS'!$S$30</c:f>
              <c:strCache>
                <c:ptCount val="1"/>
                <c:pt idx="0">
                  <c:v>S= +40%</c:v>
                </c:pt>
              </c:strCache>
            </c:strRef>
          </c:tx>
          <c:spPr>
            <a:ln w="12700" cap="rnd">
              <a:solidFill>
                <a:schemeClr val="accent4"/>
              </a:solidFill>
              <a:round/>
            </a:ln>
            <a:effectLst/>
          </c:spPr>
          <c:marker>
            <c:symbol val="diamond"/>
            <c:size val="6"/>
            <c:spPr>
              <a:solidFill>
                <a:schemeClr val="bg1"/>
              </a:solidFill>
              <a:ln w="9525">
                <a:solidFill>
                  <a:schemeClr val="accent4"/>
                </a:solidFill>
              </a:ln>
              <a:effectLst/>
            </c:spPr>
          </c:marker>
          <c:xVal>
            <c:numRef>
              <c:f>'quasi-steady RoS'!$A$67:$A$71</c:f>
              <c:numCache>
                <c:formatCode>General</c:formatCode>
                <c:ptCount val="5"/>
                <c:pt idx="0">
                  <c:v>4</c:v>
                </c:pt>
                <c:pt idx="1">
                  <c:v>6</c:v>
                </c:pt>
                <c:pt idx="2">
                  <c:v>8</c:v>
                </c:pt>
                <c:pt idx="3">
                  <c:v>10</c:v>
                </c:pt>
                <c:pt idx="4">
                  <c:v>12</c:v>
                </c:pt>
              </c:numCache>
            </c:numRef>
          </c:xVal>
          <c:yVal>
            <c:numRef>
              <c:f>'quasi-steady RoS'!$S$67:$S$71</c:f>
              <c:numCache>
                <c:formatCode>General</c:formatCode>
                <c:ptCount val="5"/>
                <c:pt idx="0">
                  <c:v>1.2290000000000001</c:v>
                </c:pt>
                <c:pt idx="1">
                  <c:v>1.9510000000000001</c:v>
                </c:pt>
                <c:pt idx="2">
                  <c:v>2.87</c:v>
                </c:pt>
                <c:pt idx="3">
                  <c:v>3.7612000000000001</c:v>
                </c:pt>
                <c:pt idx="4">
                  <c:v>4.4400000000000004</c:v>
                </c:pt>
              </c:numCache>
            </c:numRef>
          </c:yVal>
          <c:smooth val="1"/>
          <c:extLst>
            <c:ext xmlns:c16="http://schemas.microsoft.com/office/drawing/2014/chart" uri="{C3380CC4-5D6E-409C-BE32-E72D297353CC}">
              <c16:uniqueId val="{00000004-FEC2-43F2-B428-0E4A28BF73BF}"/>
            </c:ext>
          </c:extLst>
        </c:ser>
        <c:dLbls>
          <c:showLegendKey val="0"/>
          <c:showVal val="0"/>
          <c:showCatName val="0"/>
          <c:showSerName val="0"/>
          <c:showPercent val="0"/>
          <c:showBubbleSize val="0"/>
        </c:dLbls>
        <c:axId val="462868176"/>
        <c:axId val="462865880"/>
      </c:scatterChart>
      <c:valAx>
        <c:axId val="462868176"/>
        <c:scaling>
          <c:orientation val="minMax"/>
          <c:min val="2"/>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Wind speed (m/s)</a:t>
                </a:r>
              </a:p>
            </c:rich>
          </c:tx>
          <c:layout>
            <c:manualLayout>
              <c:xMode val="edge"/>
              <c:yMode val="edge"/>
              <c:x val="0.41589754180251054"/>
              <c:y val="0.9096111440218032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865880"/>
        <c:crosses val="autoZero"/>
        <c:crossBetween val="midCat"/>
      </c:valAx>
      <c:valAx>
        <c:axId val="462865880"/>
        <c:scaling>
          <c:orientation val="minMax"/>
          <c:max val="5"/>
        </c:scaling>
        <c:delete val="0"/>
        <c:axPos val="l"/>
        <c:majorGridlines>
          <c:spPr>
            <a:ln w="6350"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RoS (m/s)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868176"/>
        <c:crosses val="autoZero"/>
        <c:crossBetween val="midCat"/>
        <c:majorUnit val="1"/>
      </c:valAx>
      <c:spPr>
        <a:noFill/>
        <a:ln>
          <a:solidFill>
            <a:schemeClr val="tx1"/>
          </a:solidFill>
        </a:ln>
        <a:effectLst/>
      </c:spPr>
    </c:plotArea>
    <c:legend>
      <c:legendPos val="r"/>
      <c:layout>
        <c:manualLayout>
          <c:xMode val="edge"/>
          <c:yMode val="edge"/>
          <c:x val="0.12630291839478028"/>
          <c:y val="7.7256548461723251E-2"/>
          <c:w val="0.23137713675213675"/>
          <c:h val="0.34930039699046295"/>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75699912510937"/>
          <c:y val="2.7777777777777776E-2"/>
          <c:w val="0.79613123359580051"/>
          <c:h val="0.78148950131233597"/>
        </c:manualLayout>
      </c:layout>
      <c:scatterChart>
        <c:scatterStyle val="smoothMarker"/>
        <c:varyColors val="0"/>
        <c:ser>
          <c:idx val="0"/>
          <c:order val="0"/>
          <c:tx>
            <c:strRef>
              <c:f>'quasi-steady RoS'!$B$95</c:f>
              <c:strCache>
                <c:ptCount val="1"/>
                <c:pt idx="0">
                  <c:v>Fir-Hg=0.2 m</c:v>
                </c:pt>
              </c:strCache>
            </c:strRef>
          </c:tx>
          <c:spPr>
            <a:ln w="12700" cap="rnd">
              <a:solidFill>
                <a:schemeClr val="tx1"/>
              </a:solidFill>
              <a:prstDash val="dash"/>
              <a:round/>
            </a:ln>
            <a:effectLst/>
          </c:spPr>
          <c:marker>
            <c:symbol val="square"/>
            <c:size val="5"/>
            <c:spPr>
              <a:solidFill>
                <a:schemeClr val="bg1"/>
              </a:solidFill>
              <a:ln w="9525">
                <a:solidFill>
                  <a:schemeClr val="tx1"/>
                </a:solidFill>
              </a:ln>
              <a:effectLst/>
            </c:spPr>
          </c:marker>
          <c:xVal>
            <c:numRef>
              <c:f>'quasi-steady RoS'!$A$96:$A$100</c:f>
              <c:numCache>
                <c:formatCode>0.00</c:formatCode>
                <c:ptCount val="5"/>
                <c:pt idx="0">
                  <c:v>-21.8</c:v>
                </c:pt>
                <c:pt idx="1">
                  <c:v>-11.3</c:v>
                </c:pt>
                <c:pt idx="2">
                  <c:v>0</c:v>
                </c:pt>
                <c:pt idx="3">
                  <c:v>11.3</c:v>
                </c:pt>
                <c:pt idx="4">
                  <c:v>21.8</c:v>
                </c:pt>
              </c:numCache>
            </c:numRef>
          </c:xVal>
          <c:yVal>
            <c:numRef>
              <c:f>'quasi-steady RoS'!$B$96:$B$100</c:f>
              <c:numCache>
                <c:formatCode>General</c:formatCode>
                <c:ptCount val="5"/>
                <c:pt idx="0">
                  <c:v>0.65559342111595198</c:v>
                </c:pt>
                <c:pt idx="1">
                  <c:v>0.92500000000000004</c:v>
                </c:pt>
                <c:pt idx="2">
                  <c:v>1.2190000000000001</c:v>
                </c:pt>
                <c:pt idx="3">
                  <c:v>1.811581835885633</c:v>
                </c:pt>
                <c:pt idx="4">
                  <c:v>2.3239999999999998</c:v>
                </c:pt>
              </c:numCache>
            </c:numRef>
          </c:yVal>
          <c:smooth val="1"/>
          <c:extLst>
            <c:ext xmlns:c16="http://schemas.microsoft.com/office/drawing/2014/chart" uri="{C3380CC4-5D6E-409C-BE32-E72D297353CC}">
              <c16:uniqueId val="{00000000-6A6D-4BCB-8F76-438409153618}"/>
            </c:ext>
          </c:extLst>
        </c:ser>
        <c:ser>
          <c:idx val="1"/>
          <c:order val="1"/>
          <c:tx>
            <c:strRef>
              <c:f>'quasi-steady RoS'!$C$95</c:f>
              <c:strCache>
                <c:ptCount val="1"/>
                <c:pt idx="0">
                  <c:v>Fir-Hg=0.5 m</c:v>
                </c:pt>
              </c:strCache>
            </c:strRef>
          </c:tx>
          <c:spPr>
            <a:ln w="12700" cap="rnd">
              <a:solidFill>
                <a:srgbClr val="00B0F0"/>
              </a:solidFill>
              <a:prstDash val="dash"/>
              <a:round/>
            </a:ln>
            <a:effectLst/>
          </c:spPr>
          <c:marker>
            <c:symbol val="square"/>
            <c:size val="5"/>
            <c:spPr>
              <a:solidFill>
                <a:schemeClr val="bg1"/>
              </a:solidFill>
              <a:ln w="9525">
                <a:solidFill>
                  <a:srgbClr val="00B0F0"/>
                </a:solidFill>
              </a:ln>
              <a:effectLst/>
            </c:spPr>
          </c:marker>
          <c:xVal>
            <c:numRef>
              <c:f>'quasi-steady RoS'!$A$96:$A$100</c:f>
              <c:numCache>
                <c:formatCode>0.00</c:formatCode>
                <c:ptCount val="5"/>
                <c:pt idx="0">
                  <c:v>-21.8</c:v>
                </c:pt>
                <c:pt idx="1">
                  <c:v>-11.3</c:v>
                </c:pt>
                <c:pt idx="2">
                  <c:v>0</c:v>
                </c:pt>
                <c:pt idx="3">
                  <c:v>11.3</c:v>
                </c:pt>
                <c:pt idx="4">
                  <c:v>21.8</c:v>
                </c:pt>
              </c:numCache>
            </c:numRef>
          </c:xVal>
          <c:yVal>
            <c:numRef>
              <c:f>'quasi-steady RoS'!$C$96:$C$100</c:f>
              <c:numCache>
                <c:formatCode>General</c:formatCode>
                <c:ptCount val="5"/>
                <c:pt idx="0">
                  <c:v>0.45727234982120141</c:v>
                </c:pt>
                <c:pt idx="1">
                  <c:v>0.80020000000000002</c:v>
                </c:pt>
                <c:pt idx="2">
                  <c:v>1.0230999999999999</c:v>
                </c:pt>
                <c:pt idx="3">
                  <c:v>1.5266519888152761</c:v>
                </c:pt>
                <c:pt idx="4">
                  <c:v>1.95</c:v>
                </c:pt>
              </c:numCache>
            </c:numRef>
          </c:yVal>
          <c:smooth val="1"/>
          <c:extLst>
            <c:ext xmlns:c16="http://schemas.microsoft.com/office/drawing/2014/chart" uri="{C3380CC4-5D6E-409C-BE32-E72D297353CC}">
              <c16:uniqueId val="{00000001-6A6D-4BCB-8F76-438409153618}"/>
            </c:ext>
          </c:extLst>
        </c:ser>
        <c:ser>
          <c:idx val="2"/>
          <c:order val="2"/>
          <c:tx>
            <c:strRef>
              <c:f>'quasi-steady RoS'!$D$95</c:f>
              <c:strCache>
                <c:ptCount val="1"/>
                <c:pt idx="0">
                  <c:v>Fir-Hg=1 m</c:v>
                </c:pt>
              </c:strCache>
            </c:strRef>
          </c:tx>
          <c:spPr>
            <a:ln w="12700" cap="rnd">
              <a:solidFill>
                <a:srgbClr val="FF0000"/>
              </a:solidFill>
              <a:prstDash val="dash"/>
              <a:round/>
            </a:ln>
            <a:effectLst/>
          </c:spPr>
          <c:marker>
            <c:symbol val="square"/>
            <c:size val="5"/>
            <c:spPr>
              <a:solidFill>
                <a:schemeClr val="bg1"/>
              </a:solidFill>
              <a:ln w="9525">
                <a:solidFill>
                  <a:srgbClr val="FF0000"/>
                </a:solidFill>
              </a:ln>
              <a:effectLst/>
            </c:spPr>
          </c:marker>
          <c:xVal>
            <c:numRef>
              <c:f>'quasi-steady RoS'!$A$96:$A$100</c:f>
              <c:numCache>
                <c:formatCode>0.00</c:formatCode>
                <c:ptCount val="5"/>
                <c:pt idx="0">
                  <c:v>-21.8</c:v>
                </c:pt>
                <c:pt idx="1">
                  <c:v>-11.3</c:v>
                </c:pt>
                <c:pt idx="2">
                  <c:v>0</c:v>
                </c:pt>
                <c:pt idx="3">
                  <c:v>11.3</c:v>
                </c:pt>
                <c:pt idx="4">
                  <c:v>21.8</c:v>
                </c:pt>
              </c:numCache>
            </c:numRef>
          </c:xVal>
          <c:yVal>
            <c:numRef>
              <c:f>'quasi-steady RoS'!$D$96:$D$100</c:f>
              <c:numCache>
                <c:formatCode>General</c:formatCode>
                <c:ptCount val="5"/>
                <c:pt idx="0">
                  <c:v>0.314</c:v>
                </c:pt>
                <c:pt idx="1">
                  <c:v>0.56889445604435174</c:v>
                </c:pt>
                <c:pt idx="2">
                  <c:v>0.79100000000000004</c:v>
                </c:pt>
                <c:pt idx="3">
                  <c:v>1.1746579856924699</c:v>
                </c:pt>
                <c:pt idx="4">
                  <c:v>1.66</c:v>
                </c:pt>
              </c:numCache>
            </c:numRef>
          </c:yVal>
          <c:smooth val="1"/>
          <c:extLst>
            <c:ext xmlns:c16="http://schemas.microsoft.com/office/drawing/2014/chart" uri="{C3380CC4-5D6E-409C-BE32-E72D297353CC}">
              <c16:uniqueId val="{00000002-6A6D-4BCB-8F76-438409153618}"/>
            </c:ext>
          </c:extLst>
        </c:ser>
        <c:ser>
          <c:idx val="3"/>
          <c:order val="3"/>
          <c:tx>
            <c:strRef>
              <c:f>'quasi-steady RoS'!$E$95</c:f>
              <c:strCache>
                <c:ptCount val="1"/>
                <c:pt idx="0">
                  <c:v>LBS-Hg=0.2 m</c:v>
                </c:pt>
              </c:strCache>
            </c:strRef>
          </c:tx>
          <c:spPr>
            <a:ln w="12700" cap="rnd">
              <a:solidFill>
                <a:schemeClr val="tx1"/>
              </a:solidFill>
              <a:round/>
            </a:ln>
            <a:effectLst/>
          </c:spPr>
          <c:marker>
            <c:symbol val="circle"/>
            <c:size val="5"/>
            <c:spPr>
              <a:solidFill>
                <a:schemeClr val="bg1"/>
              </a:solidFill>
              <a:ln w="9525">
                <a:solidFill>
                  <a:schemeClr val="tx1"/>
                </a:solidFill>
              </a:ln>
              <a:effectLst/>
            </c:spPr>
          </c:marker>
          <c:xVal>
            <c:numRef>
              <c:f>'quasi-steady RoS'!$A$96:$A$100</c:f>
              <c:numCache>
                <c:formatCode>0.00</c:formatCode>
                <c:ptCount val="5"/>
                <c:pt idx="0">
                  <c:v>-21.8</c:v>
                </c:pt>
                <c:pt idx="1">
                  <c:v>-11.3</c:v>
                </c:pt>
                <c:pt idx="2">
                  <c:v>0</c:v>
                </c:pt>
                <c:pt idx="3">
                  <c:v>11.3</c:v>
                </c:pt>
                <c:pt idx="4">
                  <c:v>21.8</c:v>
                </c:pt>
              </c:numCache>
            </c:numRef>
          </c:xVal>
          <c:yVal>
            <c:numRef>
              <c:f>'quasi-steady RoS'!$E$96:$E$100</c:f>
              <c:numCache>
                <c:formatCode>General</c:formatCode>
                <c:ptCount val="5"/>
                <c:pt idx="0">
                  <c:v>0.97</c:v>
                </c:pt>
                <c:pt idx="1">
                  <c:v>1.5712999999999999</c:v>
                </c:pt>
                <c:pt idx="2">
                  <c:v>2.0339999999999998</c:v>
                </c:pt>
                <c:pt idx="3">
                  <c:v>2.670354402630617</c:v>
                </c:pt>
                <c:pt idx="4">
                  <c:v>3.2519999999999998</c:v>
                </c:pt>
              </c:numCache>
            </c:numRef>
          </c:yVal>
          <c:smooth val="1"/>
          <c:extLst>
            <c:ext xmlns:c16="http://schemas.microsoft.com/office/drawing/2014/chart" uri="{C3380CC4-5D6E-409C-BE32-E72D297353CC}">
              <c16:uniqueId val="{00000003-6A6D-4BCB-8F76-438409153618}"/>
            </c:ext>
          </c:extLst>
        </c:ser>
        <c:ser>
          <c:idx val="4"/>
          <c:order val="4"/>
          <c:tx>
            <c:strRef>
              <c:f>'quasi-steady RoS'!$F$95</c:f>
              <c:strCache>
                <c:ptCount val="1"/>
                <c:pt idx="0">
                  <c:v>LBS-Hg=0.5 m</c:v>
                </c:pt>
              </c:strCache>
            </c:strRef>
          </c:tx>
          <c:spPr>
            <a:ln w="12700" cap="rnd">
              <a:solidFill>
                <a:srgbClr val="00B0F0"/>
              </a:solidFill>
              <a:round/>
            </a:ln>
            <a:effectLst/>
          </c:spPr>
          <c:marker>
            <c:symbol val="circle"/>
            <c:size val="5"/>
            <c:spPr>
              <a:solidFill>
                <a:schemeClr val="bg1"/>
              </a:solidFill>
              <a:ln w="9525">
                <a:solidFill>
                  <a:srgbClr val="00B0F0"/>
                </a:solidFill>
              </a:ln>
              <a:effectLst/>
            </c:spPr>
          </c:marker>
          <c:xVal>
            <c:numRef>
              <c:f>'quasi-steady RoS'!$A$96:$A$100</c:f>
              <c:numCache>
                <c:formatCode>0.00</c:formatCode>
                <c:ptCount val="5"/>
                <c:pt idx="0">
                  <c:v>-21.8</c:v>
                </c:pt>
                <c:pt idx="1">
                  <c:v>-11.3</c:v>
                </c:pt>
                <c:pt idx="2">
                  <c:v>0</c:v>
                </c:pt>
                <c:pt idx="3">
                  <c:v>11.3</c:v>
                </c:pt>
                <c:pt idx="4">
                  <c:v>21.8</c:v>
                </c:pt>
              </c:numCache>
            </c:numRef>
          </c:xVal>
          <c:yVal>
            <c:numRef>
              <c:f>'quasi-steady RoS'!$F$96:$F$100</c:f>
              <c:numCache>
                <c:formatCode>General</c:formatCode>
                <c:ptCount val="5"/>
                <c:pt idx="0">
                  <c:v>0.58984469084183555</c:v>
                </c:pt>
                <c:pt idx="1">
                  <c:v>0.98872453816660866</c:v>
                </c:pt>
                <c:pt idx="2">
                  <c:v>1.36</c:v>
                </c:pt>
                <c:pt idx="3">
                  <c:v>1.986152078893183</c:v>
                </c:pt>
                <c:pt idx="4">
                  <c:v>2.4500000000000002</c:v>
                </c:pt>
              </c:numCache>
            </c:numRef>
          </c:yVal>
          <c:smooth val="1"/>
          <c:extLst>
            <c:ext xmlns:c16="http://schemas.microsoft.com/office/drawing/2014/chart" uri="{C3380CC4-5D6E-409C-BE32-E72D297353CC}">
              <c16:uniqueId val="{00000004-6A6D-4BCB-8F76-438409153618}"/>
            </c:ext>
          </c:extLst>
        </c:ser>
        <c:ser>
          <c:idx val="5"/>
          <c:order val="5"/>
          <c:tx>
            <c:strRef>
              <c:f>'quasi-steady RoS'!$G$95</c:f>
              <c:strCache>
                <c:ptCount val="1"/>
                <c:pt idx="0">
                  <c:v>LBS-Hg=1 m</c:v>
                </c:pt>
              </c:strCache>
            </c:strRef>
          </c:tx>
          <c:spPr>
            <a:ln w="12700" cap="rnd">
              <a:solidFill>
                <a:srgbClr val="FF0000"/>
              </a:solidFill>
              <a:round/>
            </a:ln>
            <a:effectLst/>
          </c:spPr>
          <c:marker>
            <c:symbol val="circle"/>
            <c:size val="5"/>
            <c:spPr>
              <a:solidFill>
                <a:schemeClr val="bg1"/>
              </a:solidFill>
              <a:ln w="9525">
                <a:solidFill>
                  <a:srgbClr val="FF0000"/>
                </a:solidFill>
              </a:ln>
              <a:effectLst/>
            </c:spPr>
          </c:marker>
          <c:xVal>
            <c:numRef>
              <c:f>'quasi-steady RoS'!$A$96:$A$100</c:f>
              <c:numCache>
                <c:formatCode>0.00</c:formatCode>
                <c:ptCount val="5"/>
                <c:pt idx="0">
                  <c:v>-21.8</c:v>
                </c:pt>
                <c:pt idx="1">
                  <c:v>-11.3</c:v>
                </c:pt>
                <c:pt idx="2">
                  <c:v>0</c:v>
                </c:pt>
                <c:pt idx="3">
                  <c:v>11.3</c:v>
                </c:pt>
                <c:pt idx="4">
                  <c:v>21.8</c:v>
                </c:pt>
              </c:numCache>
            </c:numRef>
          </c:xVal>
          <c:yVal>
            <c:numRef>
              <c:f>'quasi-steady RoS'!$G$96:$G$100</c:f>
              <c:numCache>
                <c:formatCode>General</c:formatCode>
                <c:ptCount val="5"/>
                <c:pt idx="0">
                  <c:v>0.45335320459353518</c:v>
                </c:pt>
                <c:pt idx="1">
                  <c:v>0.628</c:v>
                </c:pt>
                <c:pt idx="2">
                  <c:v>1.08</c:v>
                </c:pt>
                <c:pt idx="3">
                  <c:v>1.4490000000000001</c:v>
                </c:pt>
                <c:pt idx="4">
                  <c:v>1.9510000000000001</c:v>
                </c:pt>
              </c:numCache>
            </c:numRef>
          </c:yVal>
          <c:smooth val="1"/>
          <c:extLst>
            <c:ext xmlns:c16="http://schemas.microsoft.com/office/drawing/2014/chart" uri="{C3380CC4-5D6E-409C-BE32-E72D297353CC}">
              <c16:uniqueId val="{00000005-6A6D-4BCB-8F76-438409153618}"/>
            </c:ext>
          </c:extLst>
        </c:ser>
        <c:dLbls>
          <c:showLegendKey val="0"/>
          <c:showVal val="0"/>
          <c:showCatName val="0"/>
          <c:showSerName val="0"/>
          <c:showPercent val="0"/>
          <c:showBubbleSize val="0"/>
        </c:dLbls>
        <c:axId val="515898144"/>
        <c:axId val="515901096"/>
      </c:scatterChart>
      <c:valAx>
        <c:axId val="515898144"/>
        <c:scaling>
          <c:orientation val="minMax"/>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latin typeface="Times New Roman" panose="02020603050405020304" pitchFamily="18" charset="0"/>
                    <a:cs typeface="Times New Roman" panose="02020603050405020304" pitchFamily="18" charset="0"/>
                  </a:rPr>
                  <a:t>Terrain Slope (Degree)</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901096"/>
        <c:crosses val="autoZero"/>
        <c:crossBetween val="midCat"/>
      </c:valAx>
      <c:valAx>
        <c:axId val="515901096"/>
        <c:scaling>
          <c:orientation val="minMax"/>
          <c:max val="5"/>
        </c:scaling>
        <c:delete val="0"/>
        <c:axPos val="l"/>
        <c:majorGridlines>
          <c:spPr>
            <a:ln w="6350" cap="flat" cmpd="sng" algn="ctr">
              <a:solidFill>
                <a:schemeClr val="bg2"/>
              </a:solidFill>
              <a:prstDash val="dash"/>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0">
                    <a:solidFill>
                      <a:sysClr val="windowText" lastClr="000000"/>
                    </a:solidFill>
                    <a:latin typeface="Times New Roman" panose="02020603050405020304" pitchFamily="18" charset="0"/>
                    <a:cs typeface="Times New Roman" panose="02020603050405020304" pitchFamily="18" charset="0"/>
                  </a:rPr>
                  <a:t>RoS (m/s)</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6350" cap="flat" cmpd="sng" algn="ctr">
            <a:solidFill>
              <a:schemeClr val="tx1">
                <a:lumMod val="25000"/>
                <a:lumOff val="75000"/>
              </a:schemeClr>
            </a:solidFill>
            <a:prstDash val="dash"/>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898144"/>
        <c:crosses val="autoZero"/>
        <c:crossBetween val="midCat"/>
        <c:majorUnit val="1"/>
      </c:valAx>
      <c:spPr>
        <a:noFill/>
        <a:ln>
          <a:solidFill>
            <a:schemeClr val="tx1"/>
          </a:solidFill>
        </a:ln>
        <a:effectLst/>
      </c:spPr>
    </c:plotArea>
    <c:legend>
      <c:legendPos val="r"/>
      <c:layout>
        <c:manualLayout>
          <c:xMode val="edge"/>
          <c:yMode val="edge"/>
          <c:x val="0.1763741452991453"/>
          <c:y val="3.8401157407407405E-2"/>
          <c:w val="0.34691987179487177"/>
          <c:h val="0.3279182870370370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99759405074365"/>
          <c:y val="5.0925925925925923E-2"/>
          <c:w val="0.79778018372703396"/>
          <c:h val="0.72477544473607469"/>
        </c:manualLayout>
      </c:layout>
      <c:scatterChart>
        <c:scatterStyle val="smoothMarker"/>
        <c:varyColors val="0"/>
        <c:ser>
          <c:idx val="0"/>
          <c:order val="0"/>
          <c:tx>
            <c:strRef>
              <c:f>'quasi-steady RoS'!$B$203</c:f>
              <c:strCache>
                <c:ptCount val="1"/>
                <c:pt idx="0">
                  <c:v>Fir-hg=0.2 m</c:v>
                </c:pt>
              </c:strCache>
            </c:strRef>
          </c:tx>
          <c:spPr>
            <a:ln w="19050" cap="rnd">
              <a:solidFill>
                <a:schemeClr val="accent1"/>
              </a:solidFill>
              <a:round/>
            </a:ln>
            <a:effectLst/>
          </c:spPr>
          <c:marker>
            <c:symbol val="none"/>
          </c:marker>
          <c:xVal>
            <c:numRef>
              <c:f>'quasi-steady RoS'!$A$204:$A$208</c:f>
              <c:numCache>
                <c:formatCode>General</c:formatCode>
                <c:ptCount val="5"/>
                <c:pt idx="0">
                  <c:v>4</c:v>
                </c:pt>
                <c:pt idx="1">
                  <c:v>6</c:v>
                </c:pt>
                <c:pt idx="2">
                  <c:v>8</c:v>
                </c:pt>
                <c:pt idx="3">
                  <c:v>10</c:v>
                </c:pt>
                <c:pt idx="4">
                  <c:v>12</c:v>
                </c:pt>
              </c:numCache>
            </c:numRef>
          </c:xVal>
          <c:yVal>
            <c:numRef>
              <c:f>'quasi-steady RoS'!$B$204:$B$208</c:f>
              <c:numCache>
                <c:formatCode>General</c:formatCode>
                <c:ptCount val="5"/>
                <c:pt idx="0">
                  <c:v>0.96340090902532305</c:v>
                </c:pt>
                <c:pt idx="1">
                  <c:v>1.2190000000000001</c:v>
                </c:pt>
                <c:pt idx="2">
                  <c:v>1.464173965654703</c:v>
                </c:pt>
                <c:pt idx="3">
                  <c:v>1.652989535009171</c:v>
                </c:pt>
                <c:pt idx="4">
                  <c:v>1.832662330051571</c:v>
                </c:pt>
              </c:numCache>
            </c:numRef>
          </c:yVal>
          <c:smooth val="1"/>
          <c:extLst>
            <c:ext xmlns:c16="http://schemas.microsoft.com/office/drawing/2014/chart" uri="{C3380CC4-5D6E-409C-BE32-E72D297353CC}">
              <c16:uniqueId val="{00000000-4BB7-4331-A608-65F2604E172B}"/>
            </c:ext>
          </c:extLst>
        </c:ser>
        <c:ser>
          <c:idx val="1"/>
          <c:order val="1"/>
          <c:tx>
            <c:strRef>
              <c:f>'quasi-steady RoS'!$C$203</c:f>
              <c:strCache>
                <c:ptCount val="1"/>
                <c:pt idx="0">
                  <c:v>Fir-hg=0.5 m</c:v>
                </c:pt>
              </c:strCache>
            </c:strRef>
          </c:tx>
          <c:spPr>
            <a:ln w="19050" cap="rnd">
              <a:solidFill>
                <a:schemeClr val="accent2"/>
              </a:solidFill>
              <a:round/>
            </a:ln>
            <a:effectLst/>
          </c:spPr>
          <c:marker>
            <c:symbol val="none"/>
          </c:marker>
          <c:xVal>
            <c:numRef>
              <c:f>'quasi-steady RoS'!$A$204:$A$208</c:f>
              <c:numCache>
                <c:formatCode>General</c:formatCode>
                <c:ptCount val="5"/>
                <c:pt idx="0">
                  <c:v>4</c:v>
                </c:pt>
                <c:pt idx="1">
                  <c:v>6</c:v>
                </c:pt>
                <c:pt idx="2">
                  <c:v>8</c:v>
                </c:pt>
                <c:pt idx="3">
                  <c:v>10</c:v>
                </c:pt>
                <c:pt idx="4">
                  <c:v>12</c:v>
                </c:pt>
              </c:numCache>
            </c:numRef>
          </c:xVal>
          <c:yVal>
            <c:numRef>
              <c:f>'quasi-steady RoS'!$C$204:$C$208</c:f>
              <c:numCache>
                <c:formatCode>General</c:formatCode>
                <c:ptCount val="5"/>
                <c:pt idx="0">
                  <c:v>0.66588969705714518</c:v>
                </c:pt>
                <c:pt idx="1">
                  <c:v>1.0230999999999999</c:v>
                </c:pt>
                <c:pt idx="2">
                  <c:v>1.26</c:v>
                </c:pt>
                <c:pt idx="3">
                  <c:v>1.536373733063054</c:v>
                </c:pt>
                <c:pt idx="4">
                  <c:v>1.8</c:v>
                </c:pt>
              </c:numCache>
            </c:numRef>
          </c:yVal>
          <c:smooth val="1"/>
          <c:extLst>
            <c:ext xmlns:c16="http://schemas.microsoft.com/office/drawing/2014/chart" uri="{C3380CC4-5D6E-409C-BE32-E72D297353CC}">
              <c16:uniqueId val="{00000001-4BB7-4331-A608-65F2604E172B}"/>
            </c:ext>
          </c:extLst>
        </c:ser>
        <c:ser>
          <c:idx val="2"/>
          <c:order val="2"/>
          <c:tx>
            <c:strRef>
              <c:f>'quasi-steady RoS'!$D$203</c:f>
              <c:strCache>
                <c:ptCount val="1"/>
                <c:pt idx="0">
                  <c:v>Fir-hg=1 m</c:v>
                </c:pt>
              </c:strCache>
            </c:strRef>
          </c:tx>
          <c:spPr>
            <a:ln w="19050" cap="rnd">
              <a:solidFill>
                <a:schemeClr val="accent3"/>
              </a:solidFill>
              <a:round/>
            </a:ln>
            <a:effectLst/>
          </c:spPr>
          <c:marker>
            <c:symbol val="none"/>
          </c:marker>
          <c:xVal>
            <c:numRef>
              <c:f>'quasi-steady RoS'!$A$204:$A$208</c:f>
              <c:numCache>
                <c:formatCode>General</c:formatCode>
                <c:ptCount val="5"/>
                <c:pt idx="0">
                  <c:v>4</c:v>
                </c:pt>
                <c:pt idx="1">
                  <c:v>6</c:v>
                </c:pt>
                <c:pt idx="2">
                  <c:v>8</c:v>
                </c:pt>
                <c:pt idx="3">
                  <c:v>10</c:v>
                </c:pt>
                <c:pt idx="4">
                  <c:v>12</c:v>
                </c:pt>
              </c:numCache>
            </c:numRef>
          </c:xVal>
          <c:yVal>
            <c:numRef>
              <c:f>'quasi-steady RoS'!$D$204:$D$208</c:f>
              <c:numCache>
                <c:formatCode>General</c:formatCode>
                <c:ptCount val="5"/>
                <c:pt idx="0">
                  <c:v>0.44243688278231003</c:v>
                </c:pt>
                <c:pt idx="1">
                  <c:v>0.79100000000000004</c:v>
                </c:pt>
                <c:pt idx="2">
                  <c:v>1.1374006152158149</c:v>
                </c:pt>
                <c:pt idx="3">
                  <c:v>1.41</c:v>
                </c:pt>
                <c:pt idx="4">
                  <c:v>1.66</c:v>
                </c:pt>
              </c:numCache>
            </c:numRef>
          </c:yVal>
          <c:smooth val="1"/>
          <c:extLst>
            <c:ext xmlns:c16="http://schemas.microsoft.com/office/drawing/2014/chart" uri="{C3380CC4-5D6E-409C-BE32-E72D297353CC}">
              <c16:uniqueId val="{00000002-4BB7-4331-A608-65F2604E172B}"/>
            </c:ext>
          </c:extLst>
        </c:ser>
        <c:ser>
          <c:idx val="3"/>
          <c:order val="3"/>
          <c:tx>
            <c:strRef>
              <c:f>'quasi-steady RoS'!$E$203</c:f>
              <c:strCache>
                <c:ptCount val="1"/>
                <c:pt idx="0">
                  <c:v>LBS-hg=0.2 m</c:v>
                </c:pt>
              </c:strCache>
            </c:strRef>
          </c:tx>
          <c:spPr>
            <a:ln w="19050" cap="rnd">
              <a:solidFill>
                <a:schemeClr val="accent4"/>
              </a:solidFill>
              <a:round/>
            </a:ln>
            <a:effectLst/>
          </c:spPr>
          <c:marker>
            <c:symbol val="none"/>
          </c:marker>
          <c:xVal>
            <c:numRef>
              <c:f>'quasi-steady RoS'!$A$204:$A$208</c:f>
              <c:numCache>
                <c:formatCode>General</c:formatCode>
                <c:ptCount val="5"/>
                <c:pt idx="0">
                  <c:v>4</c:v>
                </c:pt>
                <c:pt idx="1">
                  <c:v>6</c:v>
                </c:pt>
                <c:pt idx="2">
                  <c:v>8</c:v>
                </c:pt>
                <c:pt idx="3">
                  <c:v>10</c:v>
                </c:pt>
                <c:pt idx="4">
                  <c:v>12</c:v>
                </c:pt>
              </c:numCache>
            </c:numRef>
          </c:xVal>
          <c:yVal>
            <c:numRef>
              <c:f>'quasi-steady RoS'!$E$204:$E$208</c:f>
              <c:numCache>
                <c:formatCode>General</c:formatCode>
                <c:ptCount val="5"/>
                <c:pt idx="0">
                  <c:v>0.97415384100000002</c:v>
                </c:pt>
                <c:pt idx="1">
                  <c:v>2.0339999999999998</c:v>
                </c:pt>
                <c:pt idx="2">
                  <c:v>2.7930000000000001</c:v>
                </c:pt>
                <c:pt idx="3">
                  <c:v>3.2610000000000001</c:v>
                </c:pt>
                <c:pt idx="4">
                  <c:v>3.5150000000000001</c:v>
                </c:pt>
              </c:numCache>
            </c:numRef>
          </c:yVal>
          <c:smooth val="1"/>
          <c:extLst>
            <c:ext xmlns:c16="http://schemas.microsoft.com/office/drawing/2014/chart" uri="{C3380CC4-5D6E-409C-BE32-E72D297353CC}">
              <c16:uniqueId val="{00000003-4BB7-4331-A608-65F2604E172B}"/>
            </c:ext>
          </c:extLst>
        </c:ser>
        <c:ser>
          <c:idx val="4"/>
          <c:order val="4"/>
          <c:tx>
            <c:strRef>
              <c:f>'quasi-steady RoS'!$F$203</c:f>
              <c:strCache>
                <c:ptCount val="1"/>
                <c:pt idx="0">
                  <c:v>LBS-hg=0.5 m</c:v>
                </c:pt>
              </c:strCache>
            </c:strRef>
          </c:tx>
          <c:spPr>
            <a:ln w="19050" cap="rnd">
              <a:solidFill>
                <a:schemeClr val="accent5"/>
              </a:solidFill>
              <a:round/>
            </a:ln>
            <a:effectLst/>
          </c:spPr>
          <c:marker>
            <c:symbol val="none"/>
          </c:marker>
          <c:xVal>
            <c:numRef>
              <c:f>'quasi-steady RoS'!$A$204:$A$208</c:f>
              <c:numCache>
                <c:formatCode>General</c:formatCode>
                <c:ptCount val="5"/>
                <c:pt idx="0">
                  <c:v>4</c:v>
                </c:pt>
                <c:pt idx="1">
                  <c:v>6</c:v>
                </c:pt>
                <c:pt idx="2">
                  <c:v>8</c:v>
                </c:pt>
                <c:pt idx="3">
                  <c:v>10</c:v>
                </c:pt>
                <c:pt idx="4">
                  <c:v>12</c:v>
                </c:pt>
              </c:numCache>
            </c:numRef>
          </c:xVal>
          <c:yVal>
            <c:numRef>
              <c:f>'quasi-steady RoS'!$F$204:$F$208</c:f>
              <c:numCache>
                <c:formatCode>General</c:formatCode>
                <c:ptCount val="5"/>
                <c:pt idx="0">
                  <c:v>0.61499999999999999</c:v>
                </c:pt>
                <c:pt idx="1">
                  <c:v>1.36</c:v>
                </c:pt>
                <c:pt idx="2">
                  <c:v>2.2727365321000002</c:v>
                </c:pt>
                <c:pt idx="3">
                  <c:v>2.8292591090000001</c:v>
                </c:pt>
                <c:pt idx="4">
                  <c:v>3.170894428</c:v>
                </c:pt>
              </c:numCache>
            </c:numRef>
          </c:yVal>
          <c:smooth val="1"/>
          <c:extLst>
            <c:ext xmlns:c16="http://schemas.microsoft.com/office/drawing/2014/chart" uri="{C3380CC4-5D6E-409C-BE32-E72D297353CC}">
              <c16:uniqueId val="{00000004-4BB7-4331-A608-65F2604E172B}"/>
            </c:ext>
          </c:extLst>
        </c:ser>
        <c:ser>
          <c:idx val="5"/>
          <c:order val="5"/>
          <c:tx>
            <c:strRef>
              <c:f>'quasi-steady RoS'!$G$203</c:f>
              <c:strCache>
                <c:ptCount val="1"/>
                <c:pt idx="0">
                  <c:v>LBS-hg=1 m</c:v>
                </c:pt>
              </c:strCache>
            </c:strRef>
          </c:tx>
          <c:spPr>
            <a:ln w="19050" cap="rnd">
              <a:solidFill>
                <a:schemeClr val="accent6"/>
              </a:solidFill>
              <a:round/>
            </a:ln>
            <a:effectLst/>
          </c:spPr>
          <c:marker>
            <c:symbol val="none"/>
          </c:marker>
          <c:xVal>
            <c:numRef>
              <c:f>'quasi-steady RoS'!$A$204:$A$208</c:f>
              <c:numCache>
                <c:formatCode>General</c:formatCode>
                <c:ptCount val="5"/>
                <c:pt idx="0">
                  <c:v>4</c:v>
                </c:pt>
                <c:pt idx="1">
                  <c:v>6</c:v>
                </c:pt>
                <c:pt idx="2">
                  <c:v>8</c:v>
                </c:pt>
                <c:pt idx="3">
                  <c:v>10</c:v>
                </c:pt>
                <c:pt idx="4">
                  <c:v>12</c:v>
                </c:pt>
              </c:numCache>
            </c:numRef>
          </c:xVal>
          <c:yVal>
            <c:numRef>
              <c:f>'quasi-steady RoS'!$G$204:$G$208</c:f>
              <c:numCache>
                <c:formatCode>General</c:formatCode>
                <c:ptCount val="5"/>
                <c:pt idx="0">
                  <c:v>0.57653956100000003</c:v>
                </c:pt>
                <c:pt idx="1">
                  <c:v>1.08</c:v>
                </c:pt>
                <c:pt idx="2">
                  <c:v>1.618082816</c:v>
                </c:pt>
                <c:pt idx="3">
                  <c:v>2.17</c:v>
                </c:pt>
                <c:pt idx="4">
                  <c:v>2.673</c:v>
                </c:pt>
              </c:numCache>
            </c:numRef>
          </c:yVal>
          <c:smooth val="1"/>
          <c:extLst>
            <c:ext xmlns:c16="http://schemas.microsoft.com/office/drawing/2014/chart" uri="{C3380CC4-5D6E-409C-BE32-E72D297353CC}">
              <c16:uniqueId val="{00000005-4BB7-4331-A608-65F2604E172B}"/>
            </c:ext>
          </c:extLst>
        </c:ser>
        <c:dLbls>
          <c:showLegendKey val="0"/>
          <c:showVal val="0"/>
          <c:showCatName val="0"/>
          <c:showSerName val="0"/>
          <c:showPercent val="0"/>
          <c:showBubbleSize val="0"/>
        </c:dLbls>
        <c:axId val="547565808"/>
        <c:axId val="547568432"/>
      </c:scatterChart>
      <c:valAx>
        <c:axId val="547565808"/>
        <c:scaling>
          <c:orientation val="minMax"/>
          <c:max val="14"/>
          <c:min val="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68432"/>
        <c:crosses val="autoZero"/>
        <c:crossBetween val="midCat"/>
      </c:valAx>
      <c:valAx>
        <c:axId val="54756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65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'quasi-steady RoS'!$N$203</c:f>
              <c:strCache>
                <c:ptCount val="1"/>
                <c:pt idx="0">
                  <c:v>Fir-hg=0.2 m</c:v>
                </c:pt>
              </c:strCache>
            </c:strRef>
          </c:tx>
          <c:spPr>
            <a:ln w="19050" cap="rnd">
              <a:solidFill>
                <a:schemeClr val="accent1"/>
              </a:solidFill>
              <a:round/>
            </a:ln>
            <a:effectLst/>
          </c:spPr>
          <c:marker>
            <c:symbol val="none"/>
          </c:marker>
          <c:xVal>
            <c:numRef>
              <c:f>'quasi-steady RoS'!$M$204:$M$208</c:f>
              <c:numCache>
                <c:formatCode>General</c:formatCode>
                <c:ptCount val="5"/>
                <c:pt idx="0">
                  <c:v>4</c:v>
                </c:pt>
                <c:pt idx="1">
                  <c:v>6</c:v>
                </c:pt>
                <c:pt idx="2">
                  <c:v>8</c:v>
                </c:pt>
                <c:pt idx="3">
                  <c:v>10</c:v>
                </c:pt>
                <c:pt idx="4">
                  <c:v>12</c:v>
                </c:pt>
              </c:numCache>
            </c:numRef>
          </c:xVal>
          <c:yVal>
            <c:numRef>
              <c:f>'quasi-steady RoS'!$N$204:$N$208</c:f>
              <c:numCache>
                <c:formatCode>General</c:formatCode>
                <c:ptCount val="5"/>
                <c:pt idx="0">
                  <c:v>1.998088115512773</c:v>
                </c:pt>
                <c:pt idx="1">
                  <c:v>2.3239999999999998</c:v>
                </c:pt>
                <c:pt idx="2">
                  <c:v>2.595000853752242</c:v>
                </c:pt>
                <c:pt idx="3">
                  <c:v>2.8033267807585558</c:v>
                </c:pt>
                <c:pt idx="4">
                  <c:v>3.1287659574468081</c:v>
                </c:pt>
              </c:numCache>
            </c:numRef>
          </c:yVal>
          <c:smooth val="1"/>
          <c:extLst>
            <c:ext xmlns:c16="http://schemas.microsoft.com/office/drawing/2014/chart" uri="{C3380CC4-5D6E-409C-BE32-E72D297353CC}">
              <c16:uniqueId val="{00000000-FCC1-4D9A-896E-DFAE7FB08BCD}"/>
            </c:ext>
          </c:extLst>
        </c:ser>
        <c:ser>
          <c:idx val="1"/>
          <c:order val="1"/>
          <c:tx>
            <c:strRef>
              <c:f>'quasi-steady RoS'!$O$203</c:f>
              <c:strCache>
                <c:ptCount val="1"/>
                <c:pt idx="0">
                  <c:v>Fir-hg=0.5 m</c:v>
                </c:pt>
              </c:strCache>
            </c:strRef>
          </c:tx>
          <c:spPr>
            <a:ln w="19050" cap="rnd">
              <a:solidFill>
                <a:schemeClr val="accent2"/>
              </a:solidFill>
              <a:round/>
            </a:ln>
            <a:effectLst/>
          </c:spPr>
          <c:marker>
            <c:symbol val="none"/>
          </c:marker>
          <c:xVal>
            <c:numRef>
              <c:f>'quasi-steady RoS'!$M$204:$M$208</c:f>
              <c:numCache>
                <c:formatCode>General</c:formatCode>
                <c:ptCount val="5"/>
                <c:pt idx="0">
                  <c:v>4</c:v>
                </c:pt>
                <c:pt idx="1">
                  <c:v>6</c:v>
                </c:pt>
                <c:pt idx="2">
                  <c:v>8</c:v>
                </c:pt>
                <c:pt idx="3">
                  <c:v>10</c:v>
                </c:pt>
                <c:pt idx="4">
                  <c:v>12</c:v>
                </c:pt>
              </c:numCache>
            </c:numRef>
          </c:xVal>
          <c:yVal>
            <c:numRef>
              <c:f>'quasi-steady RoS'!$O$204:$O$208</c:f>
              <c:numCache>
                <c:formatCode>General</c:formatCode>
                <c:ptCount val="5"/>
                <c:pt idx="0">
                  <c:v>1.51</c:v>
                </c:pt>
                <c:pt idx="1">
                  <c:v>1.95</c:v>
                </c:pt>
                <c:pt idx="2">
                  <c:v>2.2160000000000002</c:v>
                </c:pt>
                <c:pt idx="3">
                  <c:v>2.3540000000000001</c:v>
                </c:pt>
                <c:pt idx="4">
                  <c:v>2.5670000000000002</c:v>
                </c:pt>
              </c:numCache>
            </c:numRef>
          </c:yVal>
          <c:smooth val="1"/>
          <c:extLst>
            <c:ext xmlns:c16="http://schemas.microsoft.com/office/drawing/2014/chart" uri="{C3380CC4-5D6E-409C-BE32-E72D297353CC}">
              <c16:uniqueId val="{00000001-FCC1-4D9A-896E-DFAE7FB08BCD}"/>
            </c:ext>
          </c:extLst>
        </c:ser>
        <c:ser>
          <c:idx val="2"/>
          <c:order val="2"/>
          <c:tx>
            <c:strRef>
              <c:f>'quasi-steady RoS'!$P$203</c:f>
              <c:strCache>
                <c:ptCount val="1"/>
                <c:pt idx="0">
                  <c:v>Fir-hg=1 m</c:v>
                </c:pt>
              </c:strCache>
            </c:strRef>
          </c:tx>
          <c:spPr>
            <a:ln w="19050" cap="rnd">
              <a:solidFill>
                <a:schemeClr val="accent3"/>
              </a:solidFill>
              <a:round/>
            </a:ln>
            <a:effectLst/>
          </c:spPr>
          <c:marker>
            <c:symbol val="none"/>
          </c:marker>
          <c:xVal>
            <c:numRef>
              <c:f>'quasi-steady RoS'!$M$204:$M$208</c:f>
              <c:numCache>
                <c:formatCode>General</c:formatCode>
                <c:ptCount val="5"/>
                <c:pt idx="0">
                  <c:v>4</c:v>
                </c:pt>
                <c:pt idx="1">
                  <c:v>6</c:v>
                </c:pt>
                <c:pt idx="2">
                  <c:v>8</c:v>
                </c:pt>
                <c:pt idx="3">
                  <c:v>10</c:v>
                </c:pt>
                <c:pt idx="4">
                  <c:v>12</c:v>
                </c:pt>
              </c:numCache>
            </c:numRef>
          </c:xVal>
          <c:yVal>
            <c:numRef>
              <c:f>'quasi-steady RoS'!$P$204:$P$208</c:f>
              <c:numCache>
                <c:formatCode>General</c:formatCode>
                <c:ptCount val="5"/>
                <c:pt idx="0">
                  <c:v>1.21</c:v>
                </c:pt>
                <c:pt idx="1">
                  <c:v>1.66</c:v>
                </c:pt>
                <c:pt idx="2">
                  <c:v>2.1800000000000002</c:v>
                </c:pt>
                <c:pt idx="3">
                  <c:v>2.59</c:v>
                </c:pt>
                <c:pt idx="4">
                  <c:v>3.07</c:v>
                </c:pt>
              </c:numCache>
            </c:numRef>
          </c:yVal>
          <c:smooth val="1"/>
          <c:extLst>
            <c:ext xmlns:c16="http://schemas.microsoft.com/office/drawing/2014/chart" uri="{C3380CC4-5D6E-409C-BE32-E72D297353CC}">
              <c16:uniqueId val="{00000002-FCC1-4D9A-896E-DFAE7FB08BCD}"/>
            </c:ext>
          </c:extLst>
        </c:ser>
        <c:ser>
          <c:idx val="3"/>
          <c:order val="3"/>
          <c:tx>
            <c:strRef>
              <c:f>'quasi-steady RoS'!$Q$203</c:f>
              <c:strCache>
                <c:ptCount val="1"/>
                <c:pt idx="0">
                  <c:v>LBS-hg=0.2 m</c:v>
                </c:pt>
              </c:strCache>
            </c:strRef>
          </c:tx>
          <c:spPr>
            <a:ln w="19050" cap="rnd">
              <a:solidFill>
                <a:schemeClr val="accent4"/>
              </a:solidFill>
              <a:round/>
            </a:ln>
            <a:effectLst/>
          </c:spPr>
          <c:marker>
            <c:symbol val="none"/>
          </c:marker>
          <c:xVal>
            <c:numRef>
              <c:f>'quasi-steady RoS'!$M$204:$M$208</c:f>
              <c:numCache>
                <c:formatCode>General</c:formatCode>
                <c:ptCount val="5"/>
                <c:pt idx="0">
                  <c:v>4</c:v>
                </c:pt>
                <c:pt idx="1">
                  <c:v>6</c:v>
                </c:pt>
                <c:pt idx="2">
                  <c:v>8</c:v>
                </c:pt>
                <c:pt idx="3">
                  <c:v>10</c:v>
                </c:pt>
                <c:pt idx="4">
                  <c:v>12</c:v>
                </c:pt>
              </c:numCache>
            </c:numRef>
          </c:xVal>
          <c:yVal>
            <c:numRef>
              <c:f>'quasi-steady RoS'!$Q$204:$Q$208</c:f>
              <c:numCache>
                <c:formatCode>General</c:formatCode>
                <c:ptCount val="5"/>
                <c:pt idx="0">
                  <c:v>1.8029999999999999</c:v>
                </c:pt>
                <c:pt idx="1">
                  <c:v>3.2519999999999998</c:v>
                </c:pt>
                <c:pt idx="2">
                  <c:v>3.9580000000000002</c:v>
                </c:pt>
                <c:pt idx="3">
                  <c:v>4.3899999999999997</c:v>
                </c:pt>
                <c:pt idx="4">
                  <c:v>4.8869999999999996</c:v>
                </c:pt>
              </c:numCache>
            </c:numRef>
          </c:yVal>
          <c:smooth val="1"/>
          <c:extLst>
            <c:ext xmlns:c16="http://schemas.microsoft.com/office/drawing/2014/chart" uri="{C3380CC4-5D6E-409C-BE32-E72D297353CC}">
              <c16:uniqueId val="{00000003-FCC1-4D9A-896E-DFAE7FB08BCD}"/>
            </c:ext>
          </c:extLst>
        </c:ser>
        <c:ser>
          <c:idx val="4"/>
          <c:order val="4"/>
          <c:tx>
            <c:strRef>
              <c:f>'quasi-steady RoS'!$R$203</c:f>
              <c:strCache>
                <c:ptCount val="1"/>
                <c:pt idx="0">
                  <c:v>LBS-hg=0.5 m</c:v>
                </c:pt>
              </c:strCache>
            </c:strRef>
          </c:tx>
          <c:spPr>
            <a:ln w="19050" cap="rnd">
              <a:solidFill>
                <a:schemeClr val="accent5"/>
              </a:solidFill>
              <a:round/>
            </a:ln>
            <a:effectLst/>
          </c:spPr>
          <c:marker>
            <c:symbol val="none"/>
          </c:marker>
          <c:xVal>
            <c:numRef>
              <c:f>'quasi-steady RoS'!$M$204:$M$208</c:f>
              <c:numCache>
                <c:formatCode>General</c:formatCode>
                <c:ptCount val="5"/>
                <c:pt idx="0">
                  <c:v>4</c:v>
                </c:pt>
                <c:pt idx="1">
                  <c:v>6</c:v>
                </c:pt>
                <c:pt idx="2">
                  <c:v>8</c:v>
                </c:pt>
                <c:pt idx="3">
                  <c:v>10</c:v>
                </c:pt>
                <c:pt idx="4">
                  <c:v>12</c:v>
                </c:pt>
              </c:numCache>
            </c:numRef>
          </c:xVal>
          <c:yVal>
            <c:numRef>
              <c:f>'quasi-steady RoS'!$R$204:$R$208</c:f>
              <c:numCache>
                <c:formatCode>General</c:formatCode>
                <c:ptCount val="5"/>
                <c:pt idx="0">
                  <c:v>1.7789999999999999</c:v>
                </c:pt>
                <c:pt idx="1">
                  <c:v>2.4500000000000002</c:v>
                </c:pt>
                <c:pt idx="2">
                  <c:v>3.3067906259636102</c:v>
                </c:pt>
                <c:pt idx="3">
                  <c:v>4.0049999999999999</c:v>
                </c:pt>
                <c:pt idx="4">
                  <c:v>4.556</c:v>
                </c:pt>
              </c:numCache>
            </c:numRef>
          </c:yVal>
          <c:smooth val="1"/>
          <c:extLst>
            <c:ext xmlns:c16="http://schemas.microsoft.com/office/drawing/2014/chart" uri="{C3380CC4-5D6E-409C-BE32-E72D297353CC}">
              <c16:uniqueId val="{00000004-FCC1-4D9A-896E-DFAE7FB08BCD}"/>
            </c:ext>
          </c:extLst>
        </c:ser>
        <c:ser>
          <c:idx val="5"/>
          <c:order val="5"/>
          <c:tx>
            <c:strRef>
              <c:f>'quasi-steady RoS'!$S$203</c:f>
              <c:strCache>
                <c:ptCount val="1"/>
                <c:pt idx="0">
                  <c:v>LBS-hg=1 m</c:v>
                </c:pt>
              </c:strCache>
            </c:strRef>
          </c:tx>
          <c:spPr>
            <a:ln w="19050" cap="rnd">
              <a:solidFill>
                <a:schemeClr val="accent6"/>
              </a:solidFill>
              <a:round/>
            </a:ln>
            <a:effectLst/>
          </c:spPr>
          <c:marker>
            <c:symbol val="none"/>
          </c:marker>
          <c:xVal>
            <c:numRef>
              <c:f>'quasi-steady RoS'!$M$204:$M$208</c:f>
              <c:numCache>
                <c:formatCode>General</c:formatCode>
                <c:ptCount val="5"/>
                <c:pt idx="0">
                  <c:v>4</c:v>
                </c:pt>
                <c:pt idx="1">
                  <c:v>6</c:v>
                </c:pt>
                <c:pt idx="2">
                  <c:v>8</c:v>
                </c:pt>
                <c:pt idx="3">
                  <c:v>10</c:v>
                </c:pt>
                <c:pt idx="4">
                  <c:v>12</c:v>
                </c:pt>
              </c:numCache>
            </c:numRef>
          </c:xVal>
          <c:yVal>
            <c:numRef>
              <c:f>'quasi-steady RoS'!$S$204:$S$208</c:f>
              <c:numCache>
                <c:formatCode>General</c:formatCode>
                <c:ptCount val="5"/>
                <c:pt idx="0">
                  <c:v>1.2290000000000001</c:v>
                </c:pt>
                <c:pt idx="1">
                  <c:v>1.9510000000000001</c:v>
                </c:pt>
                <c:pt idx="2">
                  <c:v>2.87</c:v>
                </c:pt>
                <c:pt idx="3">
                  <c:v>3.7612000000000001</c:v>
                </c:pt>
                <c:pt idx="4">
                  <c:v>4.4400000000000004</c:v>
                </c:pt>
              </c:numCache>
            </c:numRef>
          </c:yVal>
          <c:smooth val="1"/>
          <c:extLst>
            <c:ext xmlns:c16="http://schemas.microsoft.com/office/drawing/2014/chart" uri="{C3380CC4-5D6E-409C-BE32-E72D297353CC}">
              <c16:uniqueId val="{00000005-FCC1-4D9A-896E-DFAE7FB08BCD}"/>
            </c:ext>
          </c:extLst>
        </c:ser>
        <c:dLbls>
          <c:showLegendKey val="0"/>
          <c:showVal val="0"/>
          <c:showCatName val="0"/>
          <c:showSerName val="0"/>
          <c:showPercent val="0"/>
          <c:showBubbleSize val="0"/>
        </c:dLbls>
        <c:axId val="476640824"/>
        <c:axId val="476642136"/>
      </c:scatterChart>
      <c:valAx>
        <c:axId val="476640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642136"/>
        <c:crosses val="autoZero"/>
        <c:crossBetween val="midCat"/>
      </c:valAx>
      <c:valAx>
        <c:axId val="4766421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6640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'quasi-steady RoS'!$X$203</c:f>
              <c:strCache>
                <c:ptCount val="1"/>
                <c:pt idx="0">
                  <c:v>Fir-hg=0.2 m</c:v>
                </c:pt>
              </c:strCache>
            </c:strRef>
          </c:tx>
          <c:spPr>
            <a:ln w="19050" cap="rnd">
              <a:solidFill>
                <a:schemeClr val="accent1"/>
              </a:solidFill>
              <a:round/>
            </a:ln>
            <a:effectLst/>
          </c:spPr>
          <c:marker>
            <c:symbol val="none"/>
          </c:marker>
          <c:xVal>
            <c:numRef>
              <c:f>'quasi-steady RoS'!$W$204:$W$208</c:f>
              <c:numCache>
                <c:formatCode>General</c:formatCode>
                <c:ptCount val="5"/>
                <c:pt idx="0">
                  <c:v>4</c:v>
                </c:pt>
                <c:pt idx="1">
                  <c:v>6</c:v>
                </c:pt>
                <c:pt idx="2">
                  <c:v>8</c:v>
                </c:pt>
                <c:pt idx="3">
                  <c:v>10</c:v>
                </c:pt>
                <c:pt idx="4">
                  <c:v>12</c:v>
                </c:pt>
              </c:numCache>
            </c:numRef>
          </c:xVal>
          <c:yVal>
            <c:numRef>
              <c:f>'quasi-steady RoS'!$X$204:$X$208</c:f>
              <c:numCache>
                <c:formatCode>General</c:formatCode>
                <c:ptCount val="5"/>
                <c:pt idx="0">
                  <c:v>0.45498699366589268</c:v>
                </c:pt>
                <c:pt idx="1">
                  <c:v>0.65559342111595198</c:v>
                </c:pt>
                <c:pt idx="2">
                  <c:v>0.80865473314929837</c:v>
                </c:pt>
                <c:pt idx="3">
                  <c:v>0.91705586711759912</c:v>
                </c:pt>
                <c:pt idx="4">
                  <c:v>1.09884710991298</c:v>
                </c:pt>
              </c:numCache>
            </c:numRef>
          </c:yVal>
          <c:smooth val="1"/>
          <c:extLst>
            <c:ext xmlns:c16="http://schemas.microsoft.com/office/drawing/2014/chart" uri="{C3380CC4-5D6E-409C-BE32-E72D297353CC}">
              <c16:uniqueId val="{00000000-68EA-4D5E-B732-0AA2B16715EE}"/>
            </c:ext>
          </c:extLst>
        </c:ser>
        <c:ser>
          <c:idx val="1"/>
          <c:order val="1"/>
          <c:tx>
            <c:strRef>
              <c:f>'quasi-steady RoS'!$Y$203</c:f>
              <c:strCache>
                <c:ptCount val="1"/>
                <c:pt idx="0">
                  <c:v>Fir-hg=0.5 m</c:v>
                </c:pt>
              </c:strCache>
            </c:strRef>
          </c:tx>
          <c:spPr>
            <a:ln w="19050" cap="rnd">
              <a:solidFill>
                <a:schemeClr val="accent2"/>
              </a:solidFill>
              <a:round/>
            </a:ln>
            <a:effectLst/>
          </c:spPr>
          <c:marker>
            <c:symbol val="none"/>
          </c:marker>
          <c:xVal>
            <c:numRef>
              <c:f>'quasi-steady RoS'!$W$204:$W$208</c:f>
              <c:numCache>
                <c:formatCode>General</c:formatCode>
                <c:ptCount val="5"/>
                <c:pt idx="0">
                  <c:v>4</c:v>
                </c:pt>
                <c:pt idx="1">
                  <c:v>6</c:v>
                </c:pt>
                <c:pt idx="2">
                  <c:v>8</c:v>
                </c:pt>
                <c:pt idx="3">
                  <c:v>10</c:v>
                </c:pt>
                <c:pt idx="4">
                  <c:v>12</c:v>
                </c:pt>
              </c:numCache>
            </c:numRef>
          </c:xVal>
          <c:yVal>
            <c:numRef>
              <c:f>'quasi-steady RoS'!$Y$204:$Y$208</c:f>
              <c:numCache>
                <c:formatCode>General</c:formatCode>
                <c:ptCount val="5"/>
                <c:pt idx="0">
                  <c:v>0.24016912664698681</c:v>
                </c:pt>
                <c:pt idx="1">
                  <c:v>0.45727234982120141</c:v>
                </c:pt>
                <c:pt idx="2">
                  <c:v>0.71142105263157895</c:v>
                </c:pt>
                <c:pt idx="3">
                  <c:v>0.89021066826490869</c:v>
                </c:pt>
                <c:pt idx="4">
                  <c:v>1.0827735013078501</c:v>
                </c:pt>
              </c:numCache>
            </c:numRef>
          </c:yVal>
          <c:smooth val="1"/>
          <c:extLst>
            <c:ext xmlns:c16="http://schemas.microsoft.com/office/drawing/2014/chart" uri="{C3380CC4-5D6E-409C-BE32-E72D297353CC}">
              <c16:uniqueId val="{00000001-68EA-4D5E-B732-0AA2B16715EE}"/>
            </c:ext>
          </c:extLst>
        </c:ser>
        <c:ser>
          <c:idx val="2"/>
          <c:order val="2"/>
          <c:tx>
            <c:strRef>
              <c:f>'quasi-steady RoS'!$Z$203</c:f>
              <c:strCache>
                <c:ptCount val="1"/>
                <c:pt idx="0">
                  <c:v>Fir-hg=1 m</c:v>
                </c:pt>
              </c:strCache>
            </c:strRef>
          </c:tx>
          <c:spPr>
            <a:ln w="19050" cap="rnd">
              <a:solidFill>
                <a:schemeClr val="accent3"/>
              </a:solidFill>
              <a:round/>
            </a:ln>
            <a:effectLst/>
          </c:spPr>
          <c:marker>
            <c:symbol val="none"/>
          </c:marker>
          <c:xVal>
            <c:numRef>
              <c:f>'quasi-steady RoS'!$W$204:$W$208</c:f>
              <c:numCache>
                <c:formatCode>General</c:formatCode>
                <c:ptCount val="5"/>
                <c:pt idx="0">
                  <c:v>4</c:v>
                </c:pt>
                <c:pt idx="1">
                  <c:v>6</c:v>
                </c:pt>
                <c:pt idx="2">
                  <c:v>8</c:v>
                </c:pt>
                <c:pt idx="3">
                  <c:v>10</c:v>
                </c:pt>
                <c:pt idx="4">
                  <c:v>12</c:v>
                </c:pt>
              </c:numCache>
            </c:numRef>
          </c:xVal>
          <c:yVal>
            <c:numRef>
              <c:f>'quasi-steady RoS'!$Z$204:$Z$208</c:f>
              <c:numCache>
                <c:formatCode>General</c:formatCode>
                <c:ptCount val="5"/>
                <c:pt idx="0">
                  <c:v>0.23942453260373919</c:v>
                </c:pt>
                <c:pt idx="1">
                  <c:v>0.314</c:v>
                </c:pt>
                <c:pt idx="2">
                  <c:v>0.47799999999999998</c:v>
                </c:pt>
                <c:pt idx="3">
                  <c:v>0.68726460893017671</c:v>
                </c:pt>
                <c:pt idx="4">
                  <c:v>0.89300971547536412</c:v>
                </c:pt>
              </c:numCache>
            </c:numRef>
          </c:yVal>
          <c:smooth val="1"/>
          <c:extLst>
            <c:ext xmlns:c16="http://schemas.microsoft.com/office/drawing/2014/chart" uri="{C3380CC4-5D6E-409C-BE32-E72D297353CC}">
              <c16:uniqueId val="{00000002-68EA-4D5E-B732-0AA2B16715EE}"/>
            </c:ext>
          </c:extLst>
        </c:ser>
        <c:ser>
          <c:idx val="3"/>
          <c:order val="3"/>
          <c:tx>
            <c:strRef>
              <c:f>'quasi-steady RoS'!$AA$203</c:f>
              <c:strCache>
                <c:ptCount val="1"/>
                <c:pt idx="0">
                  <c:v>LBS-hg=0.2 m</c:v>
                </c:pt>
              </c:strCache>
            </c:strRef>
          </c:tx>
          <c:spPr>
            <a:ln w="19050" cap="rnd">
              <a:solidFill>
                <a:schemeClr val="accent4"/>
              </a:solidFill>
              <a:round/>
            </a:ln>
            <a:effectLst/>
          </c:spPr>
          <c:marker>
            <c:symbol val="none"/>
          </c:marker>
          <c:xVal>
            <c:numRef>
              <c:f>'quasi-steady RoS'!$W$204:$W$208</c:f>
              <c:numCache>
                <c:formatCode>General</c:formatCode>
                <c:ptCount val="5"/>
                <c:pt idx="0">
                  <c:v>4</c:v>
                </c:pt>
                <c:pt idx="1">
                  <c:v>6</c:v>
                </c:pt>
                <c:pt idx="2">
                  <c:v>8</c:v>
                </c:pt>
                <c:pt idx="3">
                  <c:v>10</c:v>
                </c:pt>
                <c:pt idx="4">
                  <c:v>12</c:v>
                </c:pt>
              </c:numCache>
            </c:numRef>
          </c:xVal>
          <c:yVal>
            <c:numRef>
              <c:f>'quasi-steady RoS'!$AA$204:$AA$208</c:f>
              <c:numCache>
                <c:formatCode>General</c:formatCode>
                <c:ptCount val="5"/>
                <c:pt idx="0">
                  <c:v>0.60298340162511288</c:v>
                </c:pt>
                <c:pt idx="1">
                  <c:v>0.97</c:v>
                </c:pt>
                <c:pt idx="2">
                  <c:v>1.556</c:v>
                </c:pt>
                <c:pt idx="3">
                  <c:v>2.04</c:v>
                </c:pt>
                <c:pt idx="4">
                  <c:v>2.31</c:v>
                </c:pt>
              </c:numCache>
            </c:numRef>
          </c:yVal>
          <c:smooth val="1"/>
          <c:extLst>
            <c:ext xmlns:c16="http://schemas.microsoft.com/office/drawing/2014/chart" uri="{C3380CC4-5D6E-409C-BE32-E72D297353CC}">
              <c16:uniqueId val="{00000003-68EA-4D5E-B732-0AA2B16715EE}"/>
            </c:ext>
          </c:extLst>
        </c:ser>
        <c:ser>
          <c:idx val="4"/>
          <c:order val="4"/>
          <c:tx>
            <c:strRef>
              <c:f>'quasi-steady RoS'!$AB$203</c:f>
              <c:strCache>
                <c:ptCount val="1"/>
                <c:pt idx="0">
                  <c:v>LBS-hg=0.5 m</c:v>
                </c:pt>
              </c:strCache>
            </c:strRef>
          </c:tx>
          <c:spPr>
            <a:ln w="19050" cap="rnd">
              <a:solidFill>
                <a:schemeClr val="accent5"/>
              </a:solidFill>
              <a:round/>
            </a:ln>
            <a:effectLst/>
          </c:spPr>
          <c:marker>
            <c:symbol val="none"/>
          </c:marker>
          <c:xVal>
            <c:numRef>
              <c:f>'quasi-steady RoS'!$W$204:$W$208</c:f>
              <c:numCache>
                <c:formatCode>General</c:formatCode>
                <c:ptCount val="5"/>
                <c:pt idx="0">
                  <c:v>4</c:v>
                </c:pt>
                <c:pt idx="1">
                  <c:v>6</c:v>
                </c:pt>
                <c:pt idx="2">
                  <c:v>8</c:v>
                </c:pt>
                <c:pt idx="3">
                  <c:v>10</c:v>
                </c:pt>
                <c:pt idx="4">
                  <c:v>12</c:v>
                </c:pt>
              </c:numCache>
            </c:numRef>
          </c:xVal>
          <c:yVal>
            <c:numRef>
              <c:f>'quasi-steady RoS'!$AB$204:$AB$208</c:f>
              <c:numCache>
                <c:formatCode>General</c:formatCode>
                <c:ptCount val="5"/>
                <c:pt idx="0">
                  <c:v>0.30962810214043612</c:v>
                </c:pt>
                <c:pt idx="1">
                  <c:v>0.58984469084183555</c:v>
                </c:pt>
                <c:pt idx="2">
                  <c:v>1.159188324670132</c:v>
                </c:pt>
                <c:pt idx="3">
                  <c:v>1.75085</c:v>
                </c:pt>
                <c:pt idx="4">
                  <c:v>2.1545037510419598</c:v>
                </c:pt>
              </c:numCache>
            </c:numRef>
          </c:yVal>
          <c:smooth val="1"/>
          <c:extLst>
            <c:ext xmlns:c16="http://schemas.microsoft.com/office/drawing/2014/chart" uri="{C3380CC4-5D6E-409C-BE32-E72D297353CC}">
              <c16:uniqueId val="{00000004-68EA-4D5E-B732-0AA2B16715EE}"/>
            </c:ext>
          </c:extLst>
        </c:ser>
        <c:ser>
          <c:idx val="5"/>
          <c:order val="5"/>
          <c:tx>
            <c:strRef>
              <c:f>'quasi-steady RoS'!$AC$203</c:f>
              <c:strCache>
                <c:ptCount val="1"/>
                <c:pt idx="0">
                  <c:v>LBS-hg=1 m</c:v>
                </c:pt>
              </c:strCache>
            </c:strRef>
          </c:tx>
          <c:spPr>
            <a:ln w="19050" cap="rnd">
              <a:solidFill>
                <a:schemeClr val="accent6"/>
              </a:solidFill>
              <a:round/>
            </a:ln>
            <a:effectLst/>
          </c:spPr>
          <c:marker>
            <c:symbol val="none"/>
          </c:marker>
          <c:xVal>
            <c:numRef>
              <c:f>'quasi-steady RoS'!$W$204:$W$208</c:f>
              <c:numCache>
                <c:formatCode>General</c:formatCode>
                <c:ptCount val="5"/>
                <c:pt idx="0">
                  <c:v>4</c:v>
                </c:pt>
                <c:pt idx="1">
                  <c:v>6</c:v>
                </c:pt>
                <c:pt idx="2">
                  <c:v>8</c:v>
                </c:pt>
                <c:pt idx="3">
                  <c:v>10</c:v>
                </c:pt>
                <c:pt idx="4">
                  <c:v>12</c:v>
                </c:pt>
              </c:numCache>
            </c:numRef>
          </c:xVal>
          <c:yVal>
            <c:numRef>
              <c:f>'quasi-steady RoS'!$AC$204:$AC$208</c:f>
              <c:numCache>
                <c:formatCode>General</c:formatCode>
                <c:ptCount val="5"/>
                <c:pt idx="0">
                  <c:v>0.29773930597839521</c:v>
                </c:pt>
                <c:pt idx="1">
                  <c:v>0.45335320459353518</c:v>
                </c:pt>
                <c:pt idx="2">
                  <c:v>0.69038409951609492</c:v>
                </c:pt>
                <c:pt idx="3">
                  <c:v>0.97</c:v>
                </c:pt>
                <c:pt idx="4">
                  <c:v>1.411</c:v>
                </c:pt>
              </c:numCache>
            </c:numRef>
          </c:yVal>
          <c:smooth val="1"/>
          <c:extLst>
            <c:ext xmlns:c16="http://schemas.microsoft.com/office/drawing/2014/chart" uri="{C3380CC4-5D6E-409C-BE32-E72D297353CC}">
              <c16:uniqueId val="{00000005-68EA-4D5E-B732-0AA2B16715EE}"/>
            </c:ext>
          </c:extLst>
        </c:ser>
        <c:dLbls>
          <c:showLegendKey val="0"/>
          <c:showVal val="0"/>
          <c:showCatName val="0"/>
          <c:showSerName val="0"/>
          <c:showPercent val="0"/>
          <c:showBubbleSize val="0"/>
        </c:dLbls>
        <c:axId val="229389480"/>
        <c:axId val="229394728"/>
      </c:scatterChart>
      <c:valAx>
        <c:axId val="229389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394728"/>
        <c:crosses val="autoZero"/>
        <c:crossBetween val="midCat"/>
      </c:valAx>
      <c:valAx>
        <c:axId val="229394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389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75699912510937"/>
          <c:y val="2.7777777777777776E-2"/>
          <c:w val="0.79613123359580051"/>
          <c:h val="0.78148950131233597"/>
        </c:manualLayout>
      </c:layout>
      <c:scatterChart>
        <c:scatterStyle val="smoothMarker"/>
        <c:varyColors val="0"/>
        <c:ser>
          <c:idx val="0"/>
          <c:order val="0"/>
          <c:tx>
            <c:strRef>
              <c:f>'quasi-steady RoS'!$K$95</c:f>
              <c:strCache>
                <c:ptCount val="1"/>
                <c:pt idx="0">
                  <c:v>Fir-Hg=0.2 m</c:v>
                </c:pt>
              </c:strCache>
            </c:strRef>
          </c:tx>
          <c:spPr>
            <a:ln w="12700" cap="rnd">
              <a:solidFill>
                <a:schemeClr val="tx1"/>
              </a:solidFill>
              <a:prstDash val="dash"/>
              <a:round/>
            </a:ln>
            <a:effectLst/>
          </c:spPr>
          <c:marker>
            <c:symbol val="square"/>
            <c:size val="5"/>
            <c:spPr>
              <a:solidFill>
                <a:schemeClr val="bg1"/>
              </a:solidFill>
              <a:ln w="9525">
                <a:solidFill>
                  <a:schemeClr val="tx1"/>
                </a:solidFill>
              </a:ln>
              <a:effectLst/>
            </c:spPr>
          </c:marker>
          <c:xVal>
            <c:numRef>
              <c:f>'quasi-steady RoS'!$A$96:$A$100</c:f>
              <c:numCache>
                <c:formatCode>0.00</c:formatCode>
                <c:ptCount val="5"/>
                <c:pt idx="0">
                  <c:v>-21.8</c:v>
                </c:pt>
                <c:pt idx="1">
                  <c:v>-11.3</c:v>
                </c:pt>
                <c:pt idx="2">
                  <c:v>0</c:v>
                </c:pt>
                <c:pt idx="3">
                  <c:v>11.3</c:v>
                </c:pt>
                <c:pt idx="4">
                  <c:v>21.8</c:v>
                </c:pt>
              </c:numCache>
            </c:numRef>
          </c:xVal>
          <c:yVal>
            <c:numRef>
              <c:f>'quasi-steady RoS'!$K$96:$K$100</c:f>
              <c:numCache>
                <c:formatCode>General</c:formatCode>
                <c:ptCount val="5"/>
                <c:pt idx="0">
                  <c:v>1.09884710991298</c:v>
                </c:pt>
                <c:pt idx="1">
                  <c:v>1.465385195634711</c:v>
                </c:pt>
                <c:pt idx="2">
                  <c:v>1.832662330051571</c:v>
                </c:pt>
                <c:pt idx="3">
                  <c:v>2.3239999999999998</c:v>
                </c:pt>
                <c:pt idx="4">
                  <c:v>3.1287659574468081</c:v>
                </c:pt>
              </c:numCache>
            </c:numRef>
          </c:yVal>
          <c:smooth val="1"/>
          <c:extLst>
            <c:ext xmlns:c16="http://schemas.microsoft.com/office/drawing/2014/chart" uri="{C3380CC4-5D6E-409C-BE32-E72D297353CC}">
              <c16:uniqueId val="{00000000-1D40-407B-977B-5A8380E9DD6B}"/>
            </c:ext>
          </c:extLst>
        </c:ser>
        <c:ser>
          <c:idx val="1"/>
          <c:order val="1"/>
          <c:tx>
            <c:strRef>
              <c:f>'quasi-steady RoS'!$L$95</c:f>
              <c:strCache>
                <c:ptCount val="1"/>
                <c:pt idx="0">
                  <c:v>Fir-Hg=0.5 m</c:v>
                </c:pt>
              </c:strCache>
            </c:strRef>
          </c:tx>
          <c:spPr>
            <a:ln w="12700" cap="rnd">
              <a:solidFill>
                <a:srgbClr val="00B0F0"/>
              </a:solidFill>
              <a:prstDash val="dash"/>
              <a:round/>
            </a:ln>
            <a:effectLst/>
          </c:spPr>
          <c:marker>
            <c:symbol val="square"/>
            <c:size val="5"/>
            <c:spPr>
              <a:solidFill>
                <a:schemeClr val="bg1"/>
              </a:solidFill>
              <a:ln w="9525">
                <a:solidFill>
                  <a:srgbClr val="00B0F0"/>
                </a:solidFill>
              </a:ln>
              <a:effectLst/>
            </c:spPr>
          </c:marker>
          <c:xVal>
            <c:numRef>
              <c:f>'quasi-steady RoS'!$A$96:$A$100</c:f>
              <c:numCache>
                <c:formatCode>0.00</c:formatCode>
                <c:ptCount val="5"/>
                <c:pt idx="0">
                  <c:v>-21.8</c:v>
                </c:pt>
                <c:pt idx="1">
                  <c:v>-11.3</c:v>
                </c:pt>
                <c:pt idx="2">
                  <c:v>0</c:v>
                </c:pt>
                <c:pt idx="3">
                  <c:v>11.3</c:v>
                </c:pt>
                <c:pt idx="4">
                  <c:v>21.8</c:v>
                </c:pt>
              </c:numCache>
            </c:numRef>
          </c:xVal>
          <c:yVal>
            <c:numRef>
              <c:f>'quasi-steady RoS'!$L$96:$L$100</c:f>
              <c:numCache>
                <c:formatCode>General</c:formatCode>
                <c:ptCount val="5"/>
                <c:pt idx="0">
                  <c:v>1.0827735013078501</c:v>
                </c:pt>
                <c:pt idx="1">
                  <c:v>1.44046944879647</c:v>
                </c:pt>
                <c:pt idx="2">
                  <c:v>1.8</c:v>
                </c:pt>
                <c:pt idx="3">
                  <c:v>2.1730911390842902</c:v>
                </c:pt>
                <c:pt idx="4">
                  <c:v>2.5670000000000002</c:v>
                </c:pt>
              </c:numCache>
            </c:numRef>
          </c:yVal>
          <c:smooth val="1"/>
          <c:extLst>
            <c:ext xmlns:c16="http://schemas.microsoft.com/office/drawing/2014/chart" uri="{C3380CC4-5D6E-409C-BE32-E72D297353CC}">
              <c16:uniqueId val="{00000001-1D40-407B-977B-5A8380E9DD6B}"/>
            </c:ext>
          </c:extLst>
        </c:ser>
        <c:ser>
          <c:idx val="2"/>
          <c:order val="2"/>
          <c:tx>
            <c:strRef>
              <c:f>'quasi-steady RoS'!$M$95</c:f>
              <c:strCache>
                <c:ptCount val="1"/>
                <c:pt idx="0">
                  <c:v>Fir-Hg=1 m</c:v>
                </c:pt>
              </c:strCache>
            </c:strRef>
          </c:tx>
          <c:spPr>
            <a:ln w="12700" cap="rnd">
              <a:solidFill>
                <a:srgbClr val="FF0000"/>
              </a:solidFill>
              <a:prstDash val="dash"/>
              <a:round/>
            </a:ln>
            <a:effectLst/>
          </c:spPr>
          <c:marker>
            <c:symbol val="square"/>
            <c:size val="5"/>
            <c:spPr>
              <a:solidFill>
                <a:schemeClr val="bg1"/>
              </a:solidFill>
              <a:ln w="9525">
                <a:solidFill>
                  <a:srgbClr val="FF0000"/>
                </a:solidFill>
              </a:ln>
              <a:effectLst/>
            </c:spPr>
          </c:marker>
          <c:xVal>
            <c:numRef>
              <c:f>'quasi-steady RoS'!$A$96:$A$100</c:f>
              <c:numCache>
                <c:formatCode>0.00</c:formatCode>
                <c:ptCount val="5"/>
                <c:pt idx="0">
                  <c:v>-21.8</c:v>
                </c:pt>
                <c:pt idx="1">
                  <c:v>-11.3</c:v>
                </c:pt>
                <c:pt idx="2">
                  <c:v>0</c:v>
                </c:pt>
                <c:pt idx="3">
                  <c:v>11.3</c:v>
                </c:pt>
                <c:pt idx="4">
                  <c:v>21.8</c:v>
                </c:pt>
              </c:numCache>
            </c:numRef>
          </c:xVal>
          <c:yVal>
            <c:numRef>
              <c:f>'quasi-steady RoS'!$M$96:$M$100</c:f>
              <c:numCache>
                <c:formatCode>General</c:formatCode>
                <c:ptCount val="5"/>
                <c:pt idx="0">
                  <c:v>0.89300971547536412</c:v>
                </c:pt>
                <c:pt idx="1">
                  <c:v>1.3759999999999999</c:v>
                </c:pt>
                <c:pt idx="2">
                  <c:v>1.66</c:v>
                </c:pt>
                <c:pt idx="3">
                  <c:v>2.1840000000000002</c:v>
                </c:pt>
                <c:pt idx="4">
                  <c:v>3.07</c:v>
                </c:pt>
              </c:numCache>
            </c:numRef>
          </c:yVal>
          <c:smooth val="1"/>
          <c:extLst>
            <c:ext xmlns:c16="http://schemas.microsoft.com/office/drawing/2014/chart" uri="{C3380CC4-5D6E-409C-BE32-E72D297353CC}">
              <c16:uniqueId val="{00000002-1D40-407B-977B-5A8380E9DD6B}"/>
            </c:ext>
          </c:extLst>
        </c:ser>
        <c:ser>
          <c:idx val="3"/>
          <c:order val="3"/>
          <c:tx>
            <c:strRef>
              <c:f>'quasi-steady RoS'!$N$95</c:f>
              <c:strCache>
                <c:ptCount val="1"/>
                <c:pt idx="0">
                  <c:v>LBS-Hg=0.2 m</c:v>
                </c:pt>
              </c:strCache>
            </c:strRef>
          </c:tx>
          <c:spPr>
            <a:ln w="12700" cap="rnd">
              <a:solidFill>
                <a:schemeClr val="tx1"/>
              </a:solidFill>
              <a:round/>
            </a:ln>
            <a:effectLst/>
          </c:spPr>
          <c:marker>
            <c:symbol val="circle"/>
            <c:size val="5"/>
            <c:spPr>
              <a:solidFill>
                <a:schemeClr val="bg1"/>
              </a:solidFill>
              <a:ln w="9525">
                <a:solidFill>
                  <a:schemeClr val="tx1"/>
                </a:solidFill>
              </a:ln>
              <a:effectLst/>
            </c:spPr>
          </c:marker>
          <c:xVal>
            <c:numRef>
              <c:f>'quasi-steady RoS'!$A$96:$A$100</c:f>
              <c:numCache>
                <c:formatCode>0.00</c:formatCode>
                <c:ptCount val="5"/>
                <c:pt idx="0">
                  <c:v>-21.8</c:v>
                </c:pt>
                <c:pt idx="1">
                  <c:v>-11.3</c:v>
                </c:pt>
                <c:pt idx="2">
                  <c:v>0</c:v>
                </c:pt>
                <c:pt idx="3">
                  <c:v>11.3</c:v>
                </c:pt>
                <c:pt idx="4">
                  <c:v>21.8</c:v>
                </c:pt>
              </c:numCache>
            </c:numRef>
          </c:xVal>
          <c:yVal>
            <c:numRef>
              <c:f>'quasi-steady RoS'!$N$96:$N$100</c:f>
              <c:numCache>
                <c:formatCode>General</c:formatCode>
                <c:ptCount val="5"/>
                <c:pt idx="0">
                  <c:v>2.31</c:v>
                </c:pt>
                <c:pt idx="1">
                  <c:v>3.0609999999999999</c:v>
                </c:pt>
                <c:pt idx="2">
                  <c:v>3.5150000000000001</c:v>
                </c:pt>
                <c:pt idx="3">
                  <c:v>4.2116833976833981</c:v>
                </c:pt>
                <c:pt idx="4">
                  <c:v>4.8869999999999996</c:v>
                </c:pt>
              </c:numCache>
            </c:numRef>
          </c:yVal>
          <c:smooth val="1"/>
          <c:extLst>
            <c:ext xmlns:c16="http://schemas.microsoft.com/office/drawing/2014/chart" uri="{C3380CC4-5D6E-409C-BE32-E72D297353CC}">
              <c16:uniqueId val="{00000003-1D40-407B-977B-5A8380E9DD6B}"/>
            </c:ext>
          </c:extLst>
        </c:ser>
        <c:ser>
          <c:idx val="4"/>
          <c:order val="4"/>
          <c:tx>
            <c:strRef>
              <c:f>'quasi-steady RoS'!$O$95</c:f>
              <c:strCache>
                <c:ptCount val="1"/>
                <c:pt idx="0">
                  <c:v>LBS-Hg=0.5 m</c:v>
                </c:pt>
              </c:strCache>
            </c:strRef>
          </c:tx>
          <c:spPr>
            <a:ln w="12700" cap="rnd">
              <a:solidFill>
                <a:srgbClr val="00B0F0"/>
              </a:solidFill>
              <a:round/>
            </a:ln>
            <a:effectLst/>
          </c:spPr>
          <c:marker>
            <c:symbol val="circle"/>
            <c:size val="5"/>
            <c:spPr>
              <a:solidFill>
                <a:schemeClr val="bg1"/>
              </a:solidFill>
              <a:ln w="9525">
                <a:solidFill>
                  <a:srgbClr val="00B0F0"/>
                </a:solidFill>
              </a:ln>
              <a:effectLst/>
            </c:spPr>
          </c:marker>
          <c:xVal>
            <c:numRef>
              <c:f>'quasi-steady RoS'!$A$96:$A$100</c:f>
              <c:numCache>
                <c:formatCode>0.00</c:formatCode>
                <c:ptCount val="5"/>
                <c:pt idx="0">
                  <c:v>-21.8</c:v>
                </c:pt>
                <c:pt idx="1">
                  <c:v>-11.3</c:v>
                </c:pt>
                <c:pt idx="2">
                  <c:v>0</c:v>
                </c:pt>
                <c:pt idx="3">
                  <c:v>11.3</c:v>
                </c:pt>
                <c:pt idx="4">
                  <c:v>21.8</c:v>
                </c:pt>
              </c:numCache>
            </c:numRef>
          </c:xVal>
          <c:yVal>
            <c:numRef>
              <c:f>'quasi-steady RoS'!$O$96:$O$100</c:f>
              <c:numCache>
                <c:formatCode>General</c:formatCode>
                <c:ptCount val="5"/>
                <c:pt idx="0">
                  <c:v>2.1545037510419598</c:v>
                </c:pt>
                <c:pt idx="1">
                  <c:v>2.8079999999999998</c:v>
                </c:pt>
                <c:pt idx="2">
                  <c:v>3.170894428</c:v>
                </c:pt>
                <c:pt idx="3">
                  <c:v>3.8039840334042898</c:v>
                </c:pt>
                <c:pt idx="4">
                  <c:v>4.556</c:v>
                </c:pt>
              </c:numCache>
            </c:numRef>
          </c:yVal>
          <c:smooth val="1"/>
          <c:extLst>
            <c:ext xmlns:c16="http://schemas.microsoft.com/office/drawing/2014/chart" uri="{C3380CC4-5D6E-409C-BE32-E72D297353CC}">
              <c16:uniqueId val="{00000004-1D40-407B-977B-5A8380E9DD6B}"/>
            </c:ext>
          </c:extLst>
        </c:ser>
        <c:ser>
          <c:idx val="5"/>
          <c:order val="5"/>
          <c:tx>
            <c:strRef>
              <c:f>'quasi-steady RoS'!$P$95</c:f>
              <c:strCache>
                <c:ptCount val="1"/>
                <c:pt idx="0">
                  <c:v>LBS-Hg=1 m</c:v>
                </c:pt>
              </c:strCache>
            </c:strRef>
          </c:tx>
          <c:spPr>
            <a:ln w="12700" cap="rnd">
              <a:solidFill>
                <a:srgbClr val="FF0000"/>
              </a:solidFill>
              <a:round/>
            </a:ln>
            <a:effectLst/>
          </c:spPr>
          <c:marker>
            <c:symbol val="circle"/>
            <c:size val="5"/>
            <c:spPr>
              <a:solidFill>
                <a:schemeClr val="bg1"/>
              </a:solidFill>
              <a:ln w="9525">
                <a:solidFill>
                  <a:srgbClr val="FF0000"/>
                </a:solidFill>
              </a:ln>
              <a:effectLst/>
            </c:spPr>
          </c:marker>
          <c:xVal>
            <c:numRef>
              <c:f>'quasi-steady RoS'!$A$96:$A$100</c:f>
              <c:numCache>
                <c:formatCode>0.00</c:formatCode>
                <c:ptCount val="5"/>
                <c:pt idx="0">
                  <c:v>-21.8</c:v>
                </c:pt>
                <c:pt idx="1">
                  <c:v>-11.3</c:v>
                </c:pt>
                <c:pt idx="2">
                  <c:v>0</c:v>
                </c:pt>
                <c:pt idx="3">
                  <c:v>11.3</c:v>
                </c:pt>
                <c:pt idx="4">
                  <c:v>21.8</c:v>
                </c:pt>
              </c:numCache>
            </c:numRef>
          </c:xVal>
          <c:yVal>
            <c:numRef>
              <c:f>'quasi-steady RoS'!$P$96:$P$100</c:f>
              <c:numCache>
                <c:formatCode>General</c:formatCode>
                <c:ptCount val="5"/>
                <c:pt idx="0">
                  <c:v>1.411</c:v>
                </c:pt>
                <c:pt idx="1">
                  <c:v>1.87</c:v>
                </c:pt>
                <c:pt idx="2">
                  <c:v>2.673</c:v>
                </c:pt>
                <c:pt idx="3">
                  <c:v>3.53</c:v>
                </c:pt>
                <c:pt idx="4">
                  <c:v>4.4400000000000004</c:v>
                </c:pt>
              </c:numCache>
            </c:numRef>
          </c:yVal>
          <c:smooth val="1"/>
          <c:extLst>
            <c:ext xmlns:c16="http://schemas.microsoft.com/office/drawing/2014/chart" uri="{C3380CC4-5D6E-409C-BE32-E72D297353CC}">
              <c16:uniqueId val="{00000005-1D40-407B-977B-5A8380E9DD6B}"/>
            </c:ext>
          </c:extLst>
        </c:ser>
        <c:dLbls>
          <c:showLegendKey val="0"/>
          <c:showVal val="0"/>
          <c:showCatName val="0"/>
          <c:showSerName val="0"/>
          <c:showPercent val="0"/>
          <c:showBubbleSize val="0"/>
        </c:dLbls>
        <c:axId val="515898144"/>
        <c:axId val="515901096"/>
      </c:scatterChart>
      <c:valAx>
        <c:axId val="515898144"/>
        <c:scaling>
          <c:orientation val="minMax"/>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latin typeface="Times New Roman" panose="02020603050405020304" pitchFamily="18" charset="0"/>
                    <a:cs typeface="Times New Roman" panose="02020603050405020304" pitchFamily="18" charset="0"/>
                  </a:rPr>
                  <a:t>Terrain Slope (Degree)</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901096"/>
        <c:crosses val="autoZero"/>
        <c:crossBetween val="midCat"/>
      </c:valAx>
      <c:valAx>
        <c:axId val="515901096"/>
        <c:scaling>
          <c:orientation val="minMax"/>
          <c:max val="5"/>
        </c:scaling>
        <c:delete val="0"/>
        <c:axPos val="l"/>
        <c:majorGridlines>
          <c:spPr>
            <a:ln w="6350" cap="flat" cmpd="sng" algn="ctr">
              <a:solidFill>
                <a:schemeClr val="bg2"/>
              </a:solidFill>
              <a:prstDash val="dash"/>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latin typeface="Times New Roman" panose="02020603050405020304" pitchFamily="18" charset="0"/>
                    <a:cs typeface="Times New Roman" panose="02020603050405020304" pitchFamily="18" charset="0"/>
                  </a:rPr>
                  <a:t>RoS (m/s)</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6350" cap="flat" cmpd="sng" algn="ctr">
            <a:solidFill>
              <a:schemeClr val="tx1">
                <a:lumMod val="25000"/>
                <a:lumOff val="75000"/>
              </a:schemeClr>
            </a:solidFill>
            <a:prstDash val="dash"/>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898144"/>
        <c:crosses val="autoZero"/>
        <c:crossBetween val="midCat"/>
        <c:majorUnit val="1"/>
      </c:valAx>
      <c:spPr>
        <a:noFill/>
        <a:ln>
          <a:solidFill>
            <a:schemeClr val="tx1"/>
          </a:solidFill>
        </a:ln>
        <a:effectLst/>
      </c:spPr>
    </c:plotArea>
    <c:legend>
      <c:legendPos val="r"/>
      <c:layout>
        <c:manualLayout>
          <c:xMode val="edge"/>
          <c:yMode val="edge"/>
          <c:x val="0.1573784188034188"/>
          <c:y val="3.54613425925926E-2"/>
          <c:w val="0.34691987179487177"/>
          <c:h val="0.2426636574074074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'Fir-Horiz'!$K$1</c:f>
              <c:strCache>
                <c:ptCount val="1"/>
                <c:pt idx="0">
                  <c:v>Fir-Hg20cm-U4</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'Fir-Horiz'!$A$2:$A$272</c:f>
              <c:numCache>
                <c:formatCode>0.00</c:formatCode>
                <c:ptCount val="2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numCache>
            </c:numRef>
          </c:xVal>
          <c:yVal>
            <c:numRef>
              <c:f>'Fir-Horiz'!$K$33:$K$272</c:f>
              <c:numCache>
                <c:formatCode>0.00</c:formatCode>
                <c:ptCount val="240"/>
                <c:pt idx="0">
                  <c:v>16.5</c:v>
                </c:pt>
                <c:pt idx="1">
                  <c:v>17.27</c:v>
                </c:pt>
                <c:pt idx="2">
                  <c:v>18.28</c:v>
                </c:pt>
                <c:pt idx="3">
                  <c:v>19.010000000000002</c:v>
                </c:pt>
                <c:pt idx="4">
                  <c:v>19.77</c:v>
                </c:pt>
                <c:pt idx="5">
                  <c:v>21</c:v>
                </c:pt>
                <c:pt idx="6">
                  <c:v>22.45</c:v>
                </c:pt>
                <c:pt idx="7">
                  <c:v>23.85</c:v>
                </c:pt>
                <c:pt idx="8">
                  <c:v>24.59</c:v>
                </c:pt>
                <c:pt idx="9">
                  <c:v>25.81</c:v>
                </c:pt>
                <c:pt idx="10">
                  <c:v>26.78</c:v>
                </c:pt>
                <c:pt idx="11">
                  <c:v>27.99</c:v>
                </c:pt>
                <c:pt idx="12">
                  <c:v>29.22</c:v>
                </c:pt>
                <c:pt idx="13">
                  <c:v>30.42</c:v>
                </c:pt>
                <c:pt idx="14">
                  <c:v>31.46</c:v>
                </c:pt>
                <c:pt idx="15">
                  <c:v>32.61</c:v>
                </c:pt>
                <c:pt idx="16">
                  <c:v>33.770000000000003</c:v>
                </c:pt>
                <c:pt idx="17">
                  <c:v>34.74</c:v>
                </c:pt>
                <c:pt idx="18">
                  <c:v>36.07</c:v>
                </c:pt>
                <c:pt idx="19">
                  <c:v>37.159999999999997</c:v>
                </c:pt>
                <c:pt idx="20">
                  <c:v>38.36</c:v>
                </c:pt>
                <c:pt idx="21">
                  <c:v>39.4</c:v>
                </c:pt>
                <c:pt idx="22">
                  <c:v>40.6</c:v>
                </c:pt>
                <c:pt idx="23">
                  <c:v>41.94</c:v>
                </c:pt>
                <c:pt idx="24">
                  <c:v>42.74</c:v>
                </c:pt>
                <c:pt idx="25">
                  <c:v>43.99</c:v>
                </c:pt>
                <c:pt idx="26">
                  <c:v>45.78</c:v>
                </c:pt>
                <c:pt idx="27">
                  <c:v>46.42</c:v>
                </c:pt>
                <c:pt idx="28">
                  <c:v>48.16</c:v>
                </c:pt>
                <c:pt idx="29">
                  <c:v>49.51</c:v>
                </c:pt>
                <c:pt idx="30">
                  <c:v>50.78</c:v>
                </c:pt>
                <c:pt idx="31">
                  <c:v>51.79</c:v>
                </c:pt>
                <c:pt idx="32">
                  <c:v>52.9</c:v>
                </c:pt>
                <c:pt idx="33">
                  <c:v>53.74</c:v>
                </c:pt>
                <c:pt idx="34">
                  <c:v>54.79</c:v>
                </c:pt>
                <c:pt idx="35">
                  <c:v>56.18</c:v>
                </c:pt>
                <c:pt idx="36">
                  <c:v>57.46</c:v>
                </c:pt>
                <c:pt idx="37">
                  <c:v>58.76</c:v>
                </c:pt>
                <c:pt idx="38">
                  <c:v>60.34</c:v>
                </c:pt>
                <c:pt idx="39">
                  <c:v>61.41</c:v>
                </c:pt>
                <c:pt idx="40">
                  <c:v>62.42</c:v>
                </c:pt>
                <c:pt idx="41">
                  <c:v>63.45</c:v>
                </c:pt>
                <c:pt idx="42">
                  <c:v>64.39</c:v>
                </c:pt>
                <c:pt idx="43">
                  <c:v>65.17</c:v>
                </c:pt>
                <c:pt idx="44">
                  <c:v>66.63</c:v>
                </c:pt>
                <c:pt idx="45">
                  <c:v>67.81</c:v>
                </c:pt>
                <c:pt idx="46">
                  <c:v>69.22</c:v>
                </c:pt>
                <c:pt idx="47">
                  <c:v>71.34</c:v>
                </c:pt>
                <c:pt idx="48">
                  <c:v>72.87</c:v>
                </c:pt>
                <c:pt idx="49">
                  <c:v>74.13</c:v>
                </c:pt>
                <c:pt idx="50">
                  <c:v>75.77</c:v>
                </c:pt>
                <c:pt idx="51">
                  <c:v>77.459999999999994</c:v>
                </c:pt>
                <c:pt idx="52">
                  <c:v>78.39</c:v>
                </c:pt>
                <c:pt idx="53">
                  <c:v>79.83</c:v>
                </c:pt>
                <c:pt idx="54">
                  <c:v>80.81</c:v>
                </c:pt>
                <c:pt idx="55">
                  <c:v>82.17</c:v>
                </c:pt>
                <c:pt idx="56">
                  <c:v>83.38</c:v>
                </c:pt>
                <c:pt idx="57">
                  <c:v>84.3</c:v>
                </c:pt>
                <c:pt idx="58">
                  <c:v>85.1</c:v>
                </c:pt>
                <c:pt idx="59">
                  <c:v>85.64</c:v>
                </c:pt>
                <c:pt idx="60">
                  <c:v>87.05</c:v>
                </c:pt>
                <c:pt idx="61">
                  <c:v>88.08</c:v>
                </c:pt>
                <c:pt idx="62">
                  <c:v>89.11</c:v>
                </c:pt>
                <c:pt idx="63">
                  <c:v>90.1</c:v>
                </c:pt>
                <c:pt idx="64">
                  <c:v>90.96</c:v>
                </c:pt>
                <c:pt idx="65">
                  <c:v>92.11</c:v>
                </c:pt>
                <c:pt idx="66">
                  <c:v>93.06</c:v>
                </c:pt>
                <c:pt idx="67">
                  <c:v>94.75</c:v>
                </c:pt>
                <c:pt idx="68">
                  <c:v>95.56</c:v>
                </c:pt>
                <c:pt idx="69">
                  <c:v>96.45</c:v>
                </c:pt>
                <c:pt idx="70">
                  <c:v>97.45</c:v>
                </c:pt>
                <c:pt idx="71">
                  <c:v>98.22</c:v>
                </c:pt>
                <c:pt idx="72">
                  <c:v>99.43</c:v>
                </c:pt>
                <c:pt idx="73">
                  <c:v>100.5</c:v>
                </c:pt>
                <c:pt idx="74">
                  <c:v>101.2</c:v>
                </c:pt>
                <c:pt idx="75">
                  <c:v>101.7</c:v>
                </c:pt>
                <c:pt idx="76">
                  <c:v>102.5</c:v>
                </c:pt>
                <c:pt idx="77">
                  <c:v>103.4</c:v>
                </c:pt>
                <c:pt idx="78">
                  <c:v>104.2</c:v>
                </c:pt>
                <c:pt idx="79">
                  <c:v>105.2</c:v>
                </c:pt>
                <c:pt idx="80">
                  <c:v>106</c:v>
                </c:pt>
                <c:pt idx="81">
                  <c:v>106.8</c:v>
                </c:pt>
                <c:pt idx="82">
                  <c:v>108</c:v>
                </c:pt>
                <c:pt idx="83">
                  <c:v>108.6</c:v>
                </c:pt>
                <c:pt idx="84">
                  <c:v>109.4</c:v>
                </c:pt>
                <c:pt idx="85">
                  <c:v>109.8</c:v>
                </c:pt>
                <c:pt idx="86">
                  <c:v>110.4</c:v>
                </c:pt>
                <c:pt idx="87">
                  <c:v>111.1</c:v>
                </c:pt>
                <c:pt idx="88">
                  <c:v>111.4</c:v>
                </c:pt>
                <c:pt idx="89">
                  <c:v>112.1</c:v>
                </c:pt>
                <c:pt idx="90">
                  <c:v>112.8</c:v>
                </c:pt>
                <c:pt idx="91">
                  <c:v>113.4</c:v>
                </c:pt>
                <c:pt idx="92">
                  <c:v>114.1</c:v>
                </c:pt>
                <c:pt idx="93">
                  <c:v>114.7</c:v>
                </c:pt>
                <c:pt idx="94">
                  <c:v>115.8</c:v>
                </c:pt>
                <c:pt idx="95">
                  <c:v>116.3</c:v>
                </c:pt>
                <c:pt idx="96">
                  <c:v>116.8</c:v>
                </c:pt>
                <c:pt idx="97">
                  <c:v>117.9</c:v>
                </c:pt>
                <c:pt idx="98">
                  <c:v>118.7</c:v>
                </c:pt>
                <c:pt idx="99">
                  <c:v>119.2</c:v>
                </c:pt>
                <c:pt idx="100">
                  <c:v>119.9</c:v>
                </c:pt>
                <c:pt idx="101">
                  <c:v>120.5</c:v>
                </c:pt>
                <c:pt idx="102">
                  <c:v>121</c:v>
                </c:pt>
                <c:pt idx="103">
                  <c:v>121.9</c:v>
                </c:pt>
                <c:pt idx="104">
                  <c:v>122.5</c:v>
                </c:pt>
                <c:pt idx="105">
                  <c:v>123.3</c:v>
                </c:pt>
                <c:pt idx="106">
                  <c:v>124</c:v>
                </c:pt>
                <c:pt idx="107">
                  <c:v>124.7</c:v>
                </c:pt>
                <c:pt idx="108">
                  <c:v>125.6</c:v>
                </c:pt>
                <c:pt idx="109">
                  <c:v>126.1</c:v>
                </c:pt>
                <c:pt idx="110">
                  <c:v>126.8</c:v>
                </c:pt>
                <c:pt idx="111">
                  <c:v>127.7</c:v>
                </c:pt>
                <c:pt idx="112">
                  <c:v>128.80000000000001</c:v>
                </c:pt>
                <c:pt idx="113">
                  <c:v>129.5</c:v>
                </c:pt>
                <c:pt idx="114">
                  <c:v>130.30000000000001</c:v>
                </c:pt>
                <c:pt idx="115">
                  <c:v>131.30000000000001</c:v>
                </c:pt>
                <c:pt idx="116">
                  <c:v>132.1</c:v>
                </c:pt>
                <c:pt idx="117">
                  <c:v>132.80000000000001</c:v>
                </c:pt>
                <c:pt idx="118">
                  <c:v>133.5</c:v>
                </c:pt>
                <c:pt idx="119">
                  <c:v>134.30000000000001</c:v>
                </c:pt>
                <c:pt idx="120">
                  <c:v>135.5</c:v>
                </c:pt>
                <c:pt idx="121">
                  <c:v>136.19999999999999</c:v>
                </c:pt>
                <c:pt idx="122">
                  <c:v>137.19999999999999</c:v>
                </c:pt>
                <c:pt idx="123">
                  <c:v>137.80000000000001</c:v>
                </c:pt>
                <c:pt idx="124">
                  <c:v>138.69999999999999</c:v>
                </c:pt>
                <c:pt idx="125">
                  <c:v>139.69999999999999</c:v>
                </c:pt>
                <c:pt idx="126">
                  <c:v>140.30000000000001</c:v>
                </c:pt>
                <c:pt idx="127">
                  <c:v>141.19999999999999</c:v>
                </c:pt>
                <c:pt idx="128">
                  <c:v>141.9</c:v>
                </c:pt>
                <c:pt idx="129">
                  <c:v>142.5</c:v>
                </c:pt>
                <c:pt idx="130">
                  <c:v>143.30000000000001</c:v>
                </c:pt>
                <c:pt idx="131">
                  <c:v>144</c:v>
                </c:pt>
                <c:pt idx="132">
                  <c:v>145</c:v>
                </c:pt>
                <c:pt idx="133">
                  <c:v>146.4</c:v>
                </c:pt>
                <c:pt idx="134">
                  <c:v>147.30000000000001</c:v>
                </c:pt>
                <c:pt idx="135">
                  <c:v>148.19999999999999</c:v>
                </c:pt>
                <c:pt idx="136">
                  <c:v>148.69999999999999</c:v>
                </c:pt>
                <c:pt idx="137">
                  <c:v>149.4</c:v>
                </c:pt>
                <c:pt idx="138">
                  <c:v>150.19999999999999</c:v>
                </c:pt>
                <c:pt idx="139">
                  <c:v>150.80000000000001</c:v>
                </c:pt>
                <c:pt idx="140">
                  <c:v>152</c:v>
                </c:pt>
                <c:pt idx="141">
                  <c:v>153.30000000000001</c:v>
                </c:pt>
                <c:pt idx="142">
                  <c:v>154.5</c:v>
                </c:pt>
                <c:pt idx="143">
                  <c:v>155.30000000000001</c:v>
                </c:pt>
                <c:pt idx="144">
                  <c:v>156.69999999999999</c:v>
                </c:pt>
                <c:pt idx="145">
                  <c:v>157.6</c:v>
                </c:pt>
                <c:pt idx="146">
                  <c:v>158.69999999999999</c:v>
                </c:pt>
                <c:pt idx="147">
                  <c:v>160.1</c:v>
                </c:pt>
                <c:pt idx="148">
                  <c:v>161.4</c:v>
                </c:pt>
                <c:pt idx="149">
                  <c:v>163.19999999999999</c:v>
                </c:pt>
                <c:pt idx="150">
                  <c:v>163.69999999999999</c:v>
                </c:pt>
                <c:pt idx="151">
                  <c:v>165.2</c:v>
                </c:pt>
                <c:pt idx="152">
                  <c:v>166.8</c:v>
                </c:pt>
                <c:pt idx="153">
                  <c:v>168.2</c:v>
                </c:pt>
                <c:pt idx="154">
                  <c:v>169.1</c:v>
                </c:pt>
                <c:pt idx="155">
                  <c:v>170.1</c:v>
                </c:pt>
                <c:pt idx="156">
                  <c:v>171.4</c:v>
                </c:pt>
                <c:pt idx="157">
                  <c:v>172.9</c:v>
                </c:pt>
                <c:pt idx="158">
                  <c:v>174.1</c:v>
                </c:pt>
                <c:pt idx="159">
                  <c:v>175</c:v>
                </c:pt>
                <c:pt idx="160">
                  <c:v>175.8</c:v>
                </c:pt>
                <c:pt idx="161">
                  <c:v>177.1</c:v>
                </c:pt>
                <c:pt idx="162">
                  <c:v>177.8</c:v>
                </c:pt>
                <c:pt idx="163">
                  <c:v>179</c:v>
                </c:pt>
                <c:pt idx="164">
                  <c:v>180</c:v>
                </c:pt>
                <c:pt idx="165">
                  <c:v>180.4</c:v>
                </c:pt>
                <c:pt idx="166">
                  <c:v>181.2</c:v>
                </c:pt>
                <c:pt idx="167">
                  <c:v>182.1</c:v>
                </c:pt>
                <c:pt idx="168">
                  <c:v>183.3</c:v>
                </c:pt>
                <c:pt idx="169">
                  <c:v>184.5</c:v>
                </c:pt>
                <c:pt idx="170">
                  <c:v>185.5</c:v>
                </c:pt>
                <c:pt idx="171">
                  <c:v>185.9</c:v>
                </c:pt>
                <c:pt idx="172">
                  <c:v>187.3</c:v>
                </c:pt>
                <c:pt idx="173">
                  <c:v>188.3</c:v>
                </c:pt>
                <c:pt idx="174">
                  <c:v>188.9</c:v>
                </c:pt>
                <c:pt idx="175">
                  <c:v>189.6</c:v>
                </c:pt>
                <c:pt idx="176">
                  <c:v>190.4</c:v>
                </c:pt>
                <c:pt idx="177">
                  <c:v>191.4</c:v>
                </c:pt>
                <c:pt idx="178">
                  <c:v>192.6</c:v>
                </c:pt>
                <c:pt idx="179">
                  <c:v>193.3</c:v>
                </c:pt>
                <c:pt idx="180">
                  <c:v>194.5</c:v>
                </c:pt>
                <c:pt idx="181">
                  <c:v>195.1</c:v>
                </c:pt>
                <c:pt idx="182">
                  <c:v>196.7</c:v>
                </c:pt>
                <c:pt idx="183">
                  <c:v>197.9</c:v>
                </c:pt>
                <c:pt idx="184">
                  <c:v>198.5</c:v>
                </c:pt>
              </c:numCache>
            </c:numRef>
          </c:yVal>
          <c:smooth val="1"/>
          <c:extLst>
            <c:ext xmlns:c16="http://schemas.microsoft.com/office/drawing/2014/chart" uri="{C3380CC4-5D6E-409C-BE32-E72D297353CC}">
              <c16:uniqueId val="{00000000-531E-4E4E-82A6-1E6B6C1C28AA}"/>
            </c:ext>
          </c:extLst>
        </c:ser>
        <c:dLbls>
          <c:showLegendKey val="0"/>
          <c:showVal val="0"/>
          <c:showCatName val="0"/>
          <c:showSerName val="0"/>
          <c:showPercent val="0"/>
          <c:showBubbleSize val="0"/>
        </c:dLbls>
        <c:axId val="226422640"/>
        <c:axId val="226423952"/>
      </c:scatterChart>
      <c:valAx>
        <c:axId val="2264226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23952"/>
        <c:crosses val="autoZero"/>
        <c:crossBetween val="midCat"/>
      </c:valAx>
      <c:valAx>
        <c:axId val="226423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22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75699912510937"/>
          <c:y val="2.7777777777777776E-2"/>
          <c:w val="0.79613123359580051"/>
          <c:h val="0.78148950131233597"/>
        </c:manualLayout>
      </c:layout>
      <c:scatterChart>
        <c:scatterStyle val="smoothMarker"/>
        <c:varyColors val="0"/>
        <c:ser>
          <c:idx val="0"/>
          <c:order val="0"/>
          <c:tx>
            <c:strRef>
              <c:f>'quasi-steady RoS'!$B$95</c:f>
              <c:strCache>
                <c:ptCount val="1"/>
                <c:pt idx="0">
                  <c:v>Fir-Hg=0.2 m</c:v>
                </c:pt>
              </c:strCache>
            </c:strRef>
          </c:tx>
          <c:spPr>
            <a:ln w="12700" cap="rnd">
              <a:solidFill>
                <a:schemeClr val="tx1"/>
              </a:solidFill>
              <a:prstDash val="dash"/>
              <a:round/>
            </a:ln>
            <a:effectLst/>
          </c:spPr>
          <c:marker>
            <c:symbol val="square"/>
            <c:size val="5"/>
            <c:spPr>
              <a:solidFill>
                <a:schemeClr val="bg1"/>
              </a:solidFill>
              <a:ln w="9525">
                <a:solidFill>
                  <a:schemeClr val="tx1"/>
                </a:solidFill>
              </a:ln>
              <a:effectLst/>
            </c:spPr>
          </c:marker>
          <c:xVal>
            <c:numRef>
              <c:f>'quasi-steady RoS'!$A$145:$A$149</c:f>
              <c:numCache>
                <c:formatCode>0.00</c:formatCode>
                <c:ptCount val="5"/>
                <c:pt idx="0">
                  <c:v>-21.8</c:v>
                </c:pt>
                <c:pt idx="1">
                  <c:v>-11.3</c:v>
                </c:pt>
                <c:pt idx="2">
                  <c:v>0</c:v>
                </c:pt>
                <c:pt idx="3">
                  <c:v>11.3</c:v>
                </c:pt>
                <c:pt idx="4">
                  <c:v>21.8</c:v>
                </c:pt>
              </c:numCache>
            </c:numRef>
          </c:xVal>
          <c:yVal>
            <c:numRef>
              <c:f>'quasi-steady RoS'!$B$145:$B$149</c:f>
              <c:numCache>
                <c:formatCode>General</c:formatCode>
                <c:ptCount val="5"/>
                <c:pt idx="0">
                  <c:v>0.53781248655943559</c:v>
                </c:pt>
                <c:pt idx="1">
                  <c:v>0.75881870385561934</c:v>
                </c:pt>
                <c:pt idx="2">
                  <c:v>1</c:v>
                </c:pt>
                <c:pt idx="3">
                  <c:v>1.4861212763622911</c:v>
                </c:pt>
                <c:pt idx="4">
                  <c:v>1.9064807219031992</c:v>
                </c:pt>
              </c:numCache>
            </c:numRef>
          </c:yVal>
          <c:smooth val="1"/>
          <c:extLst>
            <c:ext xmlns:c16="http://schemas.microsoft.com/office/drawing/2014/chart" uri="{C3380CC4-5D6E-409C-BE32-E72D297353CC}">
              <c16:uniqueId val="{00000000-BED7-4520-BE7D-3CCE1CFF1D50}"/>
            </c:ext>
          </c:extLst>
        </c:ser>
        <c:ser>
          <c:idx val="1"/>
          <c:order val="1"/>
          <c:tx>
            <c:strRef>
              <c:f>'quasi-steady RoS'!$C$95</c:f>
              <c:strCache>
                <c:ptCount val="1"/>
                <c:pt idx="0">
                  <c:v>Fir-Hg=0.5 m</c:v>
                </c:pt>
              </c:strCache>
            </c:strRef>
          </c:tx>
          <c:spPr>
            <a:ln w="12700" cap="rnd">
              <a:solidFill>
                <a:srgbClr val="00B0F0"/>
              </a:solidFill>
              <a:prstDash val="dash"/>
              <a:round/>
            </a:ln>
            <a:effectLst/>
          </c:spPr>
          <c:marker>
            <c:symbol val="square"/>
            <c:size val="5"/>
            <c:spPr>
              <a:solidFill>
                <a:schemeClr val="bg1"/>
              </a:solidFill>
              <a:ln w="9525">
                <a:solidFill>
                  <a:srgbClr val="00B0F0"/>
                </a:solidFill>
              </a:ln>
              <a:effectLst/>
            </c:spPr>
          </c:marker>
          <c:xVal>
            <c:numRef>
              <c:f>'quasi-steady RoS'!$A$145:$A$149</c:f>
              <c:numCache>
                <c:formatCode>0.00</c:formatCode>
                <c:ptCount val="5"/>
                <c:pt idx="0">
                  <c:v>-21.8</c:v>
                </c:pt>
                <c:pt idx="1">
                  <c:v>-11.3</c:v>
                </c:pt>
                <c:pt idx="2">
                  <c:v>0</c:v>
                </c:pt>
                <c:pt idx="3">
                  <c:v>11.3</c:v>
                </c:pt>
                <c:pt idx="4">
                  <c:v>21.8</c:v>
                </c:pt>
              </c:numCache>
            </c:numRef>
          </c:xVal>
          <c:yVal>
            <c:numRef>
              <c:f>'quasi-steady RoS'!$C$145:$C$149</c:f>
              <c:numCache>
                <c:formatCode>General</c:formatCode>
                <c:ptCount val="5"/>
                <c:pt idx="0">
                  <c:v>0.44694785438491003</c:v>
                </c:pt>
                <c:pt idx="1">
                  <c:v>0.78213273384810877</c:v>
                </c:pt>
                <c:pt idx="2">
                  <c:v>1</c:v>
                </c:pt>
                <c:pt idx="3">
                  <c:v>1.4921825714155765</c:v>
                </c:pt>
                <c:pt idx="4">
                  <c:v>1.9059720457433293</c:v>
                </c:pt>
              </c:numCache>
            </c:numRef>
          </c:yVal>
          <c:smooth val="1"/>
          <c:extLst>
            <c:ext xmlns:c16="http://schemas.microsoft.com/office/drawing/2014/chart" uri="{C3380CC4-5D6E-409C-BE32-E72D297353CC}">
              <c16:uniqueId val="{00000001-BED7-4520-BE7D-3CCE1CFF1D50}"/>
            </c:ext>
          </c:extLst>
        </c:ser>
        <c:ser>
          <c:idx val="2"/>
          <c:order val="2"/>
          <c:tx>
            <c:strRef>
              <c:f>'quasi-steady RoS'!$D$95</c:f>
              <c:strCache>
                <c:ptCount val="1"/>
                <c:pt idx="0">
                  <c:v>Fir-Hg=1 m</c:v>
                </c:pt>
              </c:strCache>
            </c:strRef>
          </c:tx>
          <c:spPr>
            <a:ln w="12700" cap="rnd">
              <a:solidFill>
                <a:srgbClr val="FF0000"/>
              </a:solidFill>
              <a:prstDash val="dash"/>
              <a:round/>
            </a:ln>
            <a:effectLst/>
          </c:spPr>
          <c:marker>
            <c:symbol val="square"/>
            <c:size val="5"/>
            <c:spPr>
              <a:solidFill>
                <a:schemeClr val="bg1"/>
              </a:solidFill>
              <a:ln w="9525">
                <a:solidFill>
                  <a:srgbClr val="FF0000"/>
                </a:solidFill>
              </a:ln>
              <a:effectLst/>
            </c:spPr>
          </c:marker>
          <c:xVal>
            <c:numRef>
              <c:f>'quasi-steady RoS'!$A$145:$A$149</c:f>
              <c:numCache>
                <c:formatCode>0.00</c:formatCode>
                <c:ptCount val="5"/>
                <c:pt idx="0">
                  <c:v>-21.8</c:v>
                </c:pt>
                <c:pt idx="1">
                  <c:v>-11.3</c:v>
                </c:pt>
                <c:pt idx="2">
                  <c:v>0</c:v>
                </c:pt>
                <c:pt idx="3">
                  <c:v>11.3</c:v>
                </c:pt>
                <c:pt idx="4">
                  <c:v>21.8</c:v>
                </c:pt>
              </c:numCache>
            </c:numRef>
          </c:xVal>
          <c:yVal>
            <c:numRef>
              <c:f>'quasi-steady RoS'!$D$145:$D$149</c:f>
              <c:numCache>
                <c:formatCode>General</c:formatCode>
                <c:ptCount val="5"/>
                <c:pt idx="0">
                  <c:v>0.39696586599241462</c:v>
                </c:pt>
                <c:pt idx="1">
                  <c:v>0.71920917325455336</c:v>
                </c:pt>
                <c:pt idx="2">
                  <c:v>1</c:v>
                </c:pt>
                <c:pt idx="3">
                  <c:v>1.4850290590296711</c:v>
                </c:pt>
                <c:pt idx="4">
                  <c:v>2.098609355246523</c:v>
                </c:pt>
              </c:numCache>
            </c:numRef>
          </c:yVal>
          <c:smooth val="1"/>
          <c:extLst>
            <c:ext xmlns:c16="http://schemas.microsoft.com/office/drawing/2014/chart" uri="{C3380CC4-5D6E-409C-BE32-E72D297353CC}">
              <c16:uniqueId val="{00000002-BED7-4520-BE7D-3CCE1CFF1D50}"/>
            </c:ext>
          </c:extLst>
        </c:ser>
        <c:ser>
          <c:idx val="3"/>
          <c:order val="3"/>
          <c:tx>
            <c:strRef>
              <c:f>'quasi-steady RoS'!$E$95</c:f>
              <c:strCache>
                <c:ptCount val="1"/>
                <c:pt idx="0">
                  <c:v>LBS-Hg=0.2 m</c:v>
                </c:pt>
              </c:strCache>
            </c:strRef>
          </c:tx>
          <c:spPr>
            <a:ln w="12700" cap="rnd">
              <a:solidFill>
                <a:schemeClr val="tx1"/>
              </a:solidFill>
              <a:round/>
            </a:ln>
            <a:effectLst/>
          </c:spPr>
          <c:marker>
            <c:symbol val="circle"/>
            <c:size val="5"/>
            <c:spPr>
              <a:solidFill>
                <a:schemeClr val="bg1"/>
              </a:solidFill>
              <a:ln w="9525">
                <a:solidFill>
                  <a:schemeClr val="tx1"/>
                </a:solidFill>
              </a:ln>
              <a:effectLst/>
            </c:spPr>
          </c:marker>
          <c:xVal>
            <c:numRef>
              <c:f>'quasi-steady RoS'!$A$145:$A$149</c:f>
              <c:numCache>
                <c:formatCode>0.00</c:formatCode>
                <c:ptCount val="5"/>
                <c:pt idx="0">
                  <c:v>-21.8</c:v>
                </c:pt>
                <c:pt idx="1">
                  <c:v>-11.3</c:v>
                </c:pt>
                <c:pt idx="2">
                  <c:v>0</c:v>
                </c:pt>
                <c:pt idx="3">
                  <c:v>11.3</c:v>
                </c:pt>
                <c:pt idx="4">
                  <c:v>21.8</c:v>
                </c:pt>
              </c:numCache>
            </c:numRef>
          </c:xVal>
          <c:yVal>
            <c:numRef>
              <c:f>'quasi-steady RoS'!$E$145:$E$149</c:f>
              <c:numCache>
                <c:formatCode>General</c:formatCode>
                <c:ptCount val="5"/>
                <c:pt idx="0">
                  <c:v>0.47689282202556543</c:v>
                </c:pt>
                <c:pt idx="1">
                  <c:v>0.77251720747295971</c:v>
                </c:pt>
                <c:pt idx="2">
                  <c:v>1</c:v>
                </c:pt>
                <c:pt idx="3">
                  <c:v>1.3128586050298019</c:v>
                </c:pt>
                <c:pt idx="4">
                  <c:v>1.5988200589970503</c:v>
                </c:pt>
              </c:numCache>
            </c:numRef>
          </c:yVal>
          <c:smooth val="1"/>
          <c:extLst>
            <c:ext xmlns:c16="http://schemas.microsoft.com/office/drawing/2014/chart" uri="{C3380CC4-5D6E-409C-BE32-E72D297353CC}">
              <c16:uniqueId val="{00000003-BED7-4520-BE7D-3CCE1CFF1D50}"/>
            </c:ext>
          </c:extLst>
        </c:ser>
        <c:ser>
          <c:idx val="4"/>
          <c:order val="4"/>
          <c:tx>
            <c:strRef>
              <c:f>'quasi-steady RoS'!$F$95</c:f>
              <c:strCache>
                <c:ptCount val="1"/>
                <c:pt idx="0">
                  <c:v>LBS-Hg=0.5 m</c:v>
                </c:pt>
              </c:strCache>
            </c:strRef>
          </c:tx>
          <c:spPr>
            <a:ln w="12700" cap="rnd">
              <a:solidFill>
                <a:srgbClr val="00B0F0"/>
              </a:solidFill>
              <a:round/>
            </a:ln>
            <a:effectLst/>
          </c:spPr>
          <c:marker>
            <c:symbol val="circle"/>
            <c:size val="5"/>
            <c:spPr>
              <a:solidFill>
                <a:schemeClr val="bg1"/>
              </a:solidFill>
              <a:ln w="9525">
                <a:solidFill>
                  <a:srgbClr val="00B0F0"/>
                </a:solidFill>
              </a:ln>
              <a:effectLst/>
            </c:spPr>
          </c:marker>
          <c:xVal>
            <c:numRef>
              <c:f>'quasi-steady RoS'!$A$145:$A$149</c:f>
              <c:numCache>
                <c:formatCode>0.00</c:formatCode>
                <c:ptCount val="5"/>
                <c:pt idx="0">
                  <c:v>-21.8</c:v>
                </c:pt>
                <c:pt idx="1">
                  <c:v>-11.3</c:v>
                </c:pt>
                <c:pt idx="2">
                  <c:v>0</c:v>
                </c:pt>
                <c:pt idx="3">
                  <c:v>11.3</c:v>
                </c:pt>
                <c:pt idx="4">
                  <c:v>21.8</c:v>
                </c:pt>
              </c:numCache>
            </c:numRef>
          </c:xVal>
          <c:yVal>
            <c:numRef>
              <c:f>'quasi-steady RoS'!$F$145:$F$149</c:f>
              <c:numCache>
                <c:formatCode>General</c:formatCode>
                <c:ptCount val="5"/>
                <c:pt idx="0">
                  <c:v>0.43370933150134966</c:v>
                </c:pt>
                <c:pt idx="1">
                  <c:v>0.72700333688721219</c:v>
                </c:pt>
                <c:pt idx="2">
                  <c:v>1</c:v>
                </c:pt>
                <c:pt idx="3">
                  <c:v>1.4604059403626344</c:v>
                </c:pt>
                <c:pt idx="4">
                  <c:v>1.8014705882352942</c:v>
                </c:pt>
              </c:numCache>
            </c:numRef>
          </c:yVal>
          <c:smooth val="1"/>
          <c:extLst>
            <c:ext xmlns:c16="http://schemas.microsoft.com/office/drawing/2014/chart" uri="{C3380CC4-5D6E-409C-BE32-E72D297353CC}">
              <c16:uniqueId val="{00000004-BED7-4520-BE7D-3CCE1CFF1D50}"/>
            </c:ext>
          </c:extLst>
        </c:ser>
        <c:ser>
          <c:idx val="5"/>
          <c:order val="5"/>
          <c:tx>
            <c:strRef>
              <c:f>'quasi-steady RoS'!$G$95</c:f>
              <c:strCache>
                <c:ptCount val="1"/>
                <c:pt idx="0">
                  <c:v>LBS-Hg=1 m</c:v>
                </c:pt>
              </c:strCache>
            </c:strRef>
          </c:tx>
          <c:spPr>
            <a:ln w="12700" cap="rnd">
              <a:solidFill>
                <a:srgbClr val="FF0000"/>
              </a:solidFill>
              <a:round/>
            </a:ln>
            <a:effectLst/>
          </c:spPr>
          <c:marker>
            <c:symbol val="circle"/>
            <c:size val="5"/>
            <c:spPr>
              <a:solidFill>
                <a:schemeClr val="bg1"/>
              </a:solidFill>
              <a:ln w="9525">
                <a:solidFill>
                  <a:srgbClr val="FF0000"/>
                </a:solidFill>
              </a:ln>
              <a:effectLst/>
            </c:spPr>
          </c:marker>
          <c:xVal>
            <c:numRef>
              <c:f>'quasi-steady RoS'!$A$145:$A$149</c:f>
              <c:numCache>
                <c:formatCode>0.00</c:formatCode>
                <c:ptCount val="5"/>
                <c:pt idx="0">
                  <c:v>-21.8</c:v>
                </c:pt>
                <c:pt idx="1">
                  <c:v>-11.3</c:v>
                </c:pt>
                <c:pt idx="2">
                  <c:v>0</c:v>
                </c:pt>
                <c:pt idx="3">
                  <c:v>11.3</c:v>
                </c:pt>
                <c:pt idx="4">
                  <c:v>21.8</c:v>
                </c:pt>
              </c:numCache>
            </c:numRef>
          </c:xVal>
          <c:yVal>
            <c:numRef>
              <c:f>'quasi-steady RoS'!$G$145:$G$149</c:f>
              <c:numCache>
                <c:formatCode>General</c:formatCode>
                <c:ptCount val="5"/>
                <c:pt idx="0">
                  <c:v>0.41977148573475476</c:v>
                </c:pt>
                <c:pt idx="1">
                  <c:v>0.58148148148148149</c:v>
                </c:pt>
                <c:pt idx="2">
                  <c:v>1</c:v>
                </c:pt>
                <c:pt idx="3">
                  <c:v>1.3416666666666666</c:v>
                </c:pt>
                <c:pt idx="4">
                  <c:v>1.8064814814814814</c:v>
                </c:pt>
              </c:numCache>
            </c:numRef>
          </c:yVal>
          <c:smooth val="1"/>
          <c:extLst>
            <c:ext xmlns:c16="http://schemas.microsoft.com/office/drawing/2014/chart" uri="{C3380CC4-5D6E-409C-BE32-E72D297353CC}">
              <c16:uniqueId val="{00000005-BED7-4520-BE7D-3CCE1CFF1D50}"/>
            </c:ext>
          </c:extLst>
        </c:ser>
        <c:dLbls>
          <c:showLegendKey val="0"/>
          <c:showVal val="0"/>
          <c:showCatName val="0"/>
          <c:showSerName val="0"/>
          <c:showPercent val="0"/>
          <c:showBubbleSize val="0"/>
        </c:dLbls>
        <c:axId val="515898144"/>
        <c:axId val="515901096"/>
      </c:scatterChart>
      <c:valAx>
        <c:axId val="515898144"/>
        <c:scaling>
          <c:orientation val="minMax"/>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600">
                    <a:solidFill>
                      <a:sysClr val="windowText" lastClr="000000"/>
                    </a:solidFill>
                    <a:latin typeface="Times New Roman" panose="02020603050405020304" pitchFamily="18" charset="0"/>
                    <a:cs typeface="Times New Roman" panose="02020603050405020304" pitchFamily="18" charset="0"/>
                  </a:rPr>
                  <a:t>Terrain Slope (Degree)</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901096"/>
        <c:crosses val="autoZero"/>
        <c:crossBetween val="midCat"/>
      </c:valAx>
      <c:valAx>
        <c:axId val="515901096"/>
        <c:scaling>
          <c:orientation val="minMax"/>
          <c:max val="2.5"/>
        </c:scaling>
        <c:delete val="0"/>
        <c:axPos val="l"/>
        <c:majorGridlines>
          <c:spPr>
            <a:ln w="6350" cap="flat" cmpd="sng" algn="ctr">
              <a:solidFill>
                <a:schemeClr val="bg2"/>
              </a:solidFill>
              <a:prstDash val="dash"/>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600">
                    <a:solidFill>
                      <a:sysClr val="windowText" lastClr="000000"/>
                    </a:solidFill>
                    <a:latin typeface="Times New Roman" panose="02020603050405020304" pitchFamily="18" charset="0"/>
                    <a:cs typeface="Times New Roman" panose="02020603050405020304" pitchFamily="18" charset="0"/>
                  </a:rPr>
                  <a:t>RoS/RoS</a:t>
                </a:r>
                <a:r>
                  <a:rPr lang="en-US" sz="1200">
                    <a:solidFill>
                      <a:sysClr val="windowText" lastClr="000000"/>
                    </a:solidFill>
                    <a:latin typeface="Times New Roman" panose="02020603050405020304" pitchFamily="18" charset="0"/>
                    <a:cs typeface="Times New Roman" panose="02020603050405020304" pitchFamily="18" charset="0"/>
                  </a:rPr>
                  <a:t>h</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6350" cap="flat" cmpd="sng" algn="ctr">
            <a:solidFill>
              <a:schemeClr val="tx1">
                <a:lumMod val="25000"/>
                <a:lumOff val="75000"/>
              </a:schemeClr>
            </a:solidFill>
            <a:prstDash val="dash"/>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898144"/>
        <c:crosses val="autoZero"/>
        <c:crossBetween val="midCat"/>
        <c:majorUnit val="0.5"/>
      </c:valAx>
      <c:spPr>
        <a:noFill/>
        <a:ln>
          <a:solidFill>
            <a:schemeClr val="tx1"/>
          </a:solidFill>
        </a:ln>
        <a:effectLst/>
      </c:spPr>
    </c:plotArea>
    <c:legend>
      <c:legendPos val="r"/>
      <c:layout>
        <c:manualLayout>
          <c:xMode val="edge"/>
          <c:yMode val="edge"/>
          <c:x val="0.1763741452991453"/>
          <c:y val="3.8401157407407405E-2"/>
          <c:w val="0.34691987179487177"/>
          <c:h val="0.3279182870370370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75699912510937"/>
          <c:y val="2.7777777777777776E-2"/>
          <c:w val="0.79613123359580051"/>
          <c:h val="0.78148950131233597"/>
        </c:manualLayout>
      </c:layout>
      <c:scatterChart>
        <c:scatterStyle val="smoothMarker"/>
        <c:varyColors val="0"/>
        <c:ser>
          <c:idx val="0"/>
          <c:order val="0"/>
          <c:tx>
            <c:strRef>
              <c:f>'quasi-steady RoS'!$K$95</c:f>
              <c:strCache>
                <c:ptCount val="1"/>
                <c:pt idx="0">
                  <c:v>Fir-Hg=0.2 m</c:v>
                </c:pt>
              </c:strCache>
            </c:strRef>
          </c:tx>
          <c:spPr>
            <a:ln w="12700" cap="rnd">
              <a:solidFill>
                <a:schemeClr val="tx1"/>
              </a:solidFill>
              <a:prstDash val="dash"/>
              <a:round/>
            </a:ln>
            <a:effectLst/>
          </c:spPr>
          <c:marker>
            <c:symbol val="square"/>
            <c:size val="5"/>
            <c:spPr>
              <a:solidFill>
                <a:schemeClr val="bg1"/>
              </a:solidFill>
              <a:ln w="9525">
                <a:solidFill>
                  <a:schemeClr val="tx1"/>
                </a:solidFill>
              </a:ln>
              <a:effectLst/>
            </c:spPr>
          </c:marker>
          <c:xVal>
            <c:numRef>
              <c:f>'quasi-steady RoS'!$A$145:$A$149</c:f>
              <c:numCache>
                <c:formatCode>0.00</c:formatCode>
                <c:ptCount val="5"/>
                <c:pt idx="0">
                  <c:v>-21.8</c:v>
                </c:pt>
                <c:pt idx="1">
                  <c:v>-11.3</c:v>
                </c:pt>
                <c:pt idx="2">
                  <c:v>0</c:v>
                </c:pt>
                <c:pt idx="3">
                  <c:v>11.3</c:v>
                </c:pt>
                <c:pt idx="4">
                  <c:v>21.8</c:v>
                </c:pt>
              </c:numCache>
            </c:numRef>
          </c:xVal>
          <c:yVal>
            <c:numRef>
              <c:f>'quasi-steady RoS'!$K$145:$K$149</c:f>
              <c:numCache>
                <c:formatCode>General</c:formatCode>
                <c:ptCount val="5"/>
                <c:pt idx="0">
                  <c:v>0.5995906020952908</c:v>
                </c:pt>
                <c:pt idx="1">
                  <c:v>0.79959366851474223</c:v>
                </c:pt>
                <c:pt idx="2">
                  <c:v>1</c:v>
                </c:pt>
                <c:pt idx="3">
                  <c:v>1.2681004906859206</c:v>
                </c:pt>
                <c:pt idx="4">
                  <c:v>1.7072244603613176</c:v>
                </c:pt>
              </c:numCache>
            </c:numRef>
          </c:yVal>
          <c:smooth val="1"/>
          <c:extLst>
            <c:ext xmlns:c16="http://schemas.microsoft.com/office/drawing/2014/chart" uri="{C3380CC4-5D6E-409C-BE32-E72D297353CC}">
              <c16:uniqueId val="{00000000-587F-4599-B7F3-5EEF1A27A0BE}"/>
            </c:ext>
          </c:extLst>
        </c:ser>
        <c:ser>
          <c:idx val="1"/>
          <c:order val="1"/>
          <c:tx>
            <c:strRef>
              <c:f>'quasi-steady RoS'!$L$95</c:f>
              <c:strCache>
                <c:ptCount val="1"/>
                <c:pt idx="0">
                  <c:v>Fir-Hg=0.5 m</c:v>
                </c:pt>
              </c:strCache>
            </c:strRef>
          </c:tx>
          <c:spPr>
            <a:ln w="12700" cap="rnd">
              <a:solidFill>
                <a:srgbClr val="00B0F0"/>
              </a:solidFill>
              <a:prstDash val="dash"/>
              <a:round/>
            </a:ln>
            <a:effectLst/>
          </c:spPr>
          <c:marker>
            <c:symbol val="square"/>
            <c:size val="5"/>
            <c:spPr>
              <a:solidFill>
                <a:schemeClr val="bg1"/>
              </a:solidFill>
              <a:ln w="9525">
                <a:solidFill>
                  <a:srgbClr val="00B0F0"/>
                </a:solidFill>
              </a:ln>
              <a:effectLst/>
            </c:spPr>
          </c:marker>
          <c:xVal>
            <c:numRef>
              <c:f>'quasi-steady RoS'!$A$145:$A$149</c:f>
              <c:numCache>
                <c:formatCode>0.00</c:formatCode>
                <c:ptCount val="5"/>
                <c:pt idx="0">
                  <c:v>-21.8</c:v>
                </c:pt>
                <c:pt idx="1">
                  <c:v>-11.3</c:v>
                </c:pt>
                <c:pt idx="2">
                  <c:v>0</c:v>
                </c:pt>
                <c:pt idx="3">
                  <c:v>11.3</c:v>
                </c:pt>
                <c:pt idx="4">
                  <c:v>21.8</c:v>
                </c:pt>
              </c:numCache>
            </c:numRef>
          </c:xVal>
          <c:yVal>
            <c:numRef>
              <c:f>'quasi-steady RoS'!$L$145:$L$149</c:f>
              <c:numCache>
                <c:formatCode>General</c:formatCode>
                <c:ptCount val="5"/>
                <c:pt idx="0">
                  <c:v>0.60154083405991676</c:v>
                </c:pt>
                <c:pt idx="1">
                  <c:v>0.80026080488692775</c:v>
                </c:pt>
                <c:pt idx="2">
                  <c:v>1</c:v>
                </c:pt>
                <c:pt idx="3">
                  <c:v>1.2072728550468279</c:v>
                </c:pt>
                <c:pt idx="4">
                  <c:v>1.4261111111111111</c:v>
                </c:pt>
              </c:numCache>
            </c:numRef>
          </c:yVal>
          <c:smooth val="1"/>
          <c:extLst>
            <c:ext xmlns:c16="http://schemas.microsoft.com/office/drawing/2014/chart" uri="{C3380CC4-5D6E-409C-BE32-E72D297353CC}">
              <c16:uniqueId val="{00000001-587F-4599-B7F3-5EEF1A27A0BE}"/>
            </c:ext>
          </c:extLst>
        </c:ser>
        <c:ser>
          <c:idx val="2"/>
          <c:order val="2"/>
          <c:tx>
            <c:strRef>
              <c:f>'quasi-steady RoS'!$M$95</c:f>
              <c:strCache>
                <c:ptCount val="1"/>
                <c:pt idx="0">
                  <c:v>Fir-Hg=1 m</c:v>
                </c:pt>
              </c:strCache>
            </c:strRef>
          </c:tx>
          <c:spPr>
            <a:ln w="12700" cap="rnd">
              <a:solidFill>
                <a:srgbClr val="FF0000"/>
              </a:solidFill>
              <a:prstDash val="dash"/>
              <a:round/>
            </a:ln>
            <a:effectLst/>
          </c:spPr>
          <c:marker>
            <c:symbol val="square"/>
            <c:size val="5"/>
            <c:spPr>
              <a:solidFill>
                <a:schemeClr val="bg1"/>
              </a:solidFill>
              <a:ln w="9525">
                <a:solidFill>
                  <a:srgbClr val="FF0000"/>
                </a:solidFill>
              </a:ln>
              <a:effectLst/>
            </c:spPr>
          </c:marker>
          <c:xVal>
            <c:numRef>
              <c:f>'quasi-steady RoS'!$A$145:$A$149</c:f>
              <c:numCache>
                <c:formatCode>0.00</c:formatCode>
                <c:ptCount val="5"/>
                <c:pt idx="0">
                  <c:v>-21.8</c:v>
                </c:pt>
                <c:pt idx="1">
                  <c:v>-11.3</c:v>
                </c:pt>
                <c:pt idx="2">
                  <c:v>0</c:v>
                </c:pt>
                <c:pt idx="3">
                  <c:v>11.3</c:v>
                </c:pt>
                <c:pt idx="4">
                  <c:v>21.8</c:v>
                </c:pt>
              </c:numCache>
            </c:numRef>
          </c:xVal>
          <c:yVal>
            <c:numRef>
              <c:f>'quasi-steady RoS'!$M$145:$M$149</c:f>
              <c:numCache>
                <c:formatCode>General</c:formatCode>
                <c:ptCount val="5"/>
                <c:pt idx="0">
                  <c:v>0.53795765992491817</c:v>
                </c:pt>
                <c:pt idx="1">
                  <c:v>0.82891566265060235</c:v>
                </c:pt>
                <c:pt idx="2">
                  <c:v>1</c:v>
                </c:pt>
                <c:pt idx="3">
                  <c:v>1.3156626506024098</c:v>
                </c:pt>
                <c:pt idx="4">
                  <c:v>1.8493975903614457</c:v>
                </c:pt>
              </c:numCache>
            </c:numRef>
          </c:yVal>
          <c:smooth val="1"/>
          <c:extLst>
            <c:ext xmlns:c16="http://schemas.microsoft.com/office/drawing/2014/chart" uri="{C3380CC4-5D6E-409C-BE32-E72D297353CC}">
              <c16:uniqueId val="{00000002-587F-4599-B7F3-5EEF1A27A0BE}"/>
            </c:ext>
          </c:extLst>
        </c:ser>
        <c:ser>
          <c:idx val="3"/>
          <c:order val="3"/>
          <c:tx>
            <c:strRef>
              <c:f>'quasi-steady RoS'!$N$95</c:f>
              <c:strCache>
                <c:ptCount val="1"/>
                <c:pt idx="0">
                  <c:v>LBS-Hg=0.2 m</c:v>
                </c:pt>
              </c:strCache>
            </c:strRef>
          </c:tx>
          <c:spPr>
            <a:ln w="12700" cap="rnd">
              <a:solidFill>
                <a:schemeClr val="tx1"/>
              </a:solidFill>
              <a:round/>
            </a:ln>
            <a:effectLst/>
          </c:spPr>
          <c:marker>
            <c:symbol val="circle"/>
            <c:size val="5"/>
            <c:spPr>
              <a:noFill/>
              <a:ln w="9525">
                <a:solidFill>
                  <a:schemeClr val="tx1"/>
                </a:solidFill>
              </a:ln>
              <a:effectLst/>
            </c:spPr>
          </c:marker>
          <c:xVal>
            <c:numRef>
              <c:f>'quasi-steady RoS'!$A$145:$A$149</c:f>
              <c:numCache>
                <c:formatCode>0.00</c:formatCode>
                <c:ptCount val="5"/>
                <c:pt idx="0">
                  <c:v>-21.8</c:v>
                </c:pt>
                <c:pt idx="1">
                  <c:v>-11.3</c:v>
                </c:pt>
                <c:pt idx="2">
                  <c:v>0</c:v>
                </c:pt>
                <c:pt idx="3">
                  <c:v>11.3</c:v>
                </c:pt>
                <c:pt idx="4">
                  <c:v>21.8</c:v>
                </c:pt>
              </c:numCache>
            </c:numRef>
          </c:xVal>
          <c:yVal>
            <c:numRef>
              <c:f>'quasi-steady RoS'!$N$145:$N$149</c:f>
              <c:numCache>
                <c:formatCode>General</c:formatCode>
                <c:ptCount val="5"/>
                <c:pt idx="0">
                  <c:v>0.65718349928876241</c:v>
                </c:pt>
                <c:pt idx="1">
                  <c:v>0.87083926031294445</c:v>
                </c:pt>
                <c:pt idx="2">
                  <c:v>1</c:v>
                </c:pt>
                <c:pt idx="3">
                  <c:v>1.1982029580891602</c:v>
                </c:pt>
                <c:pt idx="4">
                  <c:v>1.3903271692745376</c:v>
                </c:pt>
              </c:numCache>
            </c:numRef>
          </c:yVal>
          <c:smooth val="1"/>
          <c:extLst>
            <c:ext xmlns:c16="http://schemas.microsoft.com/office/drawing/2014/chart" uri="{C3380CC4-5D6E-409C-BE32-E72D297353CC}">
              <c16:uniqueId val="{00000003-587F-4599-B7F3-5EEF1A27A0BE}"/>
            </c:ext>
          </c:extLst>
        </c:ser>
        <c:ser>
          <c:idx val="4"/>
          <c:order val="4"/>
          <c:tx>
            <c:strRef>
              <c:f>'quasi-steady RoS'!$O$95</c:f>
              <c:strCache>
                <c:ptCount val="1"/>
                <c:pt idx="0">
                  <c:v>LBS-Hg=0.5 m</c:v>
                </c:pt>
              </c:strCache>
            </c:strRef>
          </c:tx>
          <c:spPr>
            <a:ln w="12700" cap="rnd">
              <a:solidFill>
                <a:srgbClr val="00B0F0"/>
              </a:solidFill>
              <a:round/>
            </a:ln>
            <a:effectLst/>
          </c:spPr>
          <c:marker>
            <c:symbol val="circle"/>
            <c:size val="5"/>
            <c:spPr>
              <a:noFill/>
              <a:ln w="9525">
                <a:solidFill>
                  <a:srgbClr val="00B0F0"/>
                </a:solidFill>
              </a:ln>
              <a:effectLst/>
            </c:spPr>
          </c:marker>
          <c:xVal>
            <c:numRef>
              <c:f>'quasi-steady RoS'!$A$145:$A$149</c:f>
              <c:numCache>
                <c:formatCode>0.00</c:formatCode>
                <c:ptCount val="5"/>
                <c:pt idx="0">
                  <c:v>-21.8</c:v>
                </c:pt>
                <c:pt idx="1">
                  <c:v>-11.3</c:v>
                </c:pt>
                <c:pt idx="2">
                  <c:v>0</c:v>
                </c:pt>
                <c:pt idx="3">
                  <c:v>11.3</c:v>
                </c:pt>
                <c:pt idx="4">
                  <c:v>21.8</c:v>
                </c:pt>
              </c:numCache>
            </c:numRef>
          </c:xVal>
          <c:yVal>
            <c:numRef>
              <c:f>'quasi-steady RoS'!$O$145:$O$149</c:f>
              <c:numCache>
                <c:formatCode>General</c:formatCode>
                <c:ptCount val="5"/>
                <c:pt idx="0">
                  <c:v>0.67946246712505176</c:v>
                </c:pt>
                <c:pt idx="1">
                  <c:v>0.88555455369452618</c:v>
                </c:pt>
                <c:pt idx="2">
                  <c:v>1</c:v>
                </c:pt>
                <c:pt idx="3">
                  <c:v>1.1996564754139742</c:v>
                </c:pt>
                <c:pt idx="4">
                  <c:v>1.4368185707379848</c:v>
                </c:pt>
              </c:numCache>
            </c:numRef>
          </c:yVal>
          <c:smooth val="1"/>
          <c:extLst>
            <c:ext xmlns:c16="http://schemas.microsoft.com/office/drawing/2014/chart" uri="{C3380CC4-5D6E-409C-BE32-E72D297353CC}">
              <c16:uniqueId val="{00000004-587F-4599-B7F3-5EEF1A27A0BE}"/>
            </c:ext>
          </c:extLst>
        </c:ser>
        <c:ser>
          <c:idx val="5"/>
          <c:order val="5"/>
          <c:tx>
            <c:strRef>
              <c:f>'quasi-steady RoS'!$P$95</c:f>
              <c:strCache>
                <c:ptCount val="1"/>
                <c:pt idx="0">
                  <c:v>LBS-Hg=1 m</c:v>
                </c:pt>
              </c:strCache>
            </c:strRef>
          </c:tx>
          <c:spPr>
            <a:ln w="12700" cap="rnd">
              <a:solidFill>
                <a:srgbClr val="FF0000"/>
              </a:solidFill>
              <a:round/>
            </a:ln>
            <a:effectLst/>
          </c:spPr>
          <c:marker>
            <c:symbol val="circle"/>
            <c:size val="5"/>
            <c:spPr>
              <a:solidFill>
                <a:schemeClr val="bg1"/>
              </a:solidFill>
              <a:ln w="9525">
                <a:solidFill>
                  <a:srgbClr val="FF0000"/>
                </a:solidFill>
              </a:ln>
              <a:effectLst/>
            </c:spPr>
          </c:marker>
          <c:xVal>
            <c:numRef>
              <c:f>'quasi-steady RoS'!$A$145:$A$149</c:f>
              <c:numCache>
                <c:formatCode>0.00</c:formatCode>
                <c:ptCount val="5"/>
                <c:pt idx="0">
                  <c:v>-21.8</c:v>
                </c:pt>
                <c:pt idx="1">
                  <c:v>-11.3</c:v>
                </c:pt>
                <c:pt idx="2">
                  <c:v>0</c:v>
                </c:pt>
                <c:pt idx="3">
                  <c:v>11.3</c:v>
                </c:pt>
                <c:pt idx="4">
                  <c:v>21.8</c:v>
                </c:pt>
              </c:numCache>
            </c:numRef>
          </c:xVal>
          <c:yVal>
            <c:numRef>
              <c:f>'quasi-steady RoS'!$P$145:$P$149</c:f>
              <c:numCache>
                <c:formatCode>General</c:formatCode>
                <c:ptCount val="5"/>
                <c:pt idx="0">
                  <c:v>0.52787130564908347</c:v>
                </c:pt>
                <c:pt idx="1">
                  <c:v>0.69958847736625518</c:v>
                </c:pt>
                <c:pt idx="2">
                  <c:v>1</c:v>
                </c:pt>
                <c:pt idx="3">
                  <c:v>1.320613542835765</c:v>
                </c:pt>
                <c:pt idx="4">
                  <c:v>1.6610549943883279</c:v>
                </c:pt>
              </c:numCache>
            </c:numRef>
          </c:yVal>
          <c:smooth val="1"/>
          <c:extLst>
            <c:ext xmlns:c16="http://schemas.microsoft.com/office/drawing/2014/chart" uri="{C3380CC4-5D6E-409C-BE32-E72D297353CC}">
              <c16:uniqueId val="{00000005-587F-4599-B7F3-5EEF1A27A0BE}"/>
            </c:ext>
          </c:extLst>
        </c:ser>
        <c:dLbls>
          <c:showLegendKey val="0"/>
          <c:showVal val="0"/>
          <c:showCatName val="0"/>
          <c:showSerName val="0"/>
          <c:showPercent val="0"/>
          <c:showBubbleSize val="0"/>
        </c:dLbls>
        <c:axId val="515898144"/>
        <c:axId val="515901096"/>
      </c:scatterChart>
      <c:valAx>
        <c:axId val="515898144"/>
        <c:scaling>
          <c:orientation val="minMax"/>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600">
                    <a:solidFill>
                      <a:sysClr val="windowText" lastClr="000000"/>
                    </a:solidFill>
                    <a:latin typeface="Times New Roman" panose="02020603050405020304" pitchFamily="18" charset="0"/>
                    <a:cs typeface="Times New Roman" panose="02020603050405020304" pitchFamily="18" charset="0"/>
                  </a:rPr>
                  <a:t>Terrain Slope (Degree)</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901096"/>
        <c:crosses val="autoZero"/>
        <c:crossBetween val="midCat"/>
      </c:valAx>
      <c:valAx>
        <c:axId val="515901096"/>
        <c:scaling>
          <c:orientation val="minMax"/>
          <c:max val="2.5"/>
        </c:scaling>
        <c:delete val="0"/>
        <c:axPos val="l"/>
        <c:majorGridlines>
          <c:spPr>
            <a:ln w="6350" cap="flat" cmpd="sng" algn="ctr">
              <a:solidFill>
                <a:schemeClr val="bg2"/>
              </a:solidFill>
              <a:prstDash val="dash"/>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600">
                    <a:solidFill>
                      <a:sysClr val="windowText" lastClr="000000"/>
                    </a:solidFill>
                    <a:latin typeface="Times New Roman" panose="02020603050405020304" pitchFamily="18" charset="0"/>
                    <a:cs typeface="Times New Roman" panose="02020603050405020304" pitchFamily="18" charset="0"/>
                  </a:rPr>
                  <a:t>RoS/RoS</a:t>
                </a:r>
                <a:r>
                  <a:rPr lang="en-US" sz="1400">
                    <a:solidFill>
                      <a:sysClr val="windowText" lastClr="000000"/>
                    </a:solidFill>
                    <a:latin typeface="Times New Roman" panose="02020603050405020304" pitchFamily="18" charset="0"/>
                    <a:cs typeface="Times New Roman" panose="02020603050405020304" pitchFamily="18" charset="0"/>
                  </a:rPr>
                  <a:t>h</a:t>
                </a:r>
                <a:endParaRPr lang="en-US" sz="16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6350" cap="flat" cmpd="sng" algn="ctr">
            <a:solidFill>
              <a:schemeClr val="tx1">
                <a:lumMod val="25000"/>
                <a:lumOff val="75000"/>
              </a:schemeClr>
            </a:solidFill>
            <a:prstDash val="dash"/>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898144"/>
        <c:crosses val="autoZero"/>
        <c:crossBetween val="midCat"/>
        <c:majorUnit val="0.5"/>
      </c:valAx>
      <c:spPr>
        <a:noFill/>
        <a:ln>
          <a:solidFill>
            <a:schemeClr val="tx1"/>
          </a:solidFill>
        </a:ln>
        <a:effectLst/>
      </c:spPr>
    </c:plotArea>
    <c:legend>
      <c:legendPos val="r"/>
      <c:layout>
        <c:manualLayout>
          <c:xMode val="edge"/>
          <c:yMode val="edge"/>
          <c:x val="0.1763741452991453"/>
          <c:y val="3.8401157407407405E-2"/>
          <c:w val="0.34691987179487177"/>
          <c:h val="0.3279182870370370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75699912510937"/>
          <c:y val="2.7777777777777776E-2"/>
          <c:w val="0.80428346823302665"/>
          <c:h val="0.80997569933387381"/>
        </c:manualLayout>
      </c:layout>
      <c:scatterChart>
        <c:scatterStyle val="smoothMarker"/>
        <c:varyColors val="0"/>
        <c:ser>
          <c:idx val="0"/>
          <c:order val="0"/>
          <c:tx>
            <c:strRef>
              <c:f>'quasi-steady RoS'!$B$232</c:f>
              <c:strCache>
                <c:ptCount val="1"/>
                <c:pt idx="0">
                  <c:v>Veg1, U=4</c:v>
                </c:pt>
              </c:strCache>
            </c:strRef>
          </c:tx>
          <c:spPr>
            <a:ln w="12700" cap="rnd">
              <a:solidFill>
                <a:schemeClr val="tx1"/>
              </a:solidFill>
              <a:prstDash val="dash"/>
              <a:round/>
            </a:ln>
            <a:effectLst/>
          </c:spPr>
          <c:marker>
            <c:symbol val="square"/>
            <c:size val="7"/>
            <c:spPr>
              <a:solidFill>
                <a:schemeClr val="bg1"/>
              </a:solidFill>
              <a:ln w="9525">
                <a:solidFill>
                  <a:schemeClr val="tx1"/>
                </a:solidFill>
              </a:ln>
              <a:effectLst/>
            </c:spPr>
          </c:marker>
          <c:xVal>
            <c:numRef>
              <c:f>'quasi-steady RoS'!$A$233:$A$235</c:f>
              <c:numCache>
                <c:formatCode>General</c:formatCode>
                <c:ptCount val="3"/>
                <c:pt idx="0">
                  <c:v>0.2</c:v>
                </c:pt>
                <c:pt idx="1">
                  <c:v>0.5</c:v>
                </c:pt>
                <c:pt idx="2">
                  <c:v>1</c:v>
                </c:pt>
              </c:numCache>
            </c:numRef>
          </c:xVal>
          <c:yVal>
            <c:numRef>
              <c:f>'quasi-steady RoS'!$B$233:$B$235</c:f>
              <c:numCache>
                <c:formatCode>General</c:formatCode>
                <c:ptCount val="3"/>
                <c:pt idx="0">
                  <c:v>0.96340090902532305</c:v>
                </c:pt>
                <c:pt idx="1">
                  <c:v>0.66588969705714518</c:v>
                </c:pt>
                <c:pt idx="2">
                  <c:v>0.44243688278231003</c:v>
                </c:pt>
              </c:numCache>
            </c:numRef>
          </c:yVal>
          <c:smooth val="1"/>
          <c:extLst>
            <c:ext xmlns:c16="http://schemas.microsoft.com/office/drawing/2014/chart" uri="{C3380CC4-5D6E-409C-BE32-E72D297353CC}">
              <c16:uniqueId val="{00000000-E123-483A-A21B-70C771FC27A9}"/>
            </c:ext>
          </c:extLst>
        </c:ser>
        <c:ser>
          <c:idx val="1"/>
          <c:order val="1"/>
          <c:tx>
            <c:strRef>
              <c:f>'quasi-steady RoS'!$C$232</c:f>
              <c:strCache>
                <c:ptCount val="1"/>
                <c:pt idx="0">
                  <c:v>Veg1, U=8</c:v>
                </c:pt>
              </c:strCache>
            </c:strRef>
          </c:tx>
          <c:spPr>
            <a:ln w="12700" cap="rnd">
              <a:solidFill>
                <a:srgbClr val="00B0F0"/>
              </a:solidFill>
              <a:prstDash val="dash"/>
              <a:round/>
            </a:ln>
            <a:effectLst/>
          </c:spPr>
          <c:marker>
            <c:symbol val="square"/>
            <c:size val="7"/>
            <c:spPr>
              <a:solidFill>
                <a:schemeClr val="bg1"/>
              </a:solidFill>
              <a:ln w="9525">
                <a:solidFill>
                  <a:srgbClr val="00B0F0"/>
                </a:solidFill>
              </a:ln>
              <a:effectLst/>
            </c:spPr>
          </c:marker>
          <c:xVal>
            <c:numRef>
              <c:f>'quasi-steady RoS'!$A$233:$A$235</c:f>
              <c:numCache>
                <c:formatCode>General</c:formatCode>
                <c:ptCount val="3"/>
                <c:pt idx="0">
                  <c:v>0.2</c:v>
                </c:pt>
                <c:pt idx="1">
                  <c:v>0.5</c:v>
                </c:pt>
                <c:pt idx="2">
                  <c:v>1</c:v>
                </c:pt>
              </c:numCache>
            </c:numRef>
          </c:xVal>
          <c:yVal>
            <c:numRef>
              <c:f>'quasi-steady RoS'!$C$233:$C$235</c:f>
              <c:numCache>
                <c:formatCode>General</c:formatCode>
                <c:ptCount val="3"/>
                <c:pt idx="0">
                  <c:v>1.464173965654703</c:v>
                </c:pt>
                <c:pt idx="1">
                  <c:v>1.26</c:v>
                </c:pt>
                <c:pt idx="2">
                  <c:v>1.1374006152158149</c:v>
                </c:pt>
              </c:numCache>
            </c:numRef>
          </c:yVal>
          <c:smooth val="1"/>
          <c:extLst>
            <c:ext xmlns:c16="http://schemas.microsoft.com/office/drawing/2014/chart" uri="{C3380CC4-5D6E-409C-BE32-E72D297353CC}">
              <c16:uniqueId val="{00000006-E123-483A-A21B-70C771FC27A9}"/>
            </c:ext>
          </c:extLst>
        </c:ser>
        <c:ser>
          <c:idx val="2"/>
          <c:order val="2"/>
          <c:tx>
            <c:strRef>
              <c:f>'quasi-steady RoS'!$D$232</c:f>
              <c:strCache>
                <c:ptCount val="1"/>
                <c:pt idx="0">
                  <c:v>Veg1, U=12</c:v>
                </c:pt>
              </c:strCache>
            </c:strRef>
          </c:tx>
          <c:spPr>
            <a:ln w="12700" cap="rnd">
              <a:solidFill>
                <a:srgbClr val="FF0000"/>
              </a:solidFill>
              <a:prstDash val="dash"/>
              <a:round/>
            </a:ln>
            <a:effectLst/>
          </c:spPr>
          <c:marker>
            <c:symbol val="square"/>
            <c:size val="7"/>
            <c:spPr>
              <a:solidFill>
                <a:schemeClr val="bg1"/>
              </a:solidFill>
              <a:ln w="9525">
                <a:solidFill>
                  <a:srgbClr val="FF0000"/>
                </a:solidFill>
              </a:ln>
              <a:effectLst/>
            </c:spPr>
          </c:marker>
          <c:xVal>
            <c:numRef>
              <c:f>'quasi-steady RoS'!$A$233:$A$235</c:f>
              <c:numCache>
                <c:formatCode>General</c:formatCode>
                <c:ptCount val="3"/>
                <c:pt idx="0">
                  <c:v>0.2</c:v>
                </c:pt>
                <c:pt idx="1">
                  <c:v>0.5</c:v>
                </c:pt>
                <c:pt idx="2">
                  <c:v>1</c:v>
                </c:pt>
              </c:numCache>
            </c:numRef>
          </c:xVal>
          <c:yVal>
            <c:numRef>
              <c:f>'quasi-steady RoS'!$D$233:$D$235</c:f>
              <c:numCache>
                <c:formatCode>General</c:formatCode>
                <c:ptCount val="3"/>
                <c:pt idx="0">
                  <c:v>1.832662330051571</c:v>
                </c:pt>
                <c:pt idx="1">
                  <c:v>1.8</c:v>
                </c:pt>
                <c:pt idx="2">
                  <c:v>1.66</c:v>
                </c:pt>
              </c:numCache>
            </c:numRef>
          </c:yVal>
          <c:smooth val="1"/>
          <c:extLst>
            <c:ext xmlns:c16="http://schemas.microsoft.com/office/drawing/2014/chart" uri="{C3380CC4-5D6E-409C-BE32-E72D297353CC}">
              <c16:uniqueId val="{00000007-E123-483A-A21B-70C771FC27A9}"/>
            </c:ext>
          </c:extLst>
        </c:ser>
        <c:ser>
          <c:idx val="3"/>
          <c:order val="3"/>
          <c:tx>
            <c:strRef>
              <c:f>'quasi-steady RoS'!$E$232</c:f>
              <c:strCache>
                <c:ptCount val="1"/>
                <c:pt idx="0">
                  <c:v>Veg2, U=4</c:v>
                </c:pt>
              </c:strCache>
            </c:strRef>
          </c:tx>
          <c:spPr>
            <a:ln w="12700" cap="rnd">
              <a:solidFill>
                <a:schemeClr val="tx1"/>
              </a:solidFill>
              <a:round/>
            </a:ln>
            <a:effectLst/>
          </c:spPr>
          <c:marker>
            <c:symbol val="triangle"/>
            <c:size val="7"/>
            <c:spPr>
              <a:solidFill>
                <a:schemeClr val="bg1"/>
              </a:solidFill>
              <a:ln w="9525">
                <a:solidFill>
                  <a:schemeClr val="tx1"/>
                </a:solidFill>
              </a:ln>
              <a:effectLst/>
            </c:spPr>
          </c:marker>
          <c:xVal>
            <c:numRef>
              <c:f>'quasi-steady RoS'!$A$233:$A$235</c:f>
              <c:numCache>
                <c:formatCode>General</c:formatCode>
                <c:ptCount val="3"/>
                <c:pt idx="0">
                  <c:v>0.2</c:v>
                </c:pt>
                <c:pt idx="1">
                  <c:v>0.5</c:v>
                </c:pt>
                <c:pt idx="2">
                  <c:v>1</c:v>
                </c:pt>
              </c:numCache>
            </c:numRef>
          </c:xVal>
          <c:yVal>
            <c:numRef>
              <c:f>'quasi-steady RoS'!$E$233:$E$235</c:f>
              <c:numCache>
                <c:formatCode>General</c:formatCode>
                <c:ptCount val="3"/>
                <c:pt idx="0">
                  <c:v>1.33</c:v>
                </c:pt>
                <c:pt idx="1">
                  <c:v>0.998</c:v>
                </c:pt>
                <c:pt idx="2">
                  <c:v>0.7</c:v>
                </c:pt>
              </c:numCache>
            </c:numRef>
          </c:yVal>
          <c:smooth val="1"/>
          <c:extLst>
            <c:ext xmlns:c16="http://schemas.microsoft.com/office/drawing/2014/chart" uri="{C3380CC4-5D6E-409C-BE32-E72D297353CC}">
              <c16:uniqueId val="{0000000C-FE24-4704-B376-3079A067CA05}"/>
            </c:ext>
          </c:extLst>
        </c:ser>
        <c:ser>
          <c:idx val="4"/>
          <c:order val="4"/>
          <c:tx>
            <c:strRef>
              <c:f>'quasi-steady RoS'!$F$232</c:f>
              <c:strCache>
                <c:ptCount val="1"/>
                <c:pt idx="0">
                  <c:v>Veg2, U=8</c:v>
                </c:pt>
              </c:strCache>
            </c:strRef>
          </c:tx>
          <c:spPr>
            <a:ln w="12700" cap="rnd">
              <a:solidFill>
                <a:srgbClr val="00B0F0"/>
              </a:solidFill>
              <a:round/>
            </a:ln>
            <a:effectLst/>
          </c:spPr>
          <c:marker>
            <c:symbol val="triangle"/>
            <c:size val="7"/>
            <c:spPr>
              <a:solidFill>
                <a:schemeClr val="bg1"/>
              </a:solidFill>
              <a:ln w="9525">
                <a:solidFill>
                  <a:srgbClr val="00B0F0"/>
                </a:solidFill>
              </a:ln>
              <a:effectLst/>
            </c:spPr>
          </c:marker>
          <c:xVal>
            <c:numRef>
              <c:f>'quasi-steady RoS'!$A$233:$A$235</c:f>
              <c:numCache>
                <c:formatCode>General</c:formatCode>
                <c:ptCount val="3"/>
                <c:pt idx="0">
                  <c:v>0.2</c:v>
                </c:pt>
                <c:pt idx="1">
                  <c:v>0.5</c:v>
                </c:pt>
                <c:pt idx="2">
                  <c:v>1</c:v>
                </c:pt>
              </c:numCache>
            </c:numRef>
          </c:xVal>
          <c:yVal>
            <c:numRef>
              <c:f>'quasi-steady RoS'!$F$233:$F$235</c:f>
              <c:numCache>
                <c:formatCode>General</c:formatCode>
                <c:ptCount val="3"/>
                <c:pt idx="0">
                  <c:v>1.54</c:v>
                </c:pt>
                <c:pt idx="1">
                  <c:v>1.35</c:v>
                </c:pt>
                <c:pt idx="2">
                  <c:v>1.24</c:v>
                </c:pt>
              </c:numCache>
            </c:numRef>
          </c:yVal>
          <c:smooth val="1"/>
          <c:extLst>
            <c:ext xmlns:c16="http://schemas.microsoft.com/office/drawing/2014/chart" uri="{C3380CC4-5D6E-409C-BE32-E72D297353CC}">
              <c16:uniqueId val="{0000000D-FE24-4704-B376-3079A067CA05}"/>
            </c:ext>
          </c:extLst>
        </c:ser>
        <c:ser>
          <c:idx val="5"/>
          <c:order val="5"/>
          <c:tx>
            <c:strRef>
              <c:f>'quasi-steady RoS'!$G$232</c:f>
              <c:strCache>
                <c:ptCount val="1"/>
                <c:pt idx="0">
                  <c:v>Veg2, U=12</c:v>
                </c:pt>
              </c:strCache>
            </c:strRef>
          </c:tx>
          <c:spPr>
            <a:ln w="12700" cap="rnd">
              <a:solidFill>
                <a:srgbClr val="FF0000"/>
              </a:solidFill>
              <a:round/>
            </a:ln>
            <a:effectLst/>
          </c:spPr>
          <c:marker>
            <c:symbol val="triangle"/>
            <c:size val="7"/>
            <c:spPr>
              <a:solidFill>
                <a:schemeClr val="bg1"/>
              </a:solidFill>
              <a:ln w="9525">
                <a:solidFill>
                  <a:srgbClr val="FF0000"/>
                </a:solidFill>
              </a:ln>
              <a:effectLst/>
            </c:spPr>
          </c:marker>
          <c:xVal>
            <c:numRef>
              <c:f>'quasi-steady RoS'!$A$233:$A$235</c:f>
              <c:numCache>
                <c:formatCode>General</c:formatCode>
                <c:ptCount val="3"/>
                <c:pt idx="0">
                  <c:v>0.2</c:v>
                </c:pt>
                <c:pt idx="1">
                  <c:v>0.5</c:v>
                </c:pt>
                <c:pt idx="2">
                  <c:v>1</c:v>
                </c:pt>
              </c:numCache>
            </c:numRef>
          </c:xVal>
          <c:yVal>
            <c:numRef>
              <c:f>'quasi-steady RoS'!$G$233:$G$235</c:f>
              <c:numCache>
                <c:formatCode>General</c:formatCode>
                <c:ptCount val="3"/>
                <c:pt idx="0">
                  <c:v>1.73</c:v>
                </c:pt>
                <c:pt idx="1">
                  <c:v>1.78</c:v>
                </c:pt>
                <c:pt idx="2">
                  <c:v>1.51</c:v>
                </c:pt>
              </c:numCache>
            </c:numRef>
          </c:yVal>
          <c:smooth val="1"/>
          <c:extLst>
            <c:ext xmlns:c16="http://schemas.microsoft.com/office/drawing/2014/chart" uri="{C3380CC4-5D6E-409C-BE32-E72D297353CC}">
              <c16:uniqueId val="{0000000E-FE24-4704-B376-3079A067CA05}"/>
            </c:ext>
          </c:extLst>
        </c:ser>
        <c:dLbls>
          <c:showLegendKey val="0"/>
          <c:showVal val="0"/>
          <c:showCatName val="0"/>
          <c:showSerName val="0"/>
          <c:showPercent val="0"/>
          <c:showBubbleSize val="0"/>
        </c:dLbls>
        <c:axId val="515898144"/>
        <c:axId val="515901096"/>
      </c:scatterChart>
      <c:valAx>
        <c:axId val="515898144"/>
        <c:scaling>
          <c:orientation val="minMax"/>
          <c:max val="1"/>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latin typeface="Times New Roman" panose="02020603050405020304" pitchFamily="18" charset="0"/>
                    <a:cs typeface="Times New Roman" panose="02020603050405020304" pitchFamily="18" charset="0"/>
                  </a:rPr>
                  <a:t>Vegetation Height (m)</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901096"/>
        <c:crosses val="autoZero"/>
        <c:crossBetween val="midCat"/>
      </c:valAx>
      <c:valAx>
        <c:axId val="515901096"/>
        <c:scaling>
          <c:orientation val="minMax"/>
          <c:max val="4"/>
        </c:scaling>
        <c:delete val="0"/>
        <c:axPos val="l"/>
        <c:majorGridlines>
          <c:spPr>
            <a:ln w="6350" cap="flat" cmpd="sng" algn="ctr">
              <a:solidFill>
                <a:schemeClr val="bg2"/>
              </a:solidFill>
              <a:prstDash val="dash"/>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latin typeface="Times New Roman" panose="02020603050405020304" pitchFamily="18" charset="0"/>
                    <a:cs typeface="Times New Roman" panose="02020603050405020304" pitchFamily="18" charset="0"/>
                  </a:rPr>
                  <a:t>RoS (m/s)</a:t>
                </a:r>
              </a:p>
            </c:rich>
          </c:tx>
          <c:layout>
            <c:manualLayout>
              <c:xMode val="edge"/>
              <c:yMode val="edge"/>
              <c:x val="1.9118682915682056E-2"/>
              <c:y val="0.3311485014290154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6350" cap="flat" cmpd="sng" algn="ctr">
            <a:solidFill>
              <a:schemeClr val="tx1"/>
            </a:solidFill>
            <a:prstDash val="dash"/>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898144"/>
        <c:crosses val="autoZero"/>
        <c:crossBetween val="midCat"/>
        <c:majorUnit val="1"/>
      </c:valAx>
      <c:spPr>
        <a:noFill/>
        <a:ln>
          <a:solidFill>
            <a:schemeClr val="tx1"/>
          </a:solidFill>
        </a:ln>
        <a:effectLst/>
      </c:spPr>
    </c:plotArea>
    <c:legend>
      <c:legendPos val="r"/>
      <c:layout>
        <c:manualLayout>
          <c:xMode val="edge"/>
          <c:yMode val="edge"/>
          <c:x val="0.55442042383098222"/>
          <c:y val="3.0257396517877382E-2"/>
          <c:w val="0.36810903105809128"/>
          <c:h val="0.3185165993468280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75699912510937"/>
          <c:y val="2.7777777777777776E-2"/>
          <c:w val="0.80428346823302665"/>
          <c:h val="0.80997569933387381"/>
        </c:manualLayout>
      </c:layout>
      <c:scatterChart>
        <c:scatterStyle val="smoothMarker"/>
        <c:varyColors val="0"/>
        <c:ser>
          <c:idx val="0"/>
          <c:order val="0"/>
          <c:tx>
            <c:strRef>
              <c:f>'quasi-steady RoS'!$N$232</c:f>
              <c:strCache>
                <c:ptCount val="1"/>
                <c:pt idx="0">
                  <c:v>Fir-Wind=4</c:v>
                </c:pt>
              </c:strCache>
            </c:strRef>
          </c:tx>
          <c:spPr>
            <a:ln w="12700" cap="rnd">
              <a:solidFill>
                <a:schemeClr val="tx1"/>
              </a:solidFill>
              <a:prstDash val="dash"/>
              <a:round/>
            </a:ln>
            <a:effectLst/>
          </c:spPr>
          <c:marker>
            <c:symbol val="square"/>
            <c:size val="7"/>
            <c:spPr>
              <a:solidFill>
                <a:schemeClr val="bg1"/>
              </a:solidFill>
              <a:ln w="9525">
                <a:solidFill>
                  <a:schemeClr val="tx1"/>
                </a:solidFill>
              </a:ln>
              <a:effectLst/>
            </c:spPr>
          </c:marker>
          <c:xVal>
            <c:numRef>
              <c:f>'quasi-steady RoS'!$A$233:$A$235</c:f>
              <c:numCache>
                <c:formatCode>General</c:formatCode>
                <c:ptCount val="3"/>
                <c:pt idx="0">
                  <c:v>0.2</c:v>
                </c:pt>
                <c:pt idx="1">
                  <c:v>0.5</c:v>
                </c:pt>
                <c:pt idx="2">
                  <c:v>1</c:v>
                </c:pt>
              </c:numCache>
            </c:numRef>
          </c:xVal>
          <c:yVal>
            <c:numRef>
              <c:f>'quasi-steady RoS'!$N$233:$N$235</c:f>
              <c:numCache>
                <c:formatCode>General</c:formatCode>
                <c:ptCount val="3"/>
                <c:pt idx="0">
                  <c:v>1.998088115512773</c:v>
                </c:pt>
                <c:pt idx="1">
                  <c:v>1.51</c:v>
                </c:pt>
                <c:pt idx="2">
                  <c:v>1.21</c:v>
                </c:pt>
              </c:numCache>
            </c:numRef>
          </c:yVal>
          <c:smooth val="1"/>
          <c:extLst>
            <c:ext xmlns:c16="http://schemas.microsoft.com/office/drawing/2014/chart" uri="{C3380CC4-5D6E-409C-BE32-E72D297353CC}">
              <c16:uniqueId val="{00000000-364B-4039-B5BD-0EE674E9619B}"/>
            </c:ext>
          </c:extLst>
        </c:ser>
        <c:ser>
          <c:idx val="1"/>
          <c:order val="1"/>
          <c:tx>
            <c:strRef>
              <c:f>'quasi-steady RoS'!$O$232</c:f>
              <c:strCache>
                <c:ptCount val="1"/>
                <c:pt idx="0">
                  <c:v>Fir-Wind=8</c:v>
                </c:pt>
              </c:strCache>
            </c:strRef>
          </c:tx>
          <c:spPr>
            <a:ln w="12700" cap="rnd">
              <a:solidFill>
                <a:srgbClr val="00B0F0"/>
              </a:solidFill>
              <a:prstDash val="dash"/>
              <a:round/>
            </a:ln>
            <a:effectLst/>
          </c:spPr>
          <c:marker>
            <c:symbol val="square"/>
            <c:size val="7"/>
            <c:spPr>
              <a:solidFill>
                <a:schemeClr val="bg1"/>
              </a:solidFill>
              <a:ln w="9525">
                <a:solidFill>
                  <a:srgbClr val="00B0F0"/>
                </a:solidFill>
              </a:ln>
              <a:effectLst/>
            </c:spPr>
          </c:marker>
          <c:xVal>
            <c:numRef>
              <c:f>'quasi-steady RoS'!$A$233:$A$235</c:f>
              <c:numCache>
                <c:formatCode>General</c:formatCode>
                <c:ptCount val="3"/>
                <c:pt idx="0">
                  <c:v>0.2</c:v>
                </c:pt>
                <c:pt idx="1">
                  <c:v>0.5</c:v>
                </c:pt>
                <c:pt idx="2">
                  <c:v>1</c:v>
                </c:pt>
              </c:numCache>
            </c:numRef>
          </c:xVal>
          <c:yVal>
            <c:numRef>
              <c:f>'quasi-steady RoS'!$O$233:$O$235</c:f>
              <c:numCache>
                <c:formatCode>General</c:formatCode>
                <c:ptCount val="3"/>
                <c:pt idx="0">
                  <c:v>2.595000853752242</c:v>
                </c:pt>
                <c:pt idx="1">
                  <c:v>2.2160000000000002</c:v>
                </c:pt>
                <c:pt idx="2">
                  <c:v>2.1800000000000002</c:v>
                </c:pt>
              </c:numCache>
            </c:numRef>
          </c:yVal>
          <c:smooth val="1"/>
          <c:extLst>
            <c:ext xmlns:c16="http://schemas.microsoft.com/office/drawing/2014/chart" uri="{C3380CC4-5D6E-409C-BE32-E72D297353CC}">
              <c16:uniqueId val="{00000001-364B-4039-B5BD-0EE674E9619B}"/>
            </c:ext>
          </c:extLst>
        </c:ser>
        <c:ser>
          <c:idx val="2"/>
          <c:order val="2"/>
          <c:tx>
            <c:strRef>
              <c:f>'quasi-steady RoS'!$P$232</c:f>
              <c:strCache>
                <c:ptCount val="1"/>
                <c:pt idx="0">
                  <c:v>Fir-Wind=12</c:v>
                </c:pt>
              </c:strCache>
            </c:strRef>
          </c:tx>
          <c:spPr>
            <a:ln w="12700" cap="rnd">
              <a:solidFill>
                <a:srgbClr val="FF0000"/>
              </a:solidFill>
              <a:prstDash val="dash"/>
              <a:round/>
            </a:ln>
            <a:effectLst/>
          </c:spPr>
          <c:marker>
            <c:symbol val="square"/>
            <c:size val="7"/>
            <c:spPr>
              <a:solidFill>
                <a:schemeClr val="bg1"/>
              </a:solidFill>
              <a:ln w="9525">
                <a:solidFill>
                  <a:srgbClr val="FF0000"/>
                </a:solidFill>
              </a:ln>
              <a:effectLst/>
            </c:spPr>
          </c:marker>
          <c:xVal>
            <c:numRef>
              <c:f>'quasi-steady RoS'!$A$233:$A$235</c:f>
              <c:numCache>
                <c:formatCode>General</c:formatCode>
                <c:ptCount val="3"/>
                <c:pt idx="0">
                  <c:v>0.2</c:v>
                </c:pt>
                <c:pt idx="1">
                  <c:v>0.5</c:v>
                </c:pt>
                <c:pt idx="2">
                  <c:v>1</c:v>
                </c:pt>
              </c:numCache>
            </c:numRef>
          </c:xVal>
          <c:yVal>
            <c:numRef>
              <c:f>'quasi-steady RoS'!$P$233:$P$235</c:f>
              <c:numCache>
                <c:formatCode>General</c:formatCode>
                <c:ptCount val="3"/>
                <c:pt idx="0">
                  <c:v>3.1287659574468081</c:v>
                </c:pt>
                <c:pt idx="1">
                  <c:v>2.5670000000000002</c:v>
                </c:pt>
                <c:pt idx="2">
                  <c:v>3.07</c:v>
                </c:pt>
              </c:numCache>
            </c:numRef>
          </c:yVal>
          <c:smooth val="1"/>
          <c:extLst>
            <c:ext xmlns:c16="http://schemas.microsoft.com/office/drawing/2014/chart" uri="{C3380CC4-5D6E-409C-BE32-E72D297353CC}">
              <c16:uniqueId val="{00000002-364B-4039-B5BD-0EE674E9619B}"/>
            </c:ext>
          </c:extLst>
        </c:ser>
        <c:dLbls>
          <c:showLegendKey val="0"/>
          <c:showVal val="0"/>
          <c:showCatName val="0"/>
          <c:showSerName val="0"/>
          <c:showPercent val="0"/>
          <c:showBubbleSize val="0"/>
        </c:dLbls>
        <c:axId val="515898144"/>
        <c:axId val="515901096"/>
      </c:scatterChart>
      <c:valAx>
        <c:axId val="515898144"/>
        <c:scaling>
          <c:orientation val="minMax"/>
          <c:max val="1"/>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0">
                    <a:solidFill>
                      <a:sysClr val="windowText" lastClr="000000"/>
                    </a:solidFill>
                    <a:latin typeface="Times New Roman" panose="02020603050405020304" pitchFamily="18" charset="0"/>
                    <a:cs typeface="Times New Roman" panose="02020603050405020304" pitchFamily="18" charset="0"/>
                  </a:rPr>
                  <a:t>Vegetation Height (m)</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901096"/>
        <c:crosses val="autoZero"/>
        <c:crossBetween val="midCat"/>
      </c:valAx>
      <c:valAx>
        <c:axId val="515901096"/>
        <c:scaling>
          <c:orientation val="minMax"/>
          <c:max val="4"/>
        </c:scaling>
        <c:delete val="0"/>
        <c:axPos val="l"/>
        <c:majorGridlines>
          <c:spPr>
            <a:ln w="6350" cap="flat" cmpd="sng" algn="ctr">
              <a:solidFill>
                <a:schemeClr val="bg2"/>
              </a:solidFill>
              <a:prstDash val="dash"/>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latin typeface="Times New Roman" panose="02020603050405020304" pitchFamily="18" charset="0"/>
                    <a:cs typeface="Times New Roman" panose="02020603050405020304" pitchFamily="18" charset="0"/>
                  </a:rPr>
                  <a:t>RoS (m/s)</a:t>
                </a:r>
              </a:p>
            </c:rich>
          </c:tx>
          <c:layout>
            <c:manualLayout>
              <c:xMode val="edge"/>
              <c:yMode val="edge"/>
              <c:x val="2.1836076545769037E-2"/>
              <c:y val="0.3339971119127095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6350" cap="flat" cmpd="sng" algn="ctr">
            <a:solidFill>
              <a:schemeClr val="tx1">
                <a:lumMod val="25000"/>
                <a:lumOff val="75000"/>
              </a:schemeClr>
            </a:solidFill>
            <a:prstDash val="dash"/>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898144"/>
        <c:crosses val="autoZero"/>
        <c:crossBetween val="midCat"/>
        <c:majorUnit val="1"/>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75699912510937"/>
          <c:y val="2.7777777777777776E-2"/>
          <c:w val="0.80428346823302665"/>
          <c:h val="0.80997569933387381"/>
        </c:manualLayout>
      </c:layout>
      <c:scatterChart>
        <c:scatterStyle val="smoothMarker"/>
        <c:varyColors val="0"/>
        <c:ser>
          <c:idx val="0"/>
          <c:order val="0"/>
          <c:tx>
            <c:strRef>
              <c:f>'quasi-steady RoS'!$X$232</c:f>
              <c:strCache>
                <c:ptCount val="1"/>
                <c:pt idx="0">
                  <c:v>Veg1, U=4</c:v>
                </c:pt>
              </c:strCache>
            </c:strRef>
          </c:tx>
          <c:spPr>
            <a:ln w="12700" cap="rnd">
              <a:solidFill>
                <a:schemeClr val="tx1"/>
              </a:solidFill>
              <a:prstDash val="dash"/>
              <a:round/>
            </a:ln>
            <a:effectLst/>
          </c:spPr>
          <c:marker>
            <c:symbol val="square"/>
            <c:size val="7"/>
            <c:spPr>
              <a:solidFill>
                <a:schemeClr val="bg1"/>
              </a:solidFill>
              <a:ln w="9525">
                <a:solidFill>
                  <a:schemeClr val="tx1"/>
                </a:solidFill>
              </a:ln>
              <a:effectLst/>
            </c:spPr>
          </c:marker>
          <c:xVal>
            <c:numRef>
              <c:f>'quasi-steady RoS'!$A$233:$A$235</c:f>
              <c:numCache>
                <c:formatCode>General</c:formatCode>
                <c:ptCount val="3"/>
                <c:pt idx="0">
                  <c:v>0.2</c:v>
                </c:pt>
                <c:pt idx="1">
                  <c:v>0.5</c:v>
                </c:pt>
                <c:pt idx="2">
                  <c:v>1</c:v>
                </c:pt>
              </c:numCache>
            </c:numRef>
          </c:xVal>
          <c:yVal>
            <c:numRef>
              <c:f>'quasi-steady RoS'!$X$233:$X$235</c:f>
              <c:numCache>
                <c:formatCode>General</c:formatCode>
                <c:ptCount val="3"/>
                <c:pt idx="0">
                  <c:v>0.45498699366589268</c:v>
                </c:pt>
                <c:pt idx="1">
                  <c:v>0.24016912664698681</c:v>
                </c:pt>
                <c:pt idx="2">
                  <c:v>0.23942453260373919</c:v>
                </c:pt>
              </c:numCache>
            </c:numRef>
          </c:yVal>
          <c:smooth val="1"/>
          <c:extLst>
            <c:ext xmlns:c16="http://schemas.microsoft.com/office/drawing/2014/chart" uri="{C3380CC4-5D6E-409C-BE32-E72D297353CC}">
              <c16:uniqueId val="{00000000-0960-44A5-B8C1-69AC1854089D}"/>
            </c:ext>
          </c:extLst>
        </c:ser>
        <c:ser>
          <c:idx val="1"/>
          <c:order val="1"/>
          <c:tx>
            <c:strRef>
              <c:f>'quasi-steady RoS'!$Y$232</c:f>
              <c:strCache>
                <c:ptCount val="1"/>
                <c:pt idx="0">
                  <c:v>Veg1, U=8</c:v>
                </c:pt>
              </c:strCache>
            </c:strRef>
          </c:tx>
          <c:spPr>
            <a:ln w="12700" cap="rnd">
              <a:solidFill>
                <a:srgbClr val="00B0F0"/>
              </a:solidFill>
              <a:prstDash val="dash"/>
              <a:round/>
            </a:ln>
            <a:effectLst/>
          </c:spPr>
          <c:marker>
            <c:symbol val="square"/>
            <c:size val="7"/>
            <c:spPr>
              <a:solidFill>
                <a:schemeClr val="bg1"/>
              </a:solidFill>
              <a:ln w="9525">
                <a:solidFill>
                  <a:srgbClr val="00B0F0"/>
                </a:solidFill>
              </a:ln>
              <a:effectLst/>
            </c:spPr>
          </c:marker>
          <c:xVal>
            <c:numRef>
              <c:f>'quasi-steady RoS'!$A$233:$A$235</c:f>
              <c:numCache>
                <c:formatCode>General</c:formatCode>
                <c:ptCount val="3"/>
                <c:pt idx="0">
                  <c:v>0.2</c:v>
                </c:pt>
                <c:pt idx="1">
                  <c:v>0.5</c:v>
                </c:pt>
                <c:pt idx="2">
                  <c:v>1</c:v>
                </c:pt>
              </c:numCache>
            </c:numRef>
          </c:xVal>
          <c:yVal>
            <c:numRef>
              <c:f>'quasi-steady RoS'!$Y$233:$Y$235</c:f>
              <c:numCache>
                <c:formatCode>General</c:formatCode>
                <c:ptCount val="3"/>
                <c:pt idx="0">
                  <c:v>0.80865473314929837</c:v>
                </c:pt>
                <c:pt idx="1">
                  <c:v>0.71142105263157895</c:v>
                </c:pt>
                <c:pt idx="2">
                  <c:v>0.47799999999999998</c:v>
                </c:pt>
              </c:numCache>
            </c:numRef>
          </c:yVal>
          <c:smooth val="1"/>
          <c:extLst>
            <c:ext xmlns:c16="http://schemas.microsoft.com/office/drawing/2014/chart" uri="{C3380CC4-5D6E-409C-BE32-E72D297353CC}">
              <c16:uniqueId val="{00000001-0960-44A5-B8C1-69AC1854089D}"/>
            </c:ext>
          </c:extLst>
        </c:ser>
        <c:ser>
          <c:idx val="2"/>
          <c:order val="2"/>
          <c:tx>
            <c:strRef>
              <c:f>'quasi-steady RoS'!$Z$232</c:f>
              <c:strCache>
                <c:ptCount val="1"/>
                <c:pt idx="0">
                  <c:v>Veg1, U=12</c:v>
                </c:pt>
              </c:strCache>
            </c:strRef>
          </c:tx>
          <c:spPr>
            <a:ln w="12700" cap="rnd">
              <a:solidFill>
                <a:srgbClr val="FF0000"/>
              </a:solidFill>
              <a:prstDash val="dash"/>
              <a:round/>
            </a:ln>
            <a:effectLst/>
          </c:spPr>
          <c:marker>
            <c:symbol val="square"/>
            <c:size val="7"/>
            <c:spPr>
              <a:solidFill>
                <a:schemeClr val="bg1"/>
              </a:solidFill>
              <a:ln w="9525">
                <a:solidFill>
                  <a:srgbClr val="FF0000"/>
                </a:solidFill>
              </a:ln>
              <a:effectLst/>
            </c:spPr>
          </c:marker>
          <c:xVal>
            <c:numRef>
              <c:f>'quasi-steady RoS'!$A$233:$A$235</c:f>
              <c:numCache>
                <c:formatCode>General</c:formatCode>
                <c:ptCount val="3"/>
                <c:pt idx="0">
                  <c:v>0.2</c:v>
                </c:pt>
                <c:pt idx="1">
                  <c:v>0.5</c:v>
                </c:pt>
                <c:pt idx="2">
                  <c:v>1</c:v>
                </c:pt>
              </c:numCache>
            </c:numRef>
          </c:xVal>
          <c:yVal>
            <c:numRef>
              <c:f>'quasi-steady RoS'!$Z$233:$Z$235</c:f>
              <c:numCache>
                <c:formatCode>General</c:formatCode>
                <c:ptCount val="3"/>
                <c:pt idx="0">
                  <c:v>1.09884710991298</c:v>
                </c:pt>
                <c:pt idx="1">
                  <c:v>1.0827735013078501</c:v>
                </c:pt>
                <c:pt idx="2">
                  <c:v>0.89300971547536412</c:v>
                </c:pt>
              </c:numCache>
            </c:numRef>
          </c:yVal>
          <c:smooth val="1"/>
          <c:extLst>
            <c:ext xmlns:c16="http://schemas.microsoft.com/office/drawing/2014/chart" uri="{C3380CC4-5D6E-409C-BE32-E72D297353CC}">
              <c16:uniqueId val="{00000002-0960-44A5-B8C1-69AC1854089D}"/>
            </c:ext>
          </c:extLst>
        </c:ser>
        <c:dLbls>
          <c:showLegendKey val="0"/>
          <c:showVal val="0"/>
          <c:showCatName val="0"/>
          <c:showSerName val="0"/>
          <c:showPercent val="0"/>
          <c:showBubbleSize val="0"/>
        </c:dLbls>
        <c:axId val="515898144"/>
        <c:axId val="515901096"/>
      </c:scatterChart>
      <c:valAx>
        <c:axId val="515898144"/>
        <c:scaling>
          <c:orientation val="minMax"/>
          <c:max val="1"/>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latin typeface="Times New Roman" panose="02020603050405020304" pitchFamily="18" charset="0"/>
                    <a:cs typeface="Times New Roman" panose="02020603050405020304" pitchFamily="18" charset="0"/>
                  </a:rPr>
                  <a:t>Vegetation Height (m)</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901096"/>
        <c:crosses val="autoZero"/>
        <c:crossBetween val="midCat"/>
      </c:valAx>
      <c:valAx>
        <c:axId val="515901096"/>
        <c:scaling>
          <c:orientation val="minMax"/>
          <c:max val="4"/>
        </c:scaling>
        <c:delete val="0"/>
        <c:axPos val="l"/>
        <c:majorGridlines>
          <c:spPr>
            <a:ln w="6350" cap="flat" cmpd="sng" algn="ctr">
              <a:solidFill>
                <a:schemeClr val="bg2"/>
              </a:solidFill>
              <a:prstDash val="dash"/>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latin typeface="Times New Roman" panose="02020603050405020304" pitchFamily="18" charset="0"/>
                    <a:cs typeface="Times New Roman" panose="02020603050405020304" pitchFamily="18" charset="0"/>
                  </a:rPr>
                  <a:t>RoS (m/s)</a:t>
                </a:r>
              </a:p>
            </c:rich>
          </c:tx>
          <c:layout>
            <c:manualLayout>
              <c:xMode val="edge"/>
              <c:yMode val="edge"/>
              <c:x val="2.1836076545769037E-2"/>
              <c:y val="0.3311485757056536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6350" cap="flat" cmpd="sng" algn="ctr">
            <a:solidFill>
              <a:schemeClr val="tx1">
                <a:lumMod val="25000"/>
                <a:lumOff val="75000"/>
              </a:schemeClr>
            </a:solidFill>
            <a:prstDash val="dash"/>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15898144"/>
        <c:crosses val="autoZero"/>
        <c:crossBetween val="midCat"/>
        <c:majorUnit val="1"/>
      </c:valAx>
      <c:spPr>
        <a:noFill/>
        <a:ln>
          <a:solidFill>
            <a:schemeClr val="tx1"/>
          </a:solidFill>
        </a:ln>
        <a:effectLst/>
      </c:spPr>
    </c:plotArea>
    <c:legend>
      <c:legendPos val="r"/>
      <c:layout>
        <c:manualLayout>
          <c:xMode val="edge"/>
          <c:yMode val="edge"/>
          <c:x val="0.59757005098429561"/>
          <c:y val="2.9855232269418434E-2"/>
          <c:w val="0.33091114422384821"/>
          <c:h val="0.26269999999999999"/>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'quasi-steady RoS'!$B$272</c:f>
              <c:strCache>
                <c:ptCount val="1"/>
                <c:pt idx="0">
                  <c:v>Fir-Wind=6</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'quasi-steady RoS'!$A$273:$A$277</c:f>
              <c:numCache>
                <c:formatCode>General</c:formatCode>
                <c:ptCount val="5"/>
                <c:pt idx="0">
                  <c:v>0.2</c:v>
                </c:pt>
                <c:pt idx="1">
                  <c:v>0.5</c:v>
                </c:pt>
                <c:pt idx="2">
                  <c:v>1</c:v>
                </c:pt>
                <c:pt idx="3">
                  <c:v>1.5</c:v>
                </c:pt>
                <c:pt idx="4">
                  <c:v>2</c:v>
                </c:pt>
              </c:numCache>
            </c:numRef>
          </c:xVal>
          <c:yVal>
            <c:numRef>
              <c:f>'quasi-steady RoS'!$B$273:$B$277</c:f>
              <c:numCache>
                <c:formatCode>General</c:formatCode>
                <c:ptCount val="5"/>
                <c:pt idx="0">
                  <c:v>1.2190000000000001</c:v>
                </c:pt>
                <c:pt idx="1">
                  <c:v>1.0230999999999999</c:v>
                </c:pt>
                <c:pt idx="2">
                  <c:v>0.79100000000000004</c:v>
                </c:pt>
                <c:pt idx="3">
                  <c:v>0.80300000000000005</c:v>
                </c:pt>
                <c:pt idx="4">
                  <c:v>0.7</c:v>
                </c:pt>
              </c:numCache>
            </c:numRef>
          </c:yVal>
          <c:smooth val="1"/>
          <c:extLst>
            <c:ext xmlns:c16="http://schemas.microsoft.com/office/drawing/2014/chart" uri="{C3380CC4-5D6E-409C-BE32-E72D297353CC}">
              <c16:uniqueId val="{00000000-4AF7-431F-8848-7E278E581CAD}"/>
            </c:ext>
          </c:extLst>
        </c:ser>
        <c:ser>
          <c:idx val="1"/>
          <c:order val="1"/>
          <c:tx>
            <c:strRef>
              <c:f>'quasi-steady RoS'!$C$272</c:f>
              <c:strCache>
                <c:ptCount val="1"/>
                <c:pt idx="0">
                  <c:v>Fir-Wind=12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'quasi-steady RoS'!$A$273:$A$277</c:f>
              <c:numCache>
                <c:formatCode>General</c:formatCode>
                <c:ptCount val="5"/>
                <c:pt idx="0">
                  <c:v>0.2</c:v>
                </c:pt>
                <c:pt idx="1">
                  <c:v>0.5</c:v>
                </c:pt>
                <c:pt idx="2">
                  <c:v>1</c:v>
                </c:pt>
                <c:pt idx="3">
                  <c:v>1.5</c:v>
                </c:pt>
                <c:pt idx="4">
                  <c:v>2</c:v>
                </c:pt>
              </c:numCache>
            </c:numRef>
          </c:xVal>
          <c:yVal>
            <c:numRef>
              <c:f>'quasi-steady RoS'!$C$273:$C$277</c:f>
              <c:numCache>
                <c:formatCode>General</c:formatCode>
                <c:ptCount val="5"/>
                <c:pt idx="0">
                  <c:v>1.832662330051571</c:v>
                </c:pt>
                <c:pt idx="1">
                  <c:v>1.8</c:v>
                </c:pt>
                <c:pt idx="2">
                  <c:v>1.66</c:v>
                </c:pt>
                <c:pt idx="3">
                  <c:v>1.7</c:v>
                </c:pt>
                <c:pt idx="4">
                  <c:v>1.65</c:v>
                </c:pt>
              </c:numCache>
            </c:numRef>
          </c:yVal>
          <c:smooth val="1"/>
          <c:extLst>
            <c:ext xmlns:c16="http://schemas.microsoft.com/office/drawing/2014/chart" uri="{C3380CC4-5D6E-409C-BE32-E72D297353CC}">
              <c16:uniqueId val="{00000001-4AF7-431F-8848-7E278E581CAD}"/>
            </c:ext>
          </c:extLst>
        </c:ser>
        <c:dLbls>
          <c:showLegendKey val="0"/>
          <c:showVal val="0"/>
          <c:showCatName val="0"/>
          <c:showSerName val="0"/>
          <c:showPercent val="0"/>
          <c:showBubbleSize val="0"/>
        </c:dLbls>
        <c:axId val="424903352"/>
        <c:axId val="424895480"/>
      </c:scatterChart>
      <c:valAx>
        <c:axId val="424903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95480"/>
        <c:crosses val="autoZero"/>
        <c:crossBetween val="midCat"/>
      </c:valAx>
      <c:valAx>
        <c:axId val="42489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033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'quasi-steady RoS'!$B$287</c:f>
              <c:strCache>
                <c:ptCount val="1"/>
                <c:pt idx="0">
                  <c:v>Fir-Wind=6</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'quasi-steady RoS'!$A$288:$A$292</c:f>
              <c:numCache>
                <c:formatCode>General</c:formatCode>
                <c:ptCount val="5"/>
                <c:pt idx="0">
                  <c:v>0.2</c:v>
                </c:pt>
                <c:pt idx="1">
                  <c:v>0.5</c:v>
                </c:pt>
                <c:pt idx="2">
                  <c:v>1</c:v>
                </c:pt>
                <c:pt idx="3">
                  <c:v>1.5</c:v>
                </c:pt>
                <c:pt idx="4">
                  <c:v>2</c:v>
                </c:pt>
              </c:numCache>
            </c:numRef>
          </c:xVal>
          <c:yVal>
            <c:numRef>
              <c:f>'quasi-steady RoS'!$B$288:$B$292</c:f>
              <c:numCache>
                <c:formatCode>0.0</c:formatCode>
                <c:ptCount val="5"/>
                <c:pt idx="0">
                  <c:v>2.6928966878913623</c:v>
                </c:pt>
                <c:pt idx="1">
                  <c:v>5.0090292425044129</c:v>
                </c:pt>
                <c:pt idx="2">
                  <c:v>6.7554709874516634</c:v>
                </c:pt>
                <c:pt idx="3">
                  <c:v>10.358357023091985</c:v>
                </c:pt>
                <c:pt idx="4">
                  <c:v>11.351222821523809</c:v>
                </c:pt>
              </c:numCache>
            </c:numRef>
          </c:yVal>
          <c:smooth val="1"/>
          <c:extLst>
            <c:ext xmlns:c16="http://schemas.microsoft.com/office/drawing/2014/chart" uri="{C3380CC4-5D6E-409C-BE32-E72D297353CC}">
              <c16:uniqueId val="{00000000-C223-4831-9E4B-FA37CDE02713}"/>
            </c:ext>
          </c:extLst>
        </c:ser>
        <c:ser>
          <c:idx val="1"/>
          <c:order val="1"/>
          <c:tx>
            <c:strRef>
              <c:f>'quasi-steady RoS'!$C$287</c:f>
              <c:strCache>
                <c:ptCount val="1"/>
                <c:pt idx="0">
                  <c:v>Fir-Wind=12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'quasi-steady RoS'!$A$288:$A$292</c:f>
              <c:numCache>
                <c:formatCode>General</c:formatCode>
                <c:ptCount val="5"/>
                <c:pt idx="0">
                  <c:v>0.2</c:v>
                </c:pt>
                <c:pt idx="1">
                  <c:v>0.5</c:v>
                </c:pt>
                <c:pt idx="2">
                  <c:v>1</c:v>
                </c:pt>
                <c:pt idx="3">
                  <c:v>1.5</c:v>
                </c:pt>
                <c:pt idx="4">
                  <c:v>2</c:v>
                </c:pt>
              </c:numCache>
            </c:numRef>
          </c:xVal>
          <c:yVal>
            <c:numRef>
              <c:f>'quasi-steady RoS'!$C$288:$C$292</c:f>
              <c:numCache>
                <c:formatCode>0.0</c:formatCode>
                <c:ptCount val="5"/>
                <c:pt idx="0">
                  <c:v>0.42095234092443828</c:v>
                </c:pt>
                <c:pt idx="1">
                  <c:v>1.0237271379139894</c:v>
                </c:pt>
                <c:pt idx="2">
                  <c:v>1.8125445665466697</c:v>
                </c:pt>
                <c:pt idx="3">
                  <c:v>2.8168954499025953</c:v>
                </c:pt>
                <c:pt idx="4">
                  <c:v>3.5928171280079457</c:v>
                </c:pt>
              </c:numCache>
            </c:numRef>
          </c:yVal>
          <c:smooth val="1"/>
          <c:extLst>
            <c:ext xmlns:c16="http://schemas.microsoft.com/office/drawing/2014/chart" uri="{C3380CC4-5D6E-409C-BE32-E72D297353CC}">
              <c16:uniqueId val="{00000001-C223-4831-9E4B-FA37CDE02713}"/>
            </c:ext>
          </c:extLst>
        </c:ser>
        <c:dLbls>
          <c:showLegendKey val="0"/>
          <c:showVal val="0"/>
          <c:showCatName val="0"/>
          <c:showSerName val="0"/>
          <c:showPercent val="0"/>
          <c:showBubbleSize val="0"/>
        </c:dLbls>
        <c:axId val="472467560"/>
        <c:axId val="472443288"/>
      </c:scatterChart>
      <c:valAx>
        <c:axId val="472467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43288"/>
        <c:crosses val="autoZero"/>
        <c:crossBetween val="midCat"/>
      </c:valAx>
      <c:valAx>
        <c:axId val="47244328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675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'quasi-steady RoS'!$B$288:$B$292</c:f>
              <c:numCache>
                <c:formatCode>0.0</c:formatCode>
                <c:ptCount val="5"/>
                <c:pt idx="0">
                  <c:v>2.6928966878913623</c:v>
                </c:pt>
                <c:pt idx="1">
                  <c:v>5.0090292425044129</c:v>
                </c:pt>
                <c:pt idx="2">
                  <c:v>6.7554709874516634</c:v>
                </c:pt>
                <c:pt idx="3">
                  <c:v>10.358357023091985</c:v>
                </c:pt>
                <c:pt idx="4">
                  <c:v>11.351222821523809</c:v>
                </c:pt>
              </c:numCache>
            </c:numRef>
          </c:xVal>
          <c:yVal>
            <c:numRef>
              <c:f>'quasi-steady RoS'!$F$288:$F$292</c:f>
              <c:numCache>
                <c:formatCode>General</c:formatCode>
                <c:ptCount val="5"/>
                <c:pt idx="0">
                  <c:v>0.20316666666666669</c:v>
                </c:pt>
                <c:pt idx="1">
                  <c:v>0.17051666666666665</c:v>
                </c:pt>
                <c:pt idx="2">
                  <c:v>0.13183333333333333</c:v>
                </c:pt>
                <c:pt idx="3">
                  <c:v>0.13383333333333333</c:v>
                </c:pt>
                <c:pt idx="4">
                  <c:v>0.11666666666666665</c:v>
                </c:pt>
              </c:numCache>
            </c:numRef>
          </c:yVal>
          <c:smooth val="0"/>
          <c:extLst>
            <c:ext xmlns:c16="http://schemas.microsoft.com/office/drawing/2014/chart" uri="{C3380CC4-5D6E-409C-BE32-E72D297353CC}">
              <c16:uniqueId val="{00000000-3D8A-4673-922A-CDF7C26566B1}"/>
            </c:ext>
          </c:extLst>
        </c:ser>
        <c:dLbls>
          <c:showLegendKey val="0"/>
          <c:showVal val="0"/>
          <c:showCatName val="0"/>
          <c:showSerName val="0"/>
          <c:showPercent val="0"/>
          <c:showBubbleSize val="0"/>
        </c:dLbls>
        <c:axId val="186125576"/>
        <c:axId val="186125904"/>
      </c:scatterChart>
      <c:valAx>
        <c:axId val="18612557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5904"/>
        <c:crosses val="autoZero"/>
        <c:crossBetween val="midCat"/>
      </c:valAx>
      <c:valAx>
        <c:axId val="18612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5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21981627296588"/>
          <c:y val="2.4411198600174978E-2"/>
          <c:w val="0.81711918555682905"/>
          <c:h val="0.83148941382327213"/>
        </c:manualLayout>
      </c:layout>
      <c:scatterChart>
        <c:scatterStyle val="smoothMarker"/>
        <c:varyColors val="0"/>
        <c:ser>
          <c:idx val="0"/>
          <c:order val="0"/>
          <c:tx>
            <c:strRef>
              <c:f>'quasi-steady RoS'!$AS$66</c:f>
              <c:strCache>
                <c:ptCount val="1"/>
                <c:pt idx="0">
                  <c:v>rho=0.616</c:v>
                </c:pt>
              </c:strCache>
            </c:strRef>
          </c:tx>
          <c:spPr>
            <a:ln w="19050" cap="rnd">
              <a:solidFill>
                <a:schemeClr val="accent1"/>
              </a:solidFill>
              <a:round/>
            </a:ln>
            <a:effectLst/>
          </c:spPr>
          <c:marker>
            <c:symbol val="none"/>
          </c:marker>
          <c:xVal>
            <c:numRef>
              <c:f>'quasi-steady RoS'!$AR$67:$AR$72</c:f>
              <c:numCache>
                <c:formatCode>General</c:formatCode>
                <c:ptCount val="6"/>
                <c:pt idx="0">
                  <c:v>0.2</c:v>
                </c:pt>
                <c:pt idx="1">
                  <c:v>0.5</c:v>
                </c:pt>
                <c:pt idx="2">
                  <c:v>1</c:v>
                </c:pt>
                <c:pt idx="3">
                  <c:v>0.2</c:v>
                </c:pt>
                <c:pt idx="4">
                  <c:v>0.5</c:v>
                </c:pt>
                <c:pt idx="5">
                  <c:v>1</c:v>
                </c:pt>
              </c:numCache>
            </c:numRef>
          </c:xVal>
          <c:yVal>
            <c:numRef>
              <c:f>'quasi-steady RoS'!$AS$67:$AS$72</c:f>
              <c:numCache>
                <c:formatCode>General</c:formatCode>
                <c:ptCount val="6"/>
                <c:pt idx="0">
                  <c:v>0.33250000000000002</c:v>
                </c:pt>
                <c:pt idx="1">
                  <c:v>0.24</c:v>
                </c:pt>
                <c:pt idx="2">
                  <c:v>0.17499999999999999</c:v>
                </c:pt>
              </c:numCache>
            </c:numRef>
          </c:yVal>
          <c:smooth val="1"/>
          <c:extLst>
            <c:ext xmlns:c16="http://schemas.microsoft.com/office/drawing/2014/chart" uri="{C3380CC4-5D6E-409C-BE32-E72D297353CC}">
              <c16:uniqueId val="{00000000-9F1B-4727-9524-993E3B16662F}"/>
            </c:ext>
          </c:extLst>
        </c:ser>
        <c:ser>
          <c:idx val="1"/>
          <c:order val="1"/>
          <c:tx>
            <c:strRef>
              <c:f>'quasi-steady RoS'!$AT$66</c:f>
              <c:strCache>
                <c:ptCount val="1"/>
                <c:pt idx="0">
                  <c:v>rho=1.3</c:v>
                </c:pt>
              </c:strCache>
            </c:strRef>
          </c:tx>
          <c:spPr>
            <a:ln w="19050" cap="rnd">
              <a:solidFill>
                <a:schemeClr val="accent2"/>
              </a:solidFill>
              <a:round/>
            </a:ln>
            <a:effectLst/>
          </c:spPr>
          <c:marker>
            <c:symbol val="none"/>
          </c:marker>
          <c:xVal>
            <c:numRef>
              <c:f>'quasi-steady RoS'!$AR$67:$AR$72</c:f>
              <c:numCache>
                <c:formatCode>General</c:formatCode>
                <c:ptCount val="6"/>
                <c:pt idx="0">
                  <c:v>0.2</c:v>
                </c:pt>
                <c:pt idx="1">
                  <c:v>0.5</c:v>
                </c:pt>
                <c:pt idx="2">
                  <c:v>1</c:v>
                </c:pt>
                <c:pt idx="3">
                  <c:v>0.2</c:v>
                </c:pt>
                <c:pt idx="4">
                  <c:v>0.5</c:v>
                </c:pt>
                <c:pt idx="5">
                  <c:v>1</c:v>
                </c:pt>
              </c:numCache>
            </c:numRef>
          </c:xVal>
          <c:yVal>
            <c:numRef>
              <c:f>'quasi-steady RoS'!$AT$67:$AT$72</c:f>
              <c:numCache>
                <c:formatCode>General</c:formatCode>
                <c:ptCount val="6"/>
                <c:pt idx="3">
                  <c:v>0.24085022725633076</c:v>
                </c:pt>
                <c:pt idx="4">
                  <c:v>0.1664724242642863</c:v>
                </c:pt>
                <c:pt idx="5">
                  <c:v>0.11060922069557751</c:v>
                </c:pt>
              </c:numCache>
            </c:numRef>
          </c:yVal>
          <c:smooth val="1"/>
          <c:extLst>
            <c:ext xmlns:c16="http://schemas.microsoft.com/office/drawing/2014/chart" uri="{C3380CC4-5D6E-409C-BE32-E72D297353CC}">
              <c16:uniqueId val="{00000001-9F1B-4727-9524-993E3B16662F}"/>
            </c:ext>
          </c:extLst>
        </c:ser>
        <c:dLbls>
          <c:showLegendKey val="0"/>
          <c:showVal val="0"/>
          <c:showCatName val="0"/>
          <c:showSerName val="0"/>
          <c:showPercent val="0"/>
          <c:showBubbleSize val="0"/>
        </c:dLbls>
        <c:axId val="794438944"/>
        <c:axId val="794447144"/>
      </c:scatterChart>
      <c:valAx>
        <c:axId val="79443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447144"/>
        <c:crosses val="autoZero"/>
        <c:crossBetween val="midCat"/>
      </c:valAx>
      <c:valAx>
        <c:axId val="794447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438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'quasi-steady RoS'!$AN$50</c:f>
              <c:strCache>
                <c:ptCount val="1"/>
                <c:pt idx="0">
                  <c:v>ros/u10-Fir</c:v>
                </c:pt>
              </c:strCache>
            </c:strRef>
          </c:tx>
          <c:spPr>
            <a:ln w="19050" cap="rnd">
              <a:noFill/>
              <a:round/>
            </a:ln>
            <a:effectLst/>
          </c:spPr>
          <c:marker>
            <c:symbol val="circle"/>
            <c:size val="5"/>
            <c:spPr>
              <a:solidFill>
                <a:schemeClr val="accent1"/>
              </a:solidFill>
              <a:ln w="9525">
                <a:solidFill>
                  <a:schemeClr val="accent1"/>
                </a:solidFill>
              </a:ln>
              <a:effectLst/>
            </c:spPr>
          </c:marker>
          <c:xVal>
            <c:numRef>
              <c:f>'quasi-steady RoS'!$AL$51:$AL$56</c:f>
              <c:numCache>
                <c:formatCode>General</c:formatCode>
                <c:ptCount val="6"/>
                <c:pt idx="0">
                  <c:v>0.5</c:v>
                </c:pt>
                <c:pt idx="1">
                  <c:v>0.5</c:v>
                </c:pt>
                <c:pt idx="2">
                  <c:v>0.5</c:v>
                </c:pt>
                <c:pt idx="3">
                  <c:v>0.2</c:v>
                </c:pt>
                <c:pt idx="4">
                  <c:v>0.2</c:v>
                </c:pt>
                <c:pt idx="5">
                  <c:v>0.2</c:v>
                </c:pt>
              </c:numCache>
            </c:numRef>
          </c:xVal>
          <c:yVal>
            <c:numRef>
              <c:f>'quasi-steady RoS'!$AN$51:$AN$56</c:f>
              <c:numCache>
                <c:formatCode>General</c:formatCode>
                <c:ptCount val="6"/>
                <c:pt idx="0" formatCode="0.00">
                  <c:v>0.2495</c:v>
                </c:pt>
                <c:pt idx="1">
                  <c:v>0.16875000000000001</c:v>
                </c:pt>
                <c:pt idx="2">
                  <c:v>0.14833333333333334</c:v>
                </c:pt>
              </c:numCache>
            </c:numRef>
          </c:yVal>
          <c:smooth val="0"/>
          <c:extLst>
            <c:ext xmlns:c16="http://schemas.microsoft.com/office/drawing/2014/chart" uri="{C3380CC4-5D6E-409C-BE32-E72D297353CC}">
              <c16:uniqueId val="{00000000-2D8B-4234-BD41-58C534A26303}"/>
            </c:ext>
          </c:extLst>
        </c:ser>
        <c:ser>
          <c:idx val="1"/>
          <c:order val="1"/>
          <c:tx>
            <c:strRef>
              <c:f>'quasi-steady RoS'!$AO$50</c:f>
              <c:strCache>
                <c:ptCount val="1"/>
              </c:strCache>
            </c:strRef>
          </c:tx>
          <c:spPr>
            <a:ln w="19050" cap="rnd">
              <a:noFill/>
              <a:round/>
            </a:ln>
            <a:effectLst/>
          </c:spPr>
          <c:marker>
            <c:symbol val="circle"/>
            <c:size val="5"/>
            <c:spPr>
              <a:solidFill>
                <a:schemeClr val="accent2"/>
              </a:solidFill>
              <a:ln w="9525">
                <a:solidFill>
                  <a:schemeClr val="accent2"/>
                </a:solidFill>
              </a:ln>
              <a:effectLst/>
            </c:spPr>
          </c:marker>
          <c:xVal>
            <c:numRef>
              <c:f>'quasi-steady RoS'!$AL$51:$AL$56</c:f>
              <c:numCache>
                <c:formatCode>General</c:formatCode>
                <c:ptCount val="6"/>
                <c:pt idx="0">
                  <c:v>0.5</c:v>
                </c:pt>
                <c:pt idx="1">
                  <c:v>0.5</c:v>
                </c:pt>
                <c:pt idx="2">
                  <c:v>0.5</c:v>
                </c:pt>
                <c:pt idx="3">
                  <c:v>0.2</c:v>
                </c:pt>
                <c:pt idx="4">
                  <c:v>0.2</c:v>
                </c:pt>
                <c:pt idx="5">
                  <c:v>0.2</c:v>
                </c:pt>
              </c:numCache>
            </c:numRef>
          </c:xVal>
          <c:yVal>
            <c:numRef>
              <c:f>'quasi-steady RoS'!$AO$51:$AO$56</c:f>
              <c:numCache>
                <c:formatCode>General</c:formatCode>
                <c:ptCount val="6"/>
                <c:pt idx="3">
                  <c:v>0.24085022725633076</c:v>
                </c:pt>
                <c:pt idx="4">
                  <c:v>0.18302174570683788</c:v>
                </c:pt>
                <c:pt idx="5">
                  <c:v>0.15272186083763092</c:v>
                </c:pt>
              </c:numCache>
            </c:numRef>
          </c:yVal>
          <c:smooth val="0"/>
          <c:extLst>
            <c:ext xmlns:c16="http://schemas.microsoft.com/office/drawing/2014/chart" uri="{C3380CC4-5D6E-409C-BE32-E72D297353CC}">
              <c16:uniqueId val="{00000001-2D8B-4234-BD41-58C534A26303}"/>
            </c:ext>
          </c:extLst>
        </c:ser>
        <c:dLbls>
          <c:showLegendKey val="0"/>
          <c:showVal val="0"/>
          <c:showCatName val="0"/>
          <c:showSerName val="0"/>
          <c:showPercent val="0"/>
          <c:showBubbleSize val="0"/>
        </c:dLbls>
        <c:axId val="528707648"/>
        <c:axId val="528704696"/>
      </c:scatterChart>
      <c:valAx>
        <c:axId val="528707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04696"/>
        <c:crosses val="autoZero"/>
        <c:crossBetween val="midCat"/>
      </c:valAx>
      <c:valAx>
        <c:axId val="528704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07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'Fir-Up20p'!$D$1</c:f>
              <c:strCache>
                <c:ptCount val="1"/>
                <c:pt idx="0">
                  <c:v>Fir-Hg20cm_Up20p-U4</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'Fir-Up20p'!$A$2:$A$242</c:f>
              <c:numCache>
                <c:formatCode>0.00</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xVal>
          <c:yVal>
            <c:numRef>
              <c:f>'Fir-Up20p'!$D$38:$D$242</c:f>
              <c:numCache>
                <c:formatCode>0.00</c:formatCode>
                <c:ptCount val="205"/>
                <c:pt idx="0">
                  <c:v>32.14</c:v>
                </c:pt>
                <c:pt idx="1">
                  <c:v>33.950000000000003</c:v>
                </c:pt>
                <c:pt idx="2">
                  <c:v>35.76</c:v>
                </c:pt>
                <c:pt idx="3">
                  <c:v>37.11</c:v>
                </c:pt>
                <c:pt idx="4">
                  <c:v>38.159999999999997</c:v>
                </c:pt>
                <c:pt idx="5">
                  <c:v>39.31</c:v>
                </c:pt>
                <c:pt idx="6">
                  <c:v>40.56</c:v>
                </c:pt>
                <c:pt idx="7">
                  <c:v>41.73</c:v>
                </c:pt>
                <c:pt idx="8">
                  <c:v>42.69</c:v>
                </c:pt>
                <c:pt idx="9">
                  <c:v>43.83</c:v>
                </c:pt>
                <c:pt idx="10">
                  <c:v>44.91</c:v>
                </c:pt>
                <c:pt idx="11">
                  <c:v>46.05</c:v>
                </c:pt>
                <c:pt idx="12">
                  <c:v>47.46</c:v>
                </c:pt>
                <c:pt idx="13">
                  <c:v>51.15</c:v>
                </c:pt>
                <c:pt idx="14">
                  <c:v>52.77</c:v>
                </c:pt>
                <c:pt idx="15">
                  <c:v>52.34</c:v>
                </c:pt>
                <c:pt idx="16">
                  <c:v>53.67</c:v>
                </c:pt>
                <c:pt idx="17">
                  <c:v>55.32</c:v>
                </c:pt>
                <c:pt idx="18">
                  <c:v>58.48</c:v>
                </c:pt>
                <c:pt idx="19">
                  <c:v>60.66</c:v>
                </c:pt>
                <c:pt idx="20">
                  <c:v>62.88</c:v>
                </c:pt>
                <c:pt idx="21">
                  <c:v>63.63</c:v>
                </c:pt>
                <c:pt idx="22">
                  <c:v>66.75</c:v>
                </c:pt>
                <c:pt idx="23">
                  <c:v>68.569999999999993</c:v>
                </c:pt>
                <c:pt idx="24">
                  <c:v>69.959999999999994</c:v>
                </c:pt>
                <c:pt idx="25">
                  <c:v>71.7</c:v>
                </c:pt>
                <c:pt idx="26">
                  <c:v>75.06</c:v>
                </c:pt>
                <c:pt idx="27">
                  <c:v>77.709999999999994</c:v>
                </c:pt>
                <c:pt idx="28">
                  <c:v>80.400000000000006</c:v>
                </c:pt>
                <c:pt idx="29">
                  <c:v>83.49</c:v>
                </c:pt>
                <c:pt idx="30">
                  <c:v>85.24</c:v>
                </c:pt>
                <c:pt idx="31">
                  <c:v>86.93</c:v>
                </c:pt>
                <c:pt idx="32">
                  <c:v>88.15</c:v>
                </c:pt>
                <c:pt idx="33">
                  <c:v>89.36</c:v>
                </c:pt>
                <c:pt idx="34">
                  <c:v>90.54</c:v>
                </c:pt>
                <c:pt idx="35">
                  <c:v>91.61</c:v>
                </c:pt>
                <c:pt idx="36">
                  <c:v>92.73</c:v>
                </c:pt>
                <c:pt idx="37">
                  <c:v>93.86</c:v>
                </c:pt>
                <c:pt idx="38">
                  <c:v>94.91</c:v>
                </c:pt>
                <c:pt idx="39">
                  <c:v>96.1</c:v>
                </c:pt>
                <c:pt idx="40">
                  <c:v>97.75</c:v>
                </c:pt>
                <c:pt idx="41">
                  <c:v>98.82</c:v>
                </c:pt>
                <c:pt idx="42">
                  <c:v>99.98</c:v>
                </c:pt>
                <c:pt idx="43">
                  <c:v>101.5</c:v>
                </c:pt>
                <c:pt idx="44">
                  <c:v>102.5</c:v>
                </c:pt>
                <c:pt idx="45">
                  <c:v>103.7</c:v>
                </c:pt>
                <c:pt idx="46">
                  <c:v>105.4</c:v>
                </c:pt>
                <c:pt idx="47">
                  <c:v>107.2</c:v>
                </c:pt>
                <c:pt idx="48">
                  <c:v>108.7</c:v>
                </c:pt>
                <c:pt idx="49">
                  <c:v>110</c:v>
                </c:pt>
                <c:pt idx="50">
                  <c:v>111.2</c:v>
                </c:pt>
                <c:pt idx="51">
                  <c:v>112.6</c:v>
                </c:pt>
                <c:pt idx="52">
                  <c:v>114.4</c:v>
                </c:pt>
                <c:pt idx="53">
                  <c:v>116.2</c:v>
                </c:pt>
                <c:pt idx="54">
                  <c:v>118.4</c:v>
                </c:pt>
                <c:pt idx="55">
                  <c:v>121.1</c:v>
                </c:pt>
                <c:pt idx="56">
                  <c:v>122.4</c:v>
                </c:pt>
                <c:pt idx="57">
                  <c:v>125.1</c:v>
                </c:pt>
                <c:pt idx="58">
                  <c:v>126.9</c:v>
                </c:pt>
                <c:pt idx="59">
                  <c:v>128.5</c:v>
                </c:pt>
                <c:pt idx="60">
                  <c:v>129.9</c:v>
                </c:pt>
                <c:pt idx="61">
                  <c:v>132.1</c:v>
                </c:pt>
                <c:pt idx="62">
                  <c:v>133.6</c:v>
                </c:pt>
                <c:pt idx="63">
                  <c:v>136.4</c:v>
                </c:pt>
                <c:pt idx="64">
                  <c:v>138.1</c:v>
                </c:pt>
                <c:pt idx="65">
                  <c:v>139.9</c:v>
                </c:pt>
                <c:pt idx="66">
                  <c:v>141.19999999999999</c:v>
                </c:pt>
                <c:pt idx="67">
                  <c:v>142.19999999999999</c:v>
                </c:pt>
                <c:pt idx="68">
                  <c:v>143.4</c:v>
                </c:pt>
                <c:pt idx="69">
                  <c:v>144.5</c:v>
                </c:pt>
                <c:pt idx="70">
                  <c:v>145.30000000000001</c:v>
                </c:pt>
                <c:pt idx="71">
                  <c:v>146.30000000000001</c:v>
                </c:pt>
                <c:pt idx="72">
                  <c:v>147.1</c:v>
                </c:pt>
                <c:pt idx="73">
                  <c:v>148.19999999999999</c:v>
                </c:pt>
                <c:pt idx="74">
                  <c:v>149.1</c:v>
                </c:pt>
                <c:pt idx="75">
                  <c:v>150.19999999999999</c:v>
                </c:pt>
                <c:pt idx="76">
                  <c:v>151</c:v>
                </c:pt>
                <c:pt idx="77">
                  <c:v>151.69999999999999</c:v>
                </c:pt>
                <c:pt idx="78">
                  <c:v>152.6</c:v>
                </c:pt>
                <c:pt idx="79">
                  <c:v>153.30000000000001</c:v>
                </c:pt>
                <c:pt idx="80">
                  <c:v>154.30000000000001</c:v>
                </c:pt>
                <c:pt idx="81">
                  <c:v>155.6</c:v>
                </c:pt>
                <c:pt idx="82">
                  <c:v>156.80000000000001</c:v>
                </c:pt>
                <c:pt idx="83">
                  <c:v>158.1</c:v>
                </c:pt>
                <c:pt idx="84">
                  <c:v>160.80000000000001</c:v>
                </c:pt>
                <c:pt idx="85">
                  <c:v>163.9</c:v>
                </c:pt>
                <c:pt idx="86">
                  <c:v>166.5</c:v>
                </c:pt>
                <c:pt idx="87">
                  <c:v>167.7</c:v>
                </c:pt>
                <c:pt idx="88">
                  <c:v>168.9</c:v>
                </c:pt>
                <c:pt idx="89">
                  <c:v>170.2</c:v>
                </c:pt>
                <c:pt idx="90">
                  <c:v>171.7</c:v>
                </c:pt>
                <c:pt idx="91">
                  <c:v>173</c:v>
                </c:pt>
                <c:pt idx="92">
                  <c:v>174.2</c:v>
                </c:pt>
                <c:pt idx="93">
                  <c:v>175.8</c:v>
                </c:pt>
                <c:pt idx="94">
                  <c:v>177.9</c:v>
                </c:pt>
                <c:pt idx="95">
                  <c:v>179.7</c:v>
                </c:pt>
                <c:pt idx="96">
                  <c:v>181.5</c:v>
                </c:pt>
                <c:pt idx="97">
                  <c:v>182.9</c:v>
                </c:pt>
                <c:pt idx="98">
                  <c:v>184.3</c:v>
                </c:pt>
                <c:pt idx="99">
                  <c:v>185.5</c:v>
                </c:pt>
                <c:pt idx="100">
                  <c:v>186.5</c:v>
                </c:pt>
                <c:pt idx="101">
                  <c:v>187.5</c:v>
                </c:pt>
                <c:pt idx="102">
                  <c:v>188.5</c:v>
                </c:pt>
                <c:pt idx="103">
                  <c:v>189.4</c:v>
                </c:pt>
                <c:pt idx="104">
                  <c:v>190.5</c:v>
                </c:pt>
                <c:pt idx="105">
                  <c:v>191.5</c:v>
                </c:pt>
                <c:pt idx="106">
                  <c:v>192.6</c:v>
                </c:pt>
                <c:pt idx="107">
                  <c:v>193.5</c:v>
                </c:pt>
                <c:pt idx="108">
                  <c:v>194.9</c:v>
                </c:pt>
                <c:pt idx="109">
                  <c:v>196.3</c:v>
                </c:pt>
                <c:pt idx="110">
                  <c:v>197.8</c:v>
                </c:pt>
              </c:numCache>
            </c:numRef>
          </c:yVal>
          <c:smooth val="1"/>
          <c:extLst>
            <c:ext xmlns:c16="http://schemas.microsoft.com/office/drawing/2014/chart" uri="{C3380CC4-5D6E-409C-BE32-E72D297353CC}">
              <c16:uniqueId val="{00000000-8B64-49C1-AE0D-861E522096EA}"/>
            </c:ext>
          </c:extLst>
        </c:ser>
        <c:dLbls>
          <c:showLegendKey val="0"/>
          <c:showVal val="0"/>
          <c:showCatName val="0"/>
          <c:showSerName val="0"/>
          <c:showPercent val="0"/>
          <c:showBubbleSize val="0"/>
        </c:dLbls>
        <c:axId val="234873440"/>
        <c:axId val="234873112"/>
      </c:scatterChart>
      <c:valAx>
        <c:axId val="2348734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73112"/>
        <c:crosses val="autoZero"/>
        <c:crossBetween val="midCat"/>
      </c:valAx>
      <c:valAx>
        <c:axId val="234873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73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12566928393475"/>
          <c:y val="2.3515368003457437E-2"/>
          <c:w val="0.81015389767291479"/>
          <c:h val="0.7980773055713437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'quasi-steady RoS'!$AL$57:$AL$62</c:f>
              <c:numCache>
                <c:formatCode>General</c:formatCode>
                <c:ptCount val="6"/>
                <c:pt idx="0">
                  <c:v>1</c:v>
                </c:pt>
                <c:pt idx="1">
                  <c:v>1</c:v>
                </c:pt>
                <c:pt idx="2">
                  <c:v>1</c:v>
                </c:pt>
                <c:pt idx="3">
                  <c:v>0.5</c:v>
                </c:pt>
                <c:pt idx="4">
                  <c:v>0.5</c:v>
                </c:pt>
                <c:pt idx="5">
                  <c:v>0.5</c:v>
                </c:pt>
              </c:numCache>
            </c:numRef>
          </c:xVal>
          <c:yVal>
            <c:numRef>
              <c:f>'quasi-steady RoS'!$AN$57:$AN$62</c:f>
              <c:numCache>
                <c:formatCode>General</c:formatCode>
                <c:ptCount val="6"/>
                <c:pt idx="0">
                  <c:v>0.17499999999999999</c:v>
                </c:pt>
                <c:pt idx="1">
                  <c:v>0.155</c:v>
                </c:pt>
                <c:pt idx="2">
                  <c:v>0.12583333333333332</c:v>
                </c:pt>
              </c:numCache>
            </c:numRef>
          </c:yVal>
          <c:smooth val="0"/>
          <c:extLst>
            <c:ext xmlns:c16="http://schemas.microsoft.com/office/drawing/2014/chart" uri="{C3380CC4-5D6E-409C-BE32-E72D297353CC}">
              <c16:uniqueId val="{00000000-DEA8-45E3-A01F-6FBE4BA9BA5F}"/>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'quasi-steady RoS'!$AL$57:$AL$62</c:f>
              <c:numCache>
                <c:formatCode>General</c:formatCode>
                <c:ptCount val="6"/>
                <c:pt idx="0">
                  <c:v>1</c:v>
                </c:pt>
                <c:pt idx="1">
                  <c:v>1</c:v>
                </c:pt>
                <c:pt idx="2">
                  <c:v>1</c:v>
                </c:pt>
                <c:pt idx="3">
                  <c:v>0.5</c:v>
                </c:pt>
                <c:pt idx="4">
                  <c:v>0.5</c:v>
                </c:pt>
                <c:pt idx="5">
                  <c:v>0.5</c:v>
                </c:pt>
              </c:numCache>
            </c:numRef>
          </c:xVal>
          <c:yVal>
            <c:numRef>
              <c:f>'quasi-steady RoS'!$AO$57:$AO$62</c:f>
              <c:numCache>
                <c:formatCode>General</c:formatCode>
                <c:ptCount val="6"/>
                <c:pt idx="3">
                  <c:v>0.1664724242642863</c:v>
                </c:pt>
                <c:pt idx="4">
                  <c:v>0.1575</c:v>
                </c:pt>
                <c:pt idx="5">
                  <c:v>0.15</c:v>
                </c:pt>
              </c:numCache>
            </c:numRef>
          </c:yVal>
          <c:smooth val="0"/>
          <c:extLst>
            <c:ext xmlns:c16="http://schemas.microsoft.com/office/drawing/2014/chart" uri="{C3380CC4-5D6E-409C-BE32-E72D297353CC}">
              <c16:uniqueId val="{00000001-DEA8-45E3-A01F-6FBE4BA9BA5F}"/>
            </c:ext>
          </c:extLst>
        </c:ser>
        <c:dLbls>
          <c:showLegendKey val="0"/>
          <c:showVal val="0"/>
          <c:showCatName val="0"/>
          <c:showSerName val="0"/>
          <c:showPercent val="0"/>
          <c:showBubbleSize val="0"/>
        </c:dLbls>
        <c:axId val="480618696"/>
        <c:axId val="480615416"/>
      </c:scatterChart>
      <c:valAx>
        <c:axId val="480618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15416"/>
        <c:crosses val="autoZero"/>
        <c:crossBetween val="midCat"/>
      </c:valAx>
      <c:valAx>
        <c:axId val="48061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186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32844531957134"/>
          <c:y val="2.7777777777777776E-2"/>
          <c:w val="0.84234712739856688"/>
          <c:h val="0.8306891117656906"/>
        </c:manualLayout>
      </c:layout>
      <c:scatterChart>
        <c:scatterStyle val="smoothMarker"/>
        <c:varyColors val="0"/>
        <c:ser>
          <c:idx val="0"/>
          <c:order val="0"/>
          <c:tx>
            <c:strRef>
              <c:f>'quasi-steady RoS'!$B$125</c:f>
              <c:strCache>
                <c:ptCount val="1"/>
                <c:pt idx="0">
                  <c:v>Veg1, U=6, Hg=0.2 m</c:v>
                </c:pt>
              </c:strCache>
            </c:strRef>
          </c:tx>
          <c:spPr>
            <a:ln w="12700" cap="rnd">
              <a:solidFill>
                <a:schemeClr val="tx1"/>
              </a:solidFill>
              <a:round/>
            </a:ln>
            <a:effectLst/>
          </c:spPr>
          <c:marker>
            <c:symbol val="square"/>
            <c:size val="6"/>
            <c:spPr>
              <a:solidFill>
                <a:schemeClr val="bg1"/>
              </a:solidFill>
              <a:ln w="9525">
                <a:solidFill>
                  <a:schemeClr val="tx1"/>
                </a:solidFill>
              </a:ln>
              <a:effectLst/>
            </c:spPr>
          </c:marker>
          <c:xVal>
            <c:numRef>
              <c:f>'quasi-steady RoS'!$A$126:$A$130</c:f>
              <c:numCache>
                <c:formatCode>0.00</c:formatCode>
                <c:ptCount val="5"/>
                <c:pt idx="0">
                  <c:v>-21.8</c:v>
                </c:pt>
                <c:pt idx="1">
                  <c:v>-11.3</c:v>
                </c:pt>
                <c:pt idx="2">
                  <c:v>0</c:v>
                </c:pt>
                <c:pt idx="3">
                  <c:v>11.3</c:v>
                </c:pt>
                <c:pt idx="4">
                  <c:v>21.8</c:v>
                </c:pt>
              </c:numCache>
            </c:numRef>
          </c:xVal>
          <c:yVal>
            <c:numRef>
              <c:f>'quasi-steady RoS'!$B$126:$B$130</c:f>
              <c:numCache>
                <c:formatCode>General</c:formatCode>
                <c:ptCount val="5"/>
                <c:pt idx="0">
                  <c:v>0.65559342111595198</c:v>
                </c:pt>
                <c:pt idx="1">
                  <c:v>0.92500000000000004</c:v>
                </c:pt>
                <c:pt idx="2">
                  <c:v>1.2190000000000001</c:v>
                </c:pt>
                <c:pt idx="3">
                  <c:v>1.811581835885633</c:v>
                </c:pt>
                <c:pt idx="4">
                  <c:v>2.3239999999999998</c:v>
                </c:pt>
              </c:numCache>
            </c:numRef>
          </c:yVal>
          <c:smooth val="1"/>
          <c:extLst>
            <c:ext xmlns:c16="http://schemas.microsoft.com/office/drawing/2014/chart" uri="{C3380CC4-5D6E-409C-BE32-E72D297353CC}">
              <c16:uniqueId val="{00000000-54B9-458A-B3E8-2180EEC344A5}"/>
            </c:ext>
          </c:extLst>
        </c:ser>
        <c:ser>
          <c:idx val="1"/>
          <c:order val="1"/>
          <c:tx>
            <c:strRef>
              <c:f>'quasi-steady RoS'!$C$125</c:f>
              <c:strCache>
                <c:ptCount val="1"/>
                <c:pt idx="0">
                  <c:v>Veg1, U=6, Hg=0.5 m</c:v>
                </c:pt>
              </c:strCache>
            </c:strRef>
          </c:tx>
          <c:spPr>
            <a:ln w="12700" cap="rnd">
              <a:solidFill>
                <a:srgbClr val="00B0F0"/>
              </a:solidFill>
              <a:round/>
            </a:ln>
            <a:effectLst/>
          </c:spPr>
          <c:marker>
            <c:symbol val="square"/>
            <c:size val="6"/>
            <c:spPr>
              <a:solidFill>
                <a:schemeClr val="bg1"/>
              </a:solidFill>
              <a:ln w="9525">
                <a:solidFill>
                  <a:srgbClr val="00B0F0"/>
                </a:solidFill>
              </a:ln>
              <a:effectLst/>
            </c:spPr>
          </c:marker>
          <c:xVal>
            <c:numRef>
              <c:f>'quasi-steady RoS'!$A$126:$A$130</c:f>
              <c:numCache>
                <c:formatCode>0.00</c:formatCode>
                <c:ptCount val="5"/>
                <c:pt idx="0">
                  <c:v>-21.8</c:v>
                </c:pt>
                <c:pt idx="1">
                  <c:v>-11.3</c:v>
                </c:pt>
                <c:pt idx="2">
                  <c:v>0</c:v>
                </c:pt>
                <c:pt idx="3">
                  <c:v>11.3</c:v>
                </c:pt>
                <c:pt idx="4">
                  <c:v>21.8</c:v>
                </c:pt>
              </c:numCache>
            </c:numRef>
          </c:xVal>
          <c:yVal>
            <c:numRef>
              <c:f>'quasi-steady RoS'!$C$126:$C$130</c:f>
              <c:numCache>
                <c:formatCode>General</c:formatCode>
                <c:ptCount val="5"/>
                <c:pt idx="0">
                  <c:v>0.45727234982120141</c:v>
                </c:pt>
                <c:pt idx="1">
                  <c:v>0.80020000000000002</c:v>
                </c:pt>
                <c:pt idx="2">
                  <c:v>1.0230999999999999</c:v>
                </c:pt>
                <c:pt idx="3">
                  <c:v>1.5266519888152761</c:v>
                </c:pt>
                <c:pt idx="4">
                  <c:v>1.95</c:v>
                </c:pt>
              </c:numCache>
            </c:numRef>
          </c:yVal>
          <c:smooth val="1"/>
          <c:extLst>
            <c:ext xmlns:c16="http://schemas.microsoft.com/office/drawing/2014/chart" uri="{C3380CC4-5D6E-409C-BE32-E72D297353CC}">
              <c16:uniqueId val="{00000001-54B9-458A-B3E8-2180EEC344A5}"/>
            </c:ext>
          </c:extLst>
        </c:ser>
        <c:ser>
          <c:idx val="2"/>
          <c:order val="2"/>
          <c:tx>
            <c:strRef>
              <c:f>'quasi-steady RoS'!$D$125</c:f>
              <c:strCache>
                <c:ptCount val="1"/>
                <c:pt idx="0">
                  <c:v>Veg1, U=6, Hg=1 m</c:v>
                </c:pt>
              </c:strCache>
            </c:strRef>
          </c:tx>
          <c:spPr>
            <a:ln w="12700" cap="rnd">
              <a:solidFill>
                <a:srgbClr val="FF0000"/>
              </a:solidFill>
              <a:round/>
            </a:ln>
            <a:effectLst/>
          </c:spPr>
          <c:marker>
            <c:symbol val="square"/>
            <c:size val="6"/>
            <c:spPr>
              <a:solidFill>
                <a:schemeClr val="bg1"/>
              </a:solidFill>
              <a:ln w="9525">
                <a:solidFill>
                  <a:srgbClr val="FF0000"/>
                </a:solidFill>
              </a:ln>
              <a:effectLst/>
            </c:spPr>
          </c:marker>
          <c:xVal>
            <c:numRef>
              <c:f>'quasi-steady RoS'!$A$126:$A$130</c:f>
              <c:numCache>
                <c:formatCode>0.00</c:formatCode>
                <c:ptCount val="5"/>
                <c:pt idx="0">
                  <c:v>-21.8</c:v>
                </c:pt>
                <c:pt idx="1">
                  <c:v>-11.3</c:v>
                </c:pt>
                <c:pt idx="2">
                  <c:v>0</c:v>
                </c:pt>
                <c:pt idx="3">
                  <c:v>11.3</c:v>
                </c:pt>
                <c:pt idx="4">
                  <c:v>21.8</c:v>
                </c:pt>
              </c:numCache>
            </c:numRef>
          </c:xVal>
          <c:yVal>
            <c:numRef>
              <c:f>'quasi-steady RoS'!$D$126:$D$130</c:f>
              <c:numCache>
                <c:formatCode>General</c:formatCode>
                <c:ptCount val="5"/>
                <c:pt idx="0">
                  <c:v>0.314</c:v>
                </c:pt>
                <c:pt idx="1">
                  <c:v>0.56889445604435174</c:v>
                </c:pt>
                <c:pt idx="2">
                  <c:v>0.79100000000000004</c:v>
                </c:pt>
                <c:pt idx="3">
                  <c:v>1.1746579856924699</c:v>
                </c:pt>
                <c:pt idx="4">
                  <c:v>1.66</c:v>
                </c:pt>
              </c:numCache>
            </c:numRef>
          </c:yVal>
          <c:smooth val="1"/>
          <c:extLst>
            <c:ext xmlns:c16="http://schemas.microsoft.com/office/drawing/2014/chart" uri="{C3380CC4-5D6E-409C-BE32-E72D297353CC}">
              <c16:uniqueId val="{00000002-54B9-458A-B3E8-2180EEC344A5}"/>
            </c:ext>
          </c:extLst>
        </c:ser>
        <c:ser>
          <c:idx val="3"/>
          <c:order val="3"/>
          <c:tx>
            <c:strRef>
              <c:f>'quasi-steady RoS'!$E$125</c:f>
              <c:strCache>
                <c:ptCount val="1"/>
                <c:pt idx="0">
                  <c:v>Veg1, U=12, Hg=0.2 m</c:v>
                </c:pt>
              </c:strCache>
            </c:strRef>
          </c:tx>
          <c:spPr>
            <a:ln w="12700" cap="rnd">
              <a:solidFill>
                <a:schemeClr val="tx1"/>
              </a:solidFill>
              <a:prstDash val="dash"/>
              <a:round/>
            </a:ln>
            <a:effectLst/>
          </c:spPr>
          <c:marker>
            <c:symbol val="circle"/>
            <c:size val="6"/>
            <c:spPr>
              <a:solidFill>
                <a:schemeClr val="bg1"/>
              </a:solidFill>
              <a:ln w="9525">
                <a:solidFill>
                  <a:schemeClr val="tx1"/>
                </a:solidFill>
              </a:ln>
              <a:effectLst/>
            </c:spPr>
          </c:marker>
          <c:xVal>
            <c:numRef>
              <c:f>'quasi-steady RoS'!$A$126:$A$130</c:f>
              <c:numCache>
                <c:formatCode>0.00</c:formatCode>
                <c:ptCount val="5"/>
                <c:pt idx="0">
                  <c:v>-21.8</c:v>
                </c:pt>
                <c:pt idx="1">
                  <c:v>-11.3</c:v>
                </c:pt>
                <c:pt idx="2">
                  <c:v>0</c:v>
                </c:pt>
                <c:pt idx="3">
                  <c:v>11.3</c:v>
                </c:pt>
                <c:pt idx="4">
                  <c:v>21.8</c:v>
                </c:pt>
              </c:numCache>
            </c:numRef>
          </c:xVal>
          <c:yVal>
            <c:numRef>
              <c:f>'quasi-steady RoS'!$E$126:$E$130</c:f>
              <c:numCache>
                <c:formatCode>General</c:formatCode>
                <c:ptCount val="5"/>
                <c:pt idx="0">
                  <c:v>1.09884710991298</c:v>
                </c:pt>
                <c:pt idx="1">
                  <c:v>1.465385195634711</c:v>
                </c:pt>
                <c:pt idx="2">
                  <c:v>1.832662330051571</c:v>
                </c:pt>
                <c:pt idx="3">
                  <c:v>2.3239999999999998</c:v>
                </c:pt>
                <c:pt idx="4">
                  <c:v>3.1287659574468081</c:v>
                </c:pt>
              </c:numCache>
            </c:numRef>
          </c:yVal>
          <c:smooth val="1"/>
          <c:extLst>
            <c:ext xmlns:c16="http://schemas.microsoft.com/office/drawing/2014/chart" uri="{C3380CC4-5D6E-409C-BE32-E72D297353CC}">
              <c16:uniqueId val="{00000003-54B9-458A-B3E8-2180EEC344A5}"/>
            </c:ext>
          </c:extLst>
        </c:ser>
        <c:ser>
          <c:idx val="4"/>
          <c:order val="4"/>
          <c:tx>
            <c:strRef>
              <c:f>'quasi-steady RoS'!$F$125</c:f>
              <c:strCache>
                <c:ptCount val="1"/>
                <c:pt idx="0">
                  <c:v>Veg1, U=12, Hg=0.5 m</c:v>
                </c:pt>
              </c:strCache>
            </c:strRef>
          </c:tx>
          <c:spPr>
            <a:ln w="12700" cap="rnd">
              <a:solidFill>
                <a:srgbClr val="00B0F0"/>
              </a:solidFill>
              <a:prstDash val="dash"/>
              <a:round/>
            </a:ln>
            <a:effectLst/>
          </c:spPr>
          <c:marker>
            <c:symbol val="circle"/>
            <c:size val="6"/>
            <c:spPr>
              <a:solidFill>
                <a:schemeClr val="bg1"/>
              </a:solidFill>
              <a:ln w="9525">
                <a:solidFill>
                  <a:srgbClr val="00B0F0"/>
                </a:solidFill>
              </a:ln>
              <a:effectLst/>
            </c:spPr>
          </c:marker>
          <c:xVal>
            <c:numRef>
              <c:f>'quasi-steady RoS'!$A$126:$A$130</c:f>
              <c:numCache>
                <c:formatCode>0.00</c:formatCode>
                <c:ptCount val="5"/>
                <c:pt idx="0">
                  <c:v>-21.8</c:v>
                </c:pt>
                <c:pt idx="1">
                  <c:v>-11.3</c:v>
                </c:pt>
                <c:pt idx="2">
                  <c:v>0</c:v>
                </c:pt>
                <c:pt idx="3">
                  <c:v>11.3</c:v>
                </c:pt>
                <c:pt idx="4">
                  <c:v>21.8</c:v>
                </c:pt>
              </c:numCache>
            </c:numRef>
          </c:xVal>
          <c:yVal>
            <c:numRef>
              <c:f>'quasi-steady RoS'!$F$126:$F$130</c:f>
              <c:numCache>
                <c:formatCode>General</c:formatCode>
                <c:ptCount val="5"/>
                <c:pt idx="0">
                  <c:v>1.0827735013078501</c:v>
                </c:pt>
                <c:pt idx="1">
                  <c:v>1.44046944879647</c:v>
                </c:pt>
                <c:pt idx="2">
                  <c:v>1.8</c:v>
                </c:pt>
                <c:pt idx="3">
                  <c:v>2.1730911390842902</c:v>
                </c:pt>
                <c:pt idx="4">
                  <c:v>2.5670000000000002</c:v>
                </c:pt>
              </c:numCache>
            </c:numRef>
          </c:yVal>
          <c:smooth val="1"/>
          <c:extLst>
            <c:ext xmlns:c16="http://schemas.microsoft.com/office/drawing/2014/chart" uri="{C3380CC4-5D6E-409C-BE32-E72D297353CC}">
              <c16:uniqueId val="{00000004-54B9-458A-B3E8-2180EEC344A5}"/>
            </c:ext>
          </c:extLst>
        </c:ser>
        <c:ser>
          <c:idx val="5"/>
          <c:order val="5"/>
          <c:tx>
            <c:strRef>
              <c:f>'quasi-steady RoS'!$G$125</c:f>
              <c:strCache>
                <c:ptCount val="1"/>
                <c:pt idx="0">
                  <c:v>Veg1, U=12, Hg=1 m</c:v>
                </c:pt>
              </c:strCache>
            </c:strRef>
          </c:tx>
          <c:spPr>
            <a:ln w="12700" cap="rnd">
              <a:solidFill>
                <a:srgbClr val="FF0000"/>
              </a:solidFill>
              <a:prstDash val="dash"/>
              <a:round/>
            </a:ln>
            <a:effectLst/>
          </c:spPr>
          <c:marker>
            <c:symbol val="circle"/>
            <c:size val="6"/>
            <c:spPr>
              <a:solidFill>
                <a:schemeClr val="bg1"/>
              </a:solidFill>
              <a:ln w="9525">
                <a:solidFill>
                  <a:srgbClr val="FF0000"/>
                </a:solidFill>
              </a:ln>
              <a:effectLst/>
            </c:spPr>
          </c:marker>
          <c:xVal>
            <c:numRef>
              <c:f>'quasi-steady RoS'!$A$126:$A$130</c:f>
              <c:numCache>
                <c:formatCode>0.00</c:formatCode>
                <c:ptCount val="5"/>
                <c:pt idx="0">
                  <c:v>-21.8</c:v>
                </c:pt>
                <c:pt idx="1">
                  <c:v>-11.3</c:v>
                </c:pt>
                <c:pt idx="2">
                  <c:v>0</c:v>
                </c:pt>
                <c:pt idx="3">
                  <c:v>11.3</c:v>
                </c:pt>
                <c:pt idx="4">
                  <c:v>21.8</c:v>
                </c:pt>
              </c:numCache>
            </c:numRef>
          </c:xVal>
          <c:yVal>
            <c:numRef>
              <c:f>'quasi-steady RoS'!$G$126:$G$130</c:f>
              <c:numCache>
                <c:formatCode>General</c:formatCode>
                <c:ptCount val="5"/>
                <c:pt idx="0">
                  <c:v>0.89300971547536412</c:v>
                </c:pt>
                <c:pt idx="1">
                  <c:v>1.3759999999999999</c:v>
                </c:pt>
                <c:pt idx="2">
                  <c:v>1.66</c:v>
                </c:pt>
                <c:pt idx="3">
                  <c:v>2.1840000000000002</c:v>
                </c:pt>
                <c:pt idx="4">
                  <c:v>3.07</c:v>
                </c:pt>
              </c:numCache>
            </c:numRef>
          </c:yVal>
          <c:smooth val="1"/>
          <c:extLst>
            <c:ext xmlns:c16="http://schemas.microsoft.com/office/drawing/2014/chart" uri="{C3380CC4-5D6E-409C-BE32-E72D297353CC}">
              <c16:uniqueId val="{00000005-54B9-458A-B3E8-2180EEC344A5}"/>
            </c:ext>
          </c:extLst>
        </c:ser>
        <c:dLbls>
          <c:showLegendKey val="0"/>
          <c:showVal val="0"/>
          <c:showCatName val="0"/>
          <c:showSerName val="0"/>
          <c:showPercent val="0"/>
          <c:showBubbleSize val="0"/>
        </c:dLbls>
        <c:axId val="515898144"/>
        <c:axId val="515901096"/>
      </c:scatterChart>
      <c:valAx>
        <c:axId val="515898144"/>
        <c:scaling>
          <c:orientation val="minMax"/>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a:solidFill>
                      <a:schemeClr val="tx1"/>
                    </a:solidFill>
                    <a:latin typeface="Times New Roman" panose="02020603050405020304" pitchFamily="18" charset="0"/>
                    <a:cs typeface="Times New Roman" panose="02020603050405020304" pitchFamily="18" charset="0"/>
                  </a:rPr>
                  <a:t>Terrain Slope (Degree)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15901096"/>
        <c:crosses val="autoZero"/>
        <c:crossBetween val="midCat"/>
      </c:valAx>
      <c:valAx>
        <c:axId val="515901096"/>
        <c:scaling>
          <c:orientation val="minMax"/>
          <c:max val="5"/>
        </c:scaling>
        <c:delete val="0"/>
        <c:axPos val="l"/>
        <c:majorGridlines>
          <c:spPr>
            <a:ln w="6350" cap="flat" cmpd="sng" algn="ctr">
              <a:solidFill>
                <a:schemeClr val="bg2"/>
              </a:solidFill>
              <a:prstDash val="dash"/>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b="0">
                    <a:solidFill>
                      <a:schemeClr val="tx1"/>
                    </a:solidFill>
                    <a:latin typeface="Times New Roman" panose="02020603050405020304" pitchFamily="18" charset="0"/>
                    <a:cs typeface="Times New Roman" panose="02020603050405020304" pitchFamily="18" charset="0"/>
                  </a:rPr>
                  <a:t>RoS (m/s)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6350" cap="flat" cmpd="sng" algn="ctr">
            <a:solidFill>
              <a:schemeClr val="tx1">
                <a:lumMod val="25000"/>
                <a:lumOff val="75000"/>
              </a:schemeClr>
            </a:solidFill>
            <a:prstDash val="dash"/>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15898144"/>
        <c:crosses val="autoZero"/>
        <c:crossBetween val="midCat"/>
        <c:majorUnit val="1"/>
      </c:valAx>
      <c:spPr>
        <a:noFill/>
        <a:ln>
          <a:solidFill>
            <a:schemeClr val="tx1"/>
          </a:solidFill>
        </a:ln>
        <a:effectLst/>
      </c:spPr>
    </c:plotArea>
    <c:legend>
      <c:legendPos val="r"/>
      <c:layout>
        <c:manualLayout>
          <c:xMode val="edge"/>
          <c:yMode val="edge"/>
          <c:x val="0.1763741452991453"/>
          <c:y val="3.8401157407407405E-2"/>
          <c:w val="0.42046362761398876"/>
          <c:h val="0.32791828703703702"/>
        </c:manualLayout>
      </c:layout>
      <c:overlay val="0"/>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26523392473934"/>
          <c:y val="2.7777777777777776E-2"/>
          <c:w val="0.83943201486977825"/>
          <c:h val="0.81956360998149702"/>
        </c:manualLayout>
      </c:layout>
      <c:scatterChart>
        <c:scatterStyle val="smoothMarker"/>
        <c:varyColors val="0"/>
        <c:ser>
          <c:idx val="0"/>
          <c:order val="0"/>
          <c:tx>
            <c:strRef>
              <c:f>'quasi-steady RoS'!$B$125</c:f>
              <c:strCache>
                <c:ptCount val="1"/>
                <c:pt idx="0">
                  <c:v>Veg1, U=6, Hg=0.2 m</c:v>
                </c:pt>
              </c:strCache>
            </c:strRef>
          </c:tx>
          <c:spPr>
            <a:ln w="12700" cap="rnd">
              <a:solidFill>
                <a:schemeClr val="tx1"/>
              </a:solidFill>
              <a:round/>
            </a:ln>
            <a:effectLst/>
          </c:spPr>
          <c:marker>
            <c:symbol val="square"/>
            <c:size val="6"/>
            <c:spPr>
              <a:noFill/>
              <a:ln w="9525">
                <a:solidFill>
                  <a:schemeClr val="tx1"/>
                </a:solidFill>
              </a:ln>
              <a:effectLst/>
            </c:spPr>
          </c:marker>
          <c:xVal>
            <c:numRef>
              <c:f>'quasi-steady RoS'!$A$179:$A$183</c:f>
              <c:numCache>
                <c:formatCode>0.00</c:formatCode>
                <c:ptCount val="5"/>
                <c:pt idx="0">
                  <c:v>-21.8</c:v>
                </c:pt>
                <c:pt idx="1">
                  <c:v>-11.3</c:v>
                </c:pt>
                <c:pt idx="2">
                  <c:v>0</c:v>
                </c:pt>
                <c:pt idx="3">
                  <c:v>11.3</c:v>
                </c:pt>
                <c:pt idx="4">
                  <c:v>21.8</c:v>
                </c:pt>
              </c:numCache>
            </c:numRef>
          </c:xVal>
          <c:yVal>
            <c:numRef>
              <c:f>'quasi-steady RoS'!$B$179:$B$183</c:f>
              <c:numCache>
                <c:formatCode>General</c:formatCode>
                <c:ptCount val="5"/>
                <c:pt idx="0">
                  <c:v>0.53781248655943559</c:v>
                </c:pt>
                <c:pt idx="1">
                  <c:v>0.75881870385561934</c:v>
                </c:pt>
                <c:pt idx="2">
                  <c:v>1</c:v>
                </c:pt>
                <c:pt idx="3">
                  <c:v>1.4861212763622911</c:v>
                </c:pt>
                <c:pt idx="4">
                  <c:v>1.9064807219031992</c:v>
                </c:pt>
              </c:numCache>
            </c:numRef>
          </c:yVal>
          <c:smooth val="1"/>
          <c:extLst>
            <c:ext xmlns:c16="http://schemas.microsoft.com/office/drawing/2014/chart" uri="{C3380CC4-5D6E-409C-BE32-E72D297353CC}">
              <c16:uniqueId val="{00000000-701D-4500-B483-02AE6E04D5BC}"/>
            </c:ext>
          </c:extLst>
        </c:ser>
        <c:ser>
          <c:idx val="1"/>
          <c:order val="1"/>
          <c:tx>
            <c:strRef>
              <c:f>'quasi-steady RoS'!$C$125</c:f>
              <c:strCache>
                <c:ptCount val="1"/>
                <c:pt idx="0">
                  <c:v>Veg1, U=6, Hg=0.5 m</c:v>
                </c:pt>
              </c:strCache>
            </c:strRef>
          </c:tx>
          <c:spPr>
            <a:ln w="12700" cap="rnd">
              <a:solidFill>
                <a:srgbClr val="00B0F0"/>
              </a:solidFill>
              <a:round/>
            </a:ln>
            <a:effectLst/>
          </c:spPr>
          <c:marker>
            <c:symbol val="square"/>
            <c:size val="6"/>
            <c:spPr>
              <a:noFill/>
              <a:ln w="9525">
                <a:solidFill>
                  <a:srgbClr val="00B0F0"/>
                </a:solidFill>
              </a:ln>
              <a:effectLst/>
            </c:spPr>
          </c:marker>
          <c:xVal>
            <c:numRef>
              <c:f>'quasi-steady RoS'!$A$179:$A$183</c:f>
              <c:numCache>
                <c:formatCode>0.00</c:formatCode>
                <c:ptCount val="5"/>
                <c:pt idx="0">
                  <c:v>-21.8</c:v>
                </c:pt>
                <c:pt idx="1">
                  <c:v>-11.3</c:v>
                </c:pt>
                <c:pt idx="2">
                  <c:v>0</c:v>
                </c:pt>
                <c:pt idx="3">
                  <c:v>11.3</c:v>
                </c:pt>
                <c:pt idx="4">
                  <c:v>21.8</c:v>
                </c:pt>
              </c:numCache>
            </c:numRef>
          </c:xVal>
          <c:yVal>
            <c:numRef>
              <c:f>'quasi-steady RoS'!$C$179:$C$183</c:f>
              <c:numCache>
                <c:formatCode>General</c:formatCode>
                <c:ptCount val="5"/>
                <c:pt idx="0">
                  <c:v>0.44694785438491003</c:v>
                </c:pt>
                <c:pt idx="1">
                  <c:v>0.78213273384810877</c:v>
                </c:pt>
                <c:pt idx="2">
                  <c:v>1</c:v>
                </c:pt>
                <c:pt idx="3">
                  <c:v>1.4921825714155765</c:v>
                </c:pt>
                <c:pt idx="4">
                  <c:v>1.9059720457433293</c:v>
                </c:pt>
              </c:numCache>
            </c:numRef>
          </c:yVal>
          <c:smooth val="1"/>
          <c:extLst>
            <c:ext xmlns:c16="http://schemas.microsoft.com/office/drawing/2014/chart" uri="{C3380CC4-5D6E-409C-BE32-E72D297353CC}">
              <c16:uniqueId val="{00000001-701D-4500-B483-02AE6E04D5BC}"/>
            </c:ext>
          </c:extLst>
        </c:ser>
        <c:ser>
          <c:idx val="2"/>
          <c:order val="2"/>
          <c:tx>
            <c:strRef>
              <c:f>'quasi-steady RoS'!$D$125</c:f>
              <c:strCache>
                <c:ptCount val="1"/>
                <c:pt idx="0">
                  <c:v>Veg1, U=6, Hg=1 m</c:v>
                </c:pt>
              </c:strCache>
            </c:strRef>
          </c:tx>
          <c:spPr>
            <a:ln w="12700" cap="rnd">
              <a:solidFill>
                <a:srgbClr val="FF0000"/>
              </a:solidFill>
              <a:round/>
            </a:ln>
            <a:effectLst/>
          </c:spPr>
          <c:marker>
            <c:symbol val="square"/>
            <c:size val="6"/>
            <c:spPr>
              <a:noFill/>
              <a:ln w="9525">
                <a:solidFill>
                  <a:srgbClr val="FF0000"/>
                </a:solidFill>
              </a:ln>
              <a:effectLst/>
            </c:spPr>
          </c:marker>
          <c:xVal>
            <c:numRef>
              <c:f>'quasi-steady RoS'!$A$179:$A$183</c:f>
              <c:numCache>
                <c:formatCode>0.00</c:formatCode>
                <c:ptCount val="5"/>
                <c:pt idx="0">
                  <c:v>-21.8</c:v>
                </c:pt>
                <c:pt idx="1">
                  <c:v>-11.3</c:v>
                </c:pt>
                <c:pt idx="2">
                  <c:v>0</c:v>
                </c:pt>
                <c:pt idx="3">
                  <c:v>11.3</c:v>
                </c:pt>
                <c:pt idx="4">
                  <c:v>21.8</c:v>
                </c:pt>
              </c:numCache>
            </c:numRef>
          </c:xVal>
          <c:yVal>
            <c:numRef>
              <c:f>'quasi-steady RoS'!$D$179:$D$183</c:f>
              <c:numCache>
                <c:formatCode>General</c:formatCode>
                <c:ptCount val="5"/>
                <c:pt idx="0">
                  <c:v>0.39696586599241462</c:v>
                </c:pt>
                <c:pt idx="1">
                  <c:v>0.71920917325455336</c:v>
                </c:pt>
                <c:pt idx="2">
                  <c:v>1</c:v>
                </c:pt>
                <c:pt idx="3">
                  <c:v>1.4850290590296711</c:v>
                </c:pt>
                <c:pt idx="4">
                  <c:v>2.098609355246523</c:v>
                </c:pt>
              </c:numCache>
            </c:numRef>
          </c:yVal>
          <c:smooth val="1"/>
          <c:extLst>
            <c:ext xmlns:c16="http://schemas.microsoft.com/office/drawing/2014/chart" uri="{C3380CC4-5D6E-409C-BE32-E72D297353CC}">
              <c16:uniqueId val="{00000002-701D-4500-B483-02AE6E04D5BC}"/>
            </c:ext>
          </c:extLst>
        </c:ser>
        <c:ser>
          <c:idx val="3"/>
          <c:order val="3"/>
          <c:tx>
            <c:strRef>
              <c:f>'quasi-steady RoS'!$E$125</c:f>
              <c:strCache>
                <c:ptCount val="1"/>
                <c:pt idx="0">
                  <c:v>Veg1, U=12, Hg=0.2 m</c:v>
                </c:pt>
              </c:strCache>
            </c:strRef>
          </c:tx>
          <c:spPr>
            <a:ln w="12700" cap="rnd">
              <a:solidFill>
                <a:schemeClr val="tx1"/>
              </a:solidFill>
              <a:prstDash val="dash"/>
              <a:round/>
            </a:ln>
            <a:effectLst/>
          </c:spPr>
          <c:marker>
            <c:symbol val="circle"/>
            <c:size val="6"/>
            <c:spPr>
              <a:noFill/>
              <a:ln w="9525">
                <a:solidFill>
                  <a:schemeClr val="tx1"/>
                </a:solidFill>
              </a:ln>
              <a:effectLst/>
            </c:spPr>
          </c:marker>
          <c:xVal>
            <c:numRef>
              <c:f>'quasi-steady RoS'!$A$179:$A$183</c:f>
              <c:numCache>
                <c:formatCode>0.00</c:formatCode>
                <c:ptCount val="5"/>
                <c:pt idx="0">
                  <c:v>-21.8</c:v>
                </c:pt>
                <c:pt idx="1">
                  <c:v>-11.3</c:v>
                </c:pt>
                <c:pt idx="2">
                  <c:v>0</c:v>
                </c:pt>
                <c:pt idx="3">
                  <c:v>11.3</c:v>
                </c:pt>
                <c:pt idx="4">
                  <c:v>21.8</c:v>
                </c:pt>
              </c:numCache>
            </c:numRef>
          </c:xVal>
          <c:yVal>
            <c:numRef>
              <c:f>'quasi-steady RoS'!$E$179:$E$183</c:f>
              <c:numCache>
                <c:formatCode>General</c:formatCode>
                <c:ptCount val="5"/>
                <c:pt idx="0">
                  <c:v>0.5995906020952908</c:v>
                </c:pt>
                <c:pt idx="1">
                  <c:v>0.79959366851474223</c:v>
                </c:pt>
                <c:pt idx="2">
                  <c:v>1</c:v>
                </c:pt>
                <c:pt idx="3">
                  <c:v>1.2681004906859206</c:v>
                </c:pt>
                <c:pt idx="4">
                  <c:v>1.7072244603613176</c:v>
                </c:pt>
              </c:numCache>
            </c:numRef>
          </c:yVal>
          <c:smooth val="1"/>
          <c:extLst>
            <c:ext xmlns:c16="http://schemas.microsoft.com/office/drawing/2014/chart" uri="{C3380CC4-5D6E-409C-BE32-E72D297353CC}">
              <c16:uniqueId val="{00000003-701D-4500-B483-02AE6E04D5BC}"/>
            </c:ext>
          </c:extLst>
        </c:ser>
        <c:ser>
          <c:idx val="4"/>
          <c:order val="4"/>
          <c:tx>
            <c:strRef>
              <c:f>'quasi-steady RoS'!$F$125</c:f>
              <c:strCache>
                <c:ptCount val="1"/>
                <c:pt idx="0">
                  <c:v>Veg1, U=12, Hg=0.5 m</c:v>
                </c:pt>
              </c:strCache>
            </c:strRef>
          </c:tx>
          <c:spPr>
            <a:ln w="12700" cap="rnd">
              <a:solidFill>
                <a:srgbClr val="00B0F0"/>
              </a:solidFill>
              <a:prstDash val="dash"/>
              <a:round/>
            </a:ln>
            <a:effectLst/>
          </c:spPr>
          <c:marker>
            <c:symbol val="circle"/>
            <c:size val="6"/>
            <c:spPr>
              <a:solidFill>
                <a:schemeClr val="bg1"/>
              </a:solidFill>
              <a:ln w="9525">
                <a:solidFill>
                  <a:srgbClr val="00B0F0"/>
                </a:solidFill>
              </a:ln>
              <a:effectLst/>
            </c:spPr>
          </c:marker>
          <c:xVal>
            <c:numRef>
              <c:f>'quasi-steady RoS'!$A$179:$A$183</c:f>
              <c:numCache>
                <c:formatCode>0.00</c:formatCode>
                <c:ptCount val="5"/>
                <c:pt idx="0">
                  <c:v>-21.8</c:v>
                </c:pt>
                <c:pt idx="1">
                  <c:v>-11.3</c:v>
                </c:pt>
                <c:pt idx="2">
                  <c:v>0</c:v>
                </c:pt>
                <c:pt idx="3">
                  <c:v>11.3</c:v>
                </c:pt>
                <c:pt idx="4">
                  <c:v>21.8</c:v>
                </c:pt>
              </c:numCache>
            </c:numRef>
          </c:xVal>
          <c:yVal>
            <c:numRef>
              <c:f>'quasi-steady RoS'!$F$179:$F$183</c:f>
              <c:numCache>
                <c:formatCode>General</c:formatCode>
                <c:ptCount val="5"/>
                <c:pt idx="0">
                  <c:v>0.60154083405991676</c:v>
                </c:pt>
                <c:pt idx="1">
                  <c:v>0.80026080488692775</c:v>
                </c:pt>
                <c:pt idx="2">
                  <c:v>1</c:v>
                </c:pt>
                <c:pt idx="3">
                  <c:v>1.2072728550468279</c:v>
                </c:pt>
                <c:pt idx="4">
                  <c:v>1.4261111111111111</c:v>
                </c:pt>
              </c:numCache>
            </c:numRef>
          </c:yVal>
          <c:smooth val="1"/>
          <c:extLst>
            <c:ext xmlns:c16="http://schemas.microsoft.com/office/drawing/2014/chart" uri="{C3380CC4-5D6E-409C-BE32-E72D297353CC}">
              <c16:uniqueId val="{00000004-701D-4500-B483-02AE6E04D5BC}"/>
            </c:ext>
          </c:extLst>
        </c:ser>
        <c:ser>
          <c:idx val="5"/>
          <c:order val="5"/>
          <c:tx>
            <c:strRef>
              <c:f>'quasi-steady RoS'!$G$125</c:f>
              <c:strCache>
                <c:ptCount val="1"/>
                <c:pt idx="0">
                  <c:v>Veg1, U=12, Hg=1 m</c:v>
                </c:pt>
              </c:strCache>
            </c:strRef>
          </c:tx>
          <c:spPr>
            <a:ln w="12700" cap="rnd">
              <a:solidFill>
                <a:srgbClr val="FF0000"/>
              </a:solidFill>
              <a:prstDash val="dash"/>
              <a:round/>
            </a:ln>
            <a:effectLst/>
          </c:spPr>
          <c:marker>
            <c:symbol val="circle"/>
            <c:size val="6"/>
            <c:spPr>
              <a:solidFill>
                <a:schemeClr val="bg1"/>
              </a:solidFill>
              <a:ln w="9525">
                <a:solidFill>
                  <a:srgbClr val="FF0000"/>
                </a:solidFill>
              </a:ln>
              <a:effectLst/>
            </c:spPr>
          </c:marker>
          <c:xVal>
            <c:numRef>
              <c:f>'quasi-steady RoS'!$A$179:$A$183</c:f>
              <c:numCache>
                <c:formatCode>0.00</c:formatCode>
                <c:ptCount val="5"/>
                <c:pt idx="0">
                  <c:v>-21.8</c:v>
                </c:pt>
                <c:pt idx="1">
                  <c:v>-11.3</c:v>
                </c:pt>
                <c:pt idx="2">
                  <c:v>0</c:v>
                </c:pt>
                <c:pt idx="3">
                  <c:v>11.3</c:v>
                </c:pt>
                <c:pt idx="4">
                  <c:v>21.8</c:v>
                </c:pt>
              </c:numCache>
            </c:numRef>
          </c:xVal>
          <c:yVal>
            <c:numRef>
              <c:f>'quasi-steady RoS'!$G$179:$G$183</c:f>
              <c:numCache>
                <c:formatCode>General</c:formatCode>
                <c:ptCount val="5"/>
                <c:pt idx="0">
                  <c:v>0.53795765992491817</c:v>
                </c:pt>
                <c:pt idx="1">
                  <c:v>0.82891566265060235</c:v>
                </c:pt>
                <c:pt idx="2">
                  <c:v>1</c:v>
                </c:pt>
                <c:pt idx="3">
                  <c:v>1.3156626506024098</c:v>
                </c:pt>
                <c:pt idx="4">
                  <c:v>1.8493975903614457</c:v>
                </c:pt>
              </c:numCache>
            </c:numRef>
          </c:yVal>
          <c:smooth val="1"/>
          <c:extLst>
            <c:ext xmlns:c16="http://schemas.microsoft.com/office/drawing/2014/chart" uri="{C3380CC4-5D6E-409C-BE32-E72D297353CC}">
              <c16:uniqueId val="{00000005-701D-4500-B483-02AE6E04D5BC}"/>
            </c:ext>
          </c:extLst>
        </c:ser>
        <c:dLbls>
          <c:showLegendKey val="0"/>
          <c:showVal val="0"/>
          <c:showCatName val="0"/>
          <c:showSerName val="0"/>
          <c:showPercent val="0"/>
          <c:showBubbleSize val="0"/>
        </c:dLbls>
        <c:axId val="515898144"/>
        <c:axId val="515901096"/>
      </c:scatterChart>
      <c:valAx>
        <c:axId val="515898144"/>
        <c:scaling>
          <c:orientation val="minMax"/>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a:solidFill>
                      <a:schemeClr val="tx1"/>
                    </a:solidFill>
                    <a:latin typeface="Times New Roman" panose="02020603050405020304" pitchFamily="18" charset="0"/>
                    <a:cs typeface="Times New Roman" panose="02020603050405020304" pitchFamily="18" charset="0"/>
                  </a:rPr>
                  <a:t>Terrain Slope (Degree)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15901096"/>
        <c:crosses val="autoZero"/>
        <c:crossBetween val="midCat"/>
      </c:valAx>
      <c:valAx>
        <c:axId val="515901096"/>
        <c:scaling>
          <c:orientation val="minMax"/>
          <c:max val="2.5"/>
          <c:min val="0"/>
        </c:scaling>
        <c:delete val="0"/>
        <c:axPos val="l"/>
        <c:majorGridlines>
          <c:spPr>
            <a:ln w="6350" cap="flat" cmpd="sng" algn="ctr">
              <a:solidFill>
                <a:schemeClr val="bg2"/>
              </a:solidFill>
              <a:prstDash val="dash"/>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b="0" i="0" baseline="0">
                    <a:effectLst/>
                  </a:rPr>
                  <a:t>RoS/RoS</a:t>
                </a:r>
                <a:r>
                  <a:rPr lang="en-US" sz="1050" b="0" i="0" baseline="0">
                    <a:effectLst/>
                  </a:rPr>
                  <a:t>h</a:t>
                </a:r>
                <a:endParaRPr lang="en-GB" sz="105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6350" cap="flat" cmpd="sng" algn="ctr">
            <a:solidFill>
              <a:schemeClr val="tx1">
                <a:lumMod val="25000"/>
                <a:lumOff val="75000"/>
              </a:schemeClr>
            </a:solidFill>
            <a:prstDash val="dash"/>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15898144"/>
        <c:crosses val="autoZero"/>
        <c:crossBetween val="midCat"/>
        <c:majorUnit val="0.5"/>
      </c:valAx>
      <c:spPr>
        <a:noFill/>
        <a:ln>
          <a:solidFill>
            <a:schemeClr val="tx1"/>
          </a:solidFill>
        </a:ln>
        <a:effectLst/>
      </c:spPr>
    </c:plotArea>
    <c:legend>
      <c:legendPos val="r"/>
      <c:layout>
        <c:manualLayout>
          <c:xMode val="edge"/>
          <c:yMode val="edge"/>
          <c:x val="0.1763741452991453"/>
          <c:y val="3.8401157407407405E-2"/>
          <c:w val="0.42046362761398876"/>
          <c:h val="0.32791828703703702"/>
        </c:manualLayout>
      </c:layout>
      <c:overlay val="0"/>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'quasi-steady RoS'!$AX$26</c:f>
              <c:strCache>
                <c:ptCount val="1"/>
                <c:pt idx="0">
                  <c:v>Mc=6.3%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'quasi-steady RoS'!$AW$27:$AW$29</c:f>
              <c:numCache>
                <c:formatCode>0.00</c:formatCode>
                <c:ptCount val="3"/>
                <c:pt idx="0">
                  <c:v>0.2</c:v>
                </c:pt>
                <c:pt idx="1">
                  <c:v>0.5</c:v>
                </c:pt>
                <c:pt idx="2">
                  <c:v>1</c:v>
                </c:pt>
              </c:numCache>
            </c:numRef>
          </c:xVal>
          <c:yVal>
            <c:numRef>
              <c:f>'quasi-steady RoS'!$AX$27:$AX$29</c:f>
              <c:numCache>
                <c:formatCode>General</c:formatCode>
                <c:ptCount val="3"/>
                <c:pt idx="0">
                  <c:v>1.46</c:v>
                </c:pt>
                <c:pt idx="1">
                  <c:v>1.26</c:v>
                </c:pt>
                <c:pt idx="2">
                  <c:v>1.1399999999999999</c:v>
                </c:pt>
              </c:numCache>
            </c:numRef>
          </c:yVal>
          <c:smooth val="1"/>
          <c:extLst>
            <c:ext xmlns:c16="http://schemas.microsoft.com/office/drawing/2014/chart" uri="{C3380CC4-5D6E-409C-BE32-E72D297353CC}">
              <c16:uniqueId val="{00000000-B9C2-4157-BE74-938B9FDBE203}"/>
            </c:ext>
          </c:extLst>
        </c:ser>
        <c:ser>
          <c:idx val="1"/>
          <c:order val="1"/>
          <c:tx>
            <c:strRef>
              <c:f>'quasi-steady RoS'!$AY$26</c:f>
              <c:strCache>
                <c:ptCount val="1"/>
                <c:pt idx="0">
                  <c:v>Mc=12%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'quasi-steady RoS'!$AW$27:$AW$29</c:f>
              <c:numCache>
                <c:formatCode>0.00</c:formatCode>
                <c:ptCount val="3"/>
                <c:pt idx="0">
                  <c:v>0.2</c:v>
                </c:pt>
                <c:pt idx="1">
                  <c:v>0.5</c:v>
                </c:pt>
                <c:pt idx="2">
                  <c:v>1</c:v>
                </c:pt>
              </c:numCache>
            </c:numRef>
          </c:xVal>
          <c:yVal>
            <c:numRef>
              <c:f>'quasi-steady RoS'!$AY$27:$AY$29</c:f>
              <c:numCache>
                <c:formatCode>General</c:formatCode>
                <c:ptCount val="3"/>
                <c:pt idx="0">
                  <c:v>1.2</c:v>
                </c:pt>
                <c:pt idx="1">
                  <c:v>1.1000000000000001</c:v>
                </c:pt>
                <c:pt idx="2">
                  <c:v>1.014</c:v>
                </c:pt>
              </c:numCache>
            </c:numRef>
          </c:yVal>
          <c:smooth val="1"/>
          <c:extLst>
            <c:ext xmlns:c16="http://schemas.microsoft.com/office/drawing/2014/chart" uri="{C3380CC4-5D6E-409C-BE32-E72D297353CC}">
              <c16:uniqueId val="{00000001-B9C2-4157-BE74-938B9FDBE203}"/>
            </c:ext>
          </c:extLst>
        </c:ser>
        <c:ser>
          <c:idx val="2"/>
          <c:order val="2"/>
          <c:tx>
            <c:strRef>
              <c:f>'quasi-steady RoS'!$AZ$26</c:f>
              <c:strCache>
                <c:ptCount val="1"/>
                <c:pt idx="0">
                  <c:v>Mc=18%</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'quasi-steady RoS'!$AW$27:$AW$29</c:f>
              <c:numCache>
                <c:formatCode>0.00</c:formatCode>
                <c:ptCount val="3"/>
                <c:pt idx="0">
                  <c:v>0.2</c:v>
                </c:pt>
                <c:pt idx="1">
                  <c:v>0.5</c:v>
                </c:pt>
                <c:pt idx="2">
                  <c:v>1</c:v>
                </c:pt>
              </c:numCache>
            </c:numRef>
          </c:xVal>
          <c:yVal>
            <c:numRef>
              <c:f>'quasi-steady RoS'!$AZ$27:$AZ$29</c:f>
              <c:numCache>
                <c:formatCode>General</c:formatCode>
                <c:ptCount val="3"/>
                <c:pt idx="0">
                  <c:v>1.03</c:v>
                </c:pt>
                <c:pt idx="1">
                  <c:v>0.98</c:v>
                </c:pt>
                <c:pt idx="2">
                  <c:v>0.9</c:v>
                </c:pt>
              </c:numCache>
            </c:numRef>
          </c:yVal>
          <c:smooth val="1"/>
          <c:extLst>
            <c:ext xmlns:c16="http://schemas.microsoft.com/office/drawing/2014/chart" uri="{C3380CC4-5D6E-409C-BE32-E72D297353CC}">
              <c16:uniqueId val="{00000002-B9C2-4157-BE74-938B9FDBE203}"/>
            </c:ext>
          </c:extLst>
        </c:ser>
        <c:dLbls>
          <c:showLegendKey val="0"/>
          <c:showVal val="0"/>
          <c:showCatName val="0"/>
          <c:showSerName val="0"/>
          <c:showPercent val="0"/>
          <c:showBubbleSize val="0"/>
        </c:dLbls>
        <c:axId val="597419096"/>
        <c:axId val="597417128"/>
      </c:scatterChart>
      <c:valAx>
        <c:axId val="5974190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17128"/>
        <c:crosses val="autoZero"/>
        <c:crossBetween val="midCat"/>
      </c:valAx>
      <c:valAx>
        <c:axId val="59741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19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'quasi-steady RoS'!$BC$26</c:f>
              <c:strCache>
                <c:ptCount val="1"/>
                <c:pt idx="0">
                  <c:v>Mc=6.3%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'quasi-steady RoS'!$BB$27:$BB$29</c:f>
              <c:numCache>
                <c:formatCode>0.00</c:formatCode>
                <c:ptCount val="3"/>
                <c:pt idx="0">
                  <c:v>0.2</c:v>
                </c:pt>
                <c:pt idx="1">
                  <c:v>0.5</c:v>
                </c:pt>
                <c:pt idx="2">
                  <c:v>1</c:v>
                </c:pt>
              </c:numCache>
            </c:numRef>
          </c:xVal>
          <c:yVal>
            <c:numRef>
              <c:f>'quasi-steady RoS'!$BC$27:$BC$29</c:f>
              <c:numCache>
                <c:formatCode>General</c:formatCode>
                <c:ptCount val="3"/>
                <c:pt idx="0">
                  <c:v>0.1825</c:v>
                </c:pt>
                <c:pt idx="1">
                  <c:v>0.1575</c:v>
                </c:pt>
                <c:pt idx="2">
                  <c:v>0.14249999999999999</c:v>
                </c:pt>
              </c:numCache>
            </c:numRef>
          </c:yVal>
          <c:smooth val="1"/>
          <c:extLst>
            <c:ext xmlns:c16="http://schemas.microsoft.com/office/drawing/2014/chart" uri="{C3380CC4-5D6E-409C-BE32-E72D297353CC}">
              <c16:uniqueId val="{00000000-5FDC-4300-A04A-2502670E2C33}"/>
            </c:ext>
          </c:extLst>
        </c:ser>
        <c:ser>
          <c:idx val="1"/>
          <c:order val="1"/>
          <c:tx>
            <c:strRef>
              <c:f>'quasi-steady RoS'!$BD$26</c:f>
              <c:strCache>
                <c:ptCount val="1"/>
                <c:pt idx="0">
                  <c:v>Mc=12%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'quasi-steady RoS'!$BB$27:$BB$29</c:f>
              <c:numCache>
                <c:formatCode>0.00</c:formatCode>
                <c:ptCount val="3"/>
                <c:pt idx="0">
                  <c:v>0.2</c:v>
                </c:pt>
                <c:pt idx="1">
                  <c:v>0.5</c:v>
                </c:pt>
                <c:pt idx="2">
                  <c:v>1</c:v>
                </c:pt>
              </c:numCache>
            </c:numRef>
          </c:xVal>
          <c:yVal>
            <c:numRef>
              <c:f>'quasi-steady RoS'!$BD$27:$BD$29</c:f>
              <c:numCache>
                <c:formatCode>General</c:formatCode>
                <c:ptCount val="3"/>
                <c:pt idx="0">
                  <c:v>0.15</c:v>
                </c:pt>
                <c:pt idx="1">
                  <c:v>0.13750000000000001</c:v>
                </c:pt>
                <c:pt idx="2">
                  <c:v>0.12675</c:v>
                </c:pt>
              </c:numCache>
            </c:numRef>
          </c:yVal>
          <c:smooth val="1"/>
          <c:extLst>
            <c:ext xmlns:c16="http://schemas.microsoft.com/office/drawing/2014/chart" uri="{C3380CC4-5D6E-409C-BE32-E72D297353CC}">
              <c16:uniqueId val="{00000001-5FDC-4300-A04A-2502670E2C33}"/>
            </c:ext>
          </c:extLst>
        </c:ser>
        <c:ser>
          <c:idx val="2"/>
          <c:order val="2"/>
          <c:tx>
            <c:strRef>
              <c:f>'quasi-steady RoS'!$BE$26</c:f>
              <c:strCache>
                <c:ptCount val="1"/>
                <c:pt idx="0">
                  <c:v>Mc=18%</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'quasi-steady RoS'!$BB$27:$BB$29</c:f>
              <c:numCache>
                <c:formatCode>0.00</c:formatCode>
                <c:ptCount val="3"/>
                <c:pt idx="0">
                  <c:v>0.2</c:v>
                </c:pt>
                <c:pt idx="1">
                  <c:v>0.5</c:v>
                </c:pt>
                <c:pt idx="2">
                  <c:v>1</c:v>
                </c:pt>
              </c:numCache>
            </c:numRef>
          </c:xVal>
          <c:yVal>
            <c:numRef>
              <c:f>'quasi-steady RoS'!$BE$27:$BE$29</c:f>
              <c:numCache>
                <c:formatCode>General</c:formatCode>
                <c:ptCount val="3"/>
                <c:pt idx="0">
                  <c:v>0.12875</c:v>
                </c:pt>
                <c:pt idx="1">
                  <c:v>0.1225</c:v>
                </c:pt>
                <c:pt idx="2">
                  <c:v>0.1125</c:v>
                </c:pt>
              </c:numCache>
            </c:numRef>
          </c:yVal>
          <c:smooth val="1"/>
          <c:extLst>
            <c:ext xmlns:c16="http://schemas.microsoft.com/office/drawing/2014/chart" uri="{C3380CC4-5D6E-409C-BE32-E72D297353CC}">
              <c16:uniqueId val="{00000002-5FDC-4300-A04A-2502670E2C33}"/>
            </c:ext>
          </c:extLst>
        </c:ser>
        <c:dLbls>
          <c:showLegendKey val="0"/>
          <c:showVal val="0"/>
          <c:showCatName val="0"/>
          <c:showSerName val="0"/>
          <c:showPercent val="0"/>
          <c:showBubbleSize val="0"/>
        </c:dLbls>
        <c:axId val="520647064"/>
        <c:axId val="520639848"/>
      </c:scatterChart>
      <c:valAx>
        <c:axId val="5206470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39848"/>
        <c:crosses val="autoZero"/>
        <c:crossBetween val="midCat"/>
      </c:valAx>
      <c:valAx>
        <c:axId val="52063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47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'quasi-steady RoS'!$BH$26</c:f>
              <c:strCache>
                <c:ptCount val="1"/>
                <c:pt idx="0">
                  <c:v>Mc=6.3%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'quasi-steady RoS'!$BG$27:$BG$29</c:f>
              <c:numCache>
                <c:formatCode>0.00</c:formatCode>
                <c:ptCount val="3"/>
                <c:pt idx="0">
                  <c:v>0.2</c:v>
                </c:pt>
                <c:pt idx="1">
                  <c:v>0.5</c:v>
                </c:pt>
                <c:pt idx="2">
                  <c:v>1</c:v>
                </c:pt>
              </c:numCache>
            </c:numRef>
          </c:xVal>
          <c:yVal>
            <c:numRef>
              <c:f>'quasi-steady RoS'!$BH$27:$BH$29</c:f>
              <c:numCache>
                <c:formatCode>General</c:formatCode>
                <c:ptCount val="3"/>
                <c:pt idx="0">
                  <c:v>2.8968253968253967</c:v>
                </c:pt>
                <c:pt idx="1">
                  <c:v>2.5</c:v>
                </c:pt>
                <c:pt idx="2">
                  <c:v>2.2619047619047619</c:v>
                </c:pt>
              </c:numCache>
            </c:numRef>
          </c:yVal>
          <c:smooth val="1"/>
          <c:extLst>
            <c:ext xmlns:c16="http://schemas.microsoft.com/office/drawing/2014/chart" uri="{C3380CC4-5D6E-409C-BE32-E72D297353CC}">
              <c16:uniqueId val="{00000000-41F5-41C6-BC50-5809CA3F5734}"/>
            </c:ext>
          </c:extLst>
        </c:ser>
        <c:ser>
          <c:idx val="1"/>
          <c:order val="1"/>
          <c:tx>
            <c:strRef>
              <c:f>'quasi-steady RoS'!$BI$26</c:f>
              <c:strCache>
                <c:ptCount val="1"/>
                <c:pt idx="0">
                  <c:v>Mc=12%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'quasi-steady RoS'!$BG$27:$BG$29</c:f>
              <c:numCache>
                <c:formatCode>0.00</c:formatCode>
                <c:ptCount val="3"/>
                <c:pt idx="0">
                  <c:v>0.2</c:v>
                </c:pt>
                <c:pt idx="1">
                  <c:v>0.5</c:v>
                </c:pt>
                <c:pt idx="2">
                  <c:v>1</c:v>
                </c:pt>
              </c:numCache>
            </c:numRef>
          </c:xVal>
          <c:yVal>
            <c:numRef>
              <c:f>'quasi-steady RoS'!$BI$27:$BI$29</c:f>
              <c:numCache>
                <c:formatCode>General</c:formatCode>
                <c:ptCount val="3"/>
                <c:pt idx="0">
                  <c:v>1.25</c:v>
                </c:pt>
                <c:pt idx="1">
                  <c:v>1.1458333333333335</c:v>
                </c:pt>
                <c:pt idx="2">
                  <c:v>1.0562500000000001</c:v>
                </c:pt>
              </c:numCache>
            </c:numRef>
          </c:yVal>
          <c:smooth val="1"/>
          <c:extLst>
            <c:ext xmlns:c16="http://schemas.microsoft.com/office/drawing/2014/chart" uri="{C3380CC4-5D6E-409C-BE32-E72D297353CC}">
              <c16:uniqueId val="{00000001-41F5-41C6-BC50-5809CA3F5734}"/>
            </c:ext>
          </c:extLst>
        </c:ser>
        <c:ser>
          <c:idx val="2"/>
          <c:order val="2"/>
          <c:tx>
            <c:strRef>
              <c:f>'quasi-steady RoS'!$BJ$26</c:f>
              <c:strCache>
                <c:ptCount val="1"/>
                <c:pt idx="0">
                  <c:v>Mc=18%</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'quasi-steady RoS'!$BG$27:$BG$29</c:f>
              <c:numCache>
                <c:formatCode>0.00</c:formatCode>
                <c:ptCount val="3"/>
                <c:pt idx="0">
                  <c:v>0.2</c:v>
                </c:pt>
                <c:pt idx="1">
                  <c:v>0.5</c:v>
                </c:pt>
                <c:pt idx="2">
                  <c:v>1</c:v>
                </c:pt>
              </c:numCache>
            </c:numRef>
          </c:xVal>
          <c:yVal>
            <c:numRef>
              <c:f>'quasi-steady RoS'!$BJ$27:$BJ$29</c:f>
              <c:numCache>
                <c:formatCode>General</c:formatCode>
                <c:ptCount val="3"/>
                <c:pt idx="0">
                  <c:v>0.71527777777777779</c:v>
                </c:pt>
                <c:pt idx="1">
                  <c:v>0.68055555555555558</c:v>
                </c:pt>
                <c:pt idx="2">
                  <c:v>0.625</c:v>
                </c:pt>
              </c:numCache>
            </c:numRef>
          </c:yVal>
          <c:smooth val="1"/>
          <c:extLst>
            <c:ext xmlns:c16="http://schemas.microsoft.com/office/drawing/2014/chart" uri="{C3380CC4-5D6E-409C-BE32-E72D297353CC}">
              <c16:uniqueId val="{00000002-41F5-41C6-BC50-5809CA3F5734}"/>
            </c:ext>
          </c:extLst>
        </c:ser>
        <c:dLbls>
          <c:showLegendKey val="0"/>
          <c:showVal val="0"/>
          <c:showCatName val="0"/>
          <c:showSerName val="0"/>
          <c:showPercent val="0"/>
          <c:showBubbleSize val="0"/>
        </c:dLbls>
        <c:axId val="210434680"/>
        <c:axId val="210436648"/>
      </c:scatterChart>
      <c:valAx>
        <c:axId val="2104346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36648"/>
        <c:crosses val="autoZero"/>
        <c:crossBetween val="midCat"/>
      </c:valAx>
      <c:valAx>
        <c:axId val="210436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34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8648293963252"/>
          <c:y val="5.0925925925925923E-2"/>
          <c:w val="0.81055796150481196"/>
          <c:h val="0.856771949930349"/>
        </c:manualLayout>
      </c:layout>
      <c:scatterChart>
        <c:scatterStyle val="lineMarker"/>
        <c:varyColors val="0"/>
        <c:ser>
          <c:idx val="0"/>
          <c:order val="0"/>
          <c:tx>
            <c:strRef>
              <c:f>'Byram Convective'!$AK$37</c:f>
              <c:strCache>
                <c:ptCount val="1"/>
                <c:pt idx="0">
                  <c:v>ros/u10</c:v>
                </c:pt>
              </c:strCache>
            </c:strRef>
          </c:tx>
          <c:spPr>
            <a:ln w="19050" cap="rnd">
              <a:noFill/>
              <a:round/>
            </a:ln>
            <a:effectLst/>
          </c:spPr>
          <c:marker>
            <c:symbol val="circle"/>
            <c:size val="5"/>
            <c:spPr>
              <a:solidFill>
                <a:schemeClr val="accent1"/>
              </a:solidFill>
              <a:ln w="9525">
                <a:solidFill>
                  <a:schemeClr val="accent1"/>
                </a:solidFill>
              </a:ln>
              <a:effectLst/>
            </c:spPr>
          </c:marker>
          <c:xVal>
            <c:numRef>
              <c:f>'Byram Convective'!$AJ$38:$AJ$60</c:f>
              <c:numCache>
                <c:formatCode>General</c:formatCode>
                <c:ptCount val="23"/>
                <c:pt idx="0">
                  <c:v>8.3064775635271726</c:v>
                </c:pt>
                <c:pt idx="1">
                  <c:v>2.6928966878913627</c:v>
                </c:pt>
                <c:pt idx="2">
                  <c:v>1.266086698731038</c:v>
                </c:pt>
                <c:pt idx="3">
                  <c:v>0.68619799970192397</c:v>
                </c:pt>
                <c:pt idx="4">
                  <c:v>0.42095234092443834</c:v>
                </c:pt>
                <c:pt idx="9">
                  <c:v>10.843628515055402</c:v>
                </c:pt>
                <c:pt idx="10">
                  <c:v>5.0090292425044129</c:v>
                </c:pt>
                <c:pt idx="11">
                  <c:v>2.4837225584477811</c:v>
                </c:pt>
                <c:pt idx="12">
                  <c:v>1.5294654350863535</c:v>
                </c:pt>
                <c:pt idx="13">
                  <c:v>1.0237271379139894</c:v>
                </c:pt>
                <c:pt idx="18">
                  <c:v>11.861393230732645</c:v>
                </c:pt>
                <c:pt idx="19">
                  <c:v>6.7554709874516634</c:v>
                </c:pt>
                <c:pt idx="20">
                  <c:v>4.2480511738878279</c:v>
                </c:pt>
                <c:pt idx="21">
                  <c:v>2.6852321798322656</c:v>
                </c:pt>
                <c:pt idx="22">
                  <c:v>1.8125445665466697</c:v>
                </c:pt>
              </c:numCache>
            </c:numRef>
          </c:xVal>
          <c:yVal>
            <c:numRef>
              <c:f>'Byram Convective'!$AK$38:$AK$60</c:f>
              <c:numCache>
                <c:formatCode>0.00</c:formatCode>
                <c:ptCount val="23"/>
                <c:pt idx="0">
                  <c:v>0.24085022725633076</c:v>
                </c:pt>
                <c:pt idx="1">
                  <c:v>0.20316666666666669</c:v>
                </c:pt>
                <c:pt idx="2">
                  <c:v>0.18302174570683788</c:v>
                </c:pt>
                <c:pt idx="3">
                  <c:v>0.16529895350091711</c:v>
                </c:pt>
                <c:pt idx="4">
                  <c:v>0.15272186083763092</c:v>
                </c:pt>
              </c:numCache>
            </c:numRef>
          </c:yVal>
          <c:smooth val="0"/>
          <c:extLst>
            <c:ext xmlns:c16="http://schemas.microsoft.com/office/drawing/2014/chart" uri="{C3380CC4-5D6E-409C-BE32-E72D297353CC}">
              <c16:uniqueId val="{00000000-38D0-4A6F-99B3-60A70CADB695}"/>
            </c:ext>
          </c:extLst>
        </c:ser>
        <c:ser>
          <c:idx val="1"/>
          <c:order val="1"/>
          <c:tx>
            <c:strRef>
              <c:f>'Byram Convective'!$AL$37</c:f>
              <c:strCache>
                <c:ptCount val="1"/>
              </c:strCache>
            </c:strRef>
          </c:tx>
          <c:spPr>
            <a:ln w="25400" cap="rnd">
              <a:noFill/>
              <a:round/>
            </a:ln>
            <a:effectLst/>
          </c:spPr>
          <c:marker>
            <c:symbol val="circle"/>
            <c:size val="5"/>
            <c:spPr>
              <a:solidFill>
                <a:schemeClr val="accent2"/>
              </a:solidFill>
              <a:ln w="9525">
                <a:solidFill>
                  <a:schemeClr val="accent2"/>
                </a:solidFill>
              </a:ln>
              <a:effectLst/>
            </c:spPr>
          </c:marker>
          <c:xVal>
            <c:numRef>
              <c:f>'Byram Convective'!$AJ$38:$AJ$60</c:f>
              <c:numCache>
                <c:formatCode>General</c:formatCode>
                <c:ptCount val="23"/>
                <c:pt idx="0">
                  <c:v>8.3064775635271726</c:v>
                </c:pt>
                <c:pt idx="1">
                  <c:v>2.6928966878913627</c:v>
                </c:pt>
                <c:pt idx="2">
                  <c:v>1.266086698731038</c:v>
                </c:pt>
                <c:pt idx="3">
                  <c:v>0.68619799970192397</c:v>
                </c:pt>
                <c:pt idx="4">
                  <c:v>0.42095234092443834</c:v>
                </c:pt>
                <c:pt idx="9">
                  <c:v>10.843628515055402</c:v>
                </c:pt>
                <c:pt idx="10">
                  <c:v>5.0090292425044129</c:v>
                </c:pt>
                <c:pt idx="11">
                  <c:v>2.4837225584477811</c:v>
                </c:pt>
                <c:pt idx="12">
                  <c:v>1.5294654350863535</c:v>
                </c:pt>
                <c:pt idx="13">
                  <c:v>1.0237271379139894</c:v>
                </c:pt>
                <c:pt idx="18">
                  <c:v>11.861393230732645</c:v>
                </c:pt>
                <c:pt idx="19">
                  <c:v>6.7554709874516634</c:v>
                </c:pt>
                <c:pt idx="20">
                  <c:v>4.2480511738878279</c:v>
                </c:pt>
                <c:pt idx="21">
                  <c:v>2.6852321798322656</c:v>
                </c:pt>
                <c:pt idx="22">
                  <c:v>1.8125445665466697</c:v>
                </c:pt>
              </c:numCache>
            </c:numRef>
          </c:xVal>
          <c:yVal>
            <c:numRef>
              <c:f>'Byram Convective'!$AL$38:$AL$60</c:f>
              <c:numCache>
                <c:formatCode>General</c:formatCode>
                <c:ptCount val="23"/>
                <c:pt idx="9" formatCode="0.00">
                  <c:v>0.1664724242642863</c:v>
                </c:pt>
                <c:pt idx="10" formatCode="0.00">
                  <c:v>0.17051666666666665</c:v>
                </c:pt>
                <c:pt idx="11" formatCode="0.00">
                  <c:v>0.1575</c:v>
                </c:pt>
                <c:pt idx="12" formatCode="0.00">
                  <c:v>0.15363737330630539</c:v>
                </c:pt>
                <c:pt idx="13" formatCode="0.00">
                  <c:v>0.15</c:v>
                </c:pt>
              </c:numCache>
            </c:numRef>
          </c:yVal>
          <c:smooth val="0"/>
          <c:extLst>
            <c:ext xmlns:c16="http://schemas.microsoft.com/office/drawing/2014/chart" uri="{C3380CC4-5D6E-409C-BE32-E72D297353CC}">
              <c16:uniqueId val="{00000001-38D0-4A6F-99B3-60A70CADB695}"/>
            </c:ext>
          </c:extLst>
        </c:ser>
        <c:ser>
          <c:idx val="2"/>
          <c:order val="2"/>
          <c:tx>
            <c:strRef>
              <c:f>'Byram Convective'!$AM$37</c:f>
              <c:strCache>
                <c:ptCount val="1"/>
              </c:strCache>
            </c:strRef>
          </c:tx>
          <c:spPr>
            <a:ln w="25400" cap="rnd">
              <a:noFill/>
              <a:round/>
            </a:ln>
            <a:effectLst/>
          </c:spPr>
          <c:marker>
            <c:symbol val="circle"/>
            <c:size val="5"/>
            <c:spPr>
              <a:solidFill>
                <a:schemeClr val="accent3"/>
              </a:solidFill>
              <a:ln w="9525">
                <a:solidFill>
                  <a:schemeClr val="accent3"/>
                </a:solidFill>
              </a:ln>
              <a:effectLst/>
            </c:spPr>
          </c:marker>
          <c:xVal>
            <c:numRef>
              <c:f>'Byram Convective'!$AJ$38:$AJ$60</c:f>
              <c:numCache>
                <c:formatCode>General</c:formatCode>
                <c:ptCount val="23"/>
                <c:pt idx="0">
                  <c:v>8.3064775635271726</c:v>
                </c:pt>
                <c:pt idx="1">
                  <c:v>2.6928966878913627</c:v>
                </c:pt>
                <c:pt idx="2">
                  <c:v>1.266086698731038</c:v>
                </c:pt>
                <c:pt idx="3">
                  <c:v>0.68619799970192397</c:v>
                </c:pt>
                <c:pt idx="4">
                  <c:v>0.42095234092443834</c:v>
                </c:pt>
                <c:pt idx="9">
                  <c:v>10.843628515055402</c:v>
                </c:pt>
                <c:pt idx="10">
                  <c:v>5.0090292425044129</c:v>
                </c:pt>
                <c:pt idx="11">
                  <c:v>2.4837225584477811</c:v>
                </c:pt>
                <c:pt idx="12">
                  <c:v>1.5294654350863535</c:v>
                </c:pt>
                <c:pt idx="13">
                  <c:v>1.0237271379139894</c:v>
                </c:pt>
                <c:pt idx="18">
                  <c:v>11.861393230732645</c:v>
                </c:pt>
                <c:pt idx="19">
                  <c:v>6.7554709874516634</c:v>
                </c:pt>
                <c:pt idx="20">
                  <c:v>4.2480511738878279</c:v>
                </c:pt>
                <c:pt idx="21">
                  <c:v>2.6852321798322656</c:v>
                </c:pt>
                <c:pt idx="22">
                  <c:v>1.8125445665466697</c:v>
                </c:pt>
              </c:numCache>
            </c:numRef>
          </c:xVal>
          <c:yVal>
            <c:numRef>
              <c:f>'Byram Convective'!$AM$38:$AM$60</c:f>
              <c:numCache>
                <c:formatCode>General</c:formatCode>
                <c:ptCount val="23"/>
                <c:pt idx="18" formatCode="0.00">
                  <c:v>0.11060922069557751</c:v>
                </c:pt>
                <c:pt idx="19" formatCode="0.00">
                  <c:v>0.13183333333333333</c:v>
                </c:pt>
                <c:pt idx="20" formatCode="0.00">
                  <c:v>0.14217507690197687</c:v>
                </c:pt>
                <c:pt idx="21" formatCode="0.00">
                  <c:v>0.14099999999999999</c:v>
                </c:pt>
                <c:pt idx="22" formatCode="0.00">
                  <c:v>0.13833333333333334</c:v>
                </c:pt>
              </c:numCache>
            </c:numRef>
          </c:yVal>
          <c:smooth val="0"/>
          <c:extLst>
            <c:ext xmlns:c16="http://schemas.microsoft.com/office/drawing/2014/chart" uri="{C3380CC4-5D6E-409C-BE32-E72D297353CC}">
              <c16:uniqueId val="{00000002-38D0-4A6F-99B3-60A70CADB695}"/>
            </c:ext>
          </c:extLst>
        </c:ser>
        <c:dLbls>
          <c:showLegendKey val="0"/>
          <c:showVal val="0"/>
          <c:showCatName val="0"/>
          <c:showSerName val="0"/>
          <c:showPercent val="0"/>
          <c:showBubbleSize val="0"/>
        </c:dLbls>
        <c:axId val="231535112"/>
        <c:axId val="231540360"/>
      </c:scatterChart>
      <c:valAx>
        <c:axId val="231535112"/>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540360"/>
        <c:crossesAt val="1"/>
        <c:crossBetween val="midCat"/>
        <c:majorUnit val="10"/>
      </c:valAx>
      <c:valAx>
        <c:axId val="231540360"/>
        <c:scaling>
          <c:logBase val="10"/>
          <c:orientation val="minMax"/>
          <c:min val="1.0000000000000002E-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535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498910256410257"/>
          <c:y val="3.2337962962962964E-2"/>
          <c:w val="0.78970619658119667"/>
          <c:h val="0.79069027777777778"/>
        </c:manualLayout>
      </c:layout>
      <c:scatterChart>
        <c:scatterStyle val="smoothMarker"/>
        <c:varyColors val="0"/>
        <c:ser>
          <c:idx val="0"/>
          <c:order val="0"/>
          <c:tx>
            <c:strRef>
              <c:f>'Byram Convective'!$AH$69</c:f>
              <c:strCache>
                <c:ptCount val="1"/>
                <c:pt idx="0">
                  <c:v>Veg1, U=4</c:v>
                </c:pt>
              </c:strCache>
            </c:strRef>
          </c:tx>
          <c:spPr>
            <a:ln w="12700" cap="rnd">
              <a:solidFill>
                <a:schemeClr val="tx1"/>
              </a:solidFill>
              <a:prstDash val="dash"/>
              <a:round/>
            </a:ln>
            <a:effectLst/>
          </c:spPr>
          <c:marker>
            <c:symbol val="square"/>
            <c:size val="8"/>
            <c:spPr>
              <a:noFill/>
              <a:ln w="9525">
                <a:solidFill>
                  <a:schemeClr val="tx1"/>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Convective'!$AH$70:$AH$74</c:f>
              <c:numCache>
                <c:formatCode>0.0</c:formatCode>
                <c:ptCount val="5"/>
                <c:pt idx="1">
                  <c:v>8.3064775635271726</c:v>
                </c:pt>
                <c:pt idx="2" formatCode="0.00">
                  <c:v>10.843628515055402</c:v>
                </c:pt>
                <c:pt idx="3" formatCode="0.00">
                  <c:v>11.861393230732645</c:v>
                </c:pt>
              </c:numCache>
            </c:numRef>
          </c:yVal>
          <c:smooth val="1"/>
          <c:extLst>
            <c:ext xmlns:c16="http://schemas.microsoft.com/office/drawing/2014/chart" uri="{C3380CC4-5D6E-409C-BE32-E72D297353CC}">
              <c16:uniqueId val="{00000000-483B-44E7-A03C-15DA3445A42E}"/>
            </c:ext>
          </c:extLst>
        </c:ser>
        <c:ser>
          <c:idx val="1"/>
          <c:order val="1"/>
          <c:tx>
            <c:strRef>
              <c:f>'Byram Convective'!$AI$69</c:f>
              <c:strCache>
                <c:ptCount val="1"/>
                <c:pt idx="0">
                  <c:v>Veg1, U=8</c:v>
                </c:pt>
              </c:strCache>
            </c:strRef>
          </c:tx>
          <c:spPr>
            <a:ln w="12700" cap="rnd">
              <a:solidFill>
                <a:srgbClr val="00B0F0"/>
              </a:solidFill>
              <a:prstDash val="dash"/>
              <a:round/>
            </a:ln>
            <a:effectLst/>
          </c:spPr>
          <c:marker>
            <c:symbol val="square"/>
            <c:size val="8"/>
            <c:spPr>
              <a:solidFill>
                <a:schemeClr val="bg1"/>
              </a:solidFill>
              <a:ln w="9525">
                <a:solidFill>
                  <a:srgbClr val="00B0F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Convective'!$AI$70:$AI$74</c:f>
              <c:numCache>
                <c:formatCode>0.0</c:formatCode>
                <c:ptCount val="5"/>
                <c:pt idx="1">
                  <c:v>1.266086698731038</c:v>
                </c:pt>
                <c:pt idx="2" formatCode="0.00">
                  <c:v>2.4837225584477811</c:v>
                </c:pt>
                <c:pt idx="3" formatCode="0.00">
                  <c:v>4.2480511738878279</c:v>
                </c:pt>
              </c:numCache>
            </c:numRef>
          </c:yVal>
          <c:smooth val="1"/>
          <c:extLst>
            <c:ext xmlns:c16="http://schemas.microsoft.com/office/drawing/2014/chart" uri="{C3380CC4-5D6E-409C-BE32-E72D297353CC}">
              <c16:uniqueId val="{00000001-483B-44E7-A03C-15DA3445A42E}"/>
            </c:ext>
          </c:extLst>
        </c:ser>
        <c:ser>
          <c:idx val="2"/>
          <c:order val="2"/>
          <c:tx>
            <c:strRef>
              <c:f>'Byram Convective'!$AJ$69</c:f>
              <c:strCache>
                <c:ptCount val="1"/>
                <c:pt idx="0">
                  <c:v>Veg1, U=12</c:v>
                </c:pt>
              </c:strCache>
            </c:strRef>
          </c:tx>
          <c:spPr>
            <a:ln w="12700" cap="rnd">
              <a:solidFill>
                <a:srgbClr val="FF0000"/>
              </a:solidFill>
              <a:prstDash val="dash"/>
              <a:round/>
            </a:ln>
            <a:effectLst/>
          </c:spPr>
          <c:marker>
            <c:symbol val="square"/>
            <c:size val="8"/>
            <c:spPr>
              <a:solidFill>
                <a:schemeClr val="bg1"/>
              </a:solidFill>
              <a:ln w="9525">
                <a:solidFill>
                  <a:srgbClr val="FF000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Convective'!$AJ$70:$AJ$74</c:f>
              <c:numCache>
                <c:formatCode>0.0</c:formatCode>
                <c:ptCount val="5"/>
                <c:pt idx="1">
                  <c:v>0.42095234092443834</c:v>
                </c:pt>
                <c:pt idx="2" formatCode="0.00">
                  <c:v>1.0237271379139894</c:v>
                </c:pt>
                <c:pt idx="3" formatCode="0.00">
                  <c:v>1.8125445665466697</c:v>
                </c:pt>
              </c:numCache>
            </c:numRef>
          </c:yVal>
          <c:smooth val="1"/>
          <c:extLst>
            <c:ext xmlns:c16="http://schemas.microsoft.com/office/drawing/2014/chart" uri="{C3380CC4-5D6E-409C-BE32-E72D297353CC}">
              <c16:uniqueId val="{00000002-483B-44E7-A03C-15DA3445A42E}"/>
            </c:ext>
          </c:extLst>
        </c:ser>
        <c:ser>
          <c:idx val="3"/>
          <c:order val="3"/>
          <c:tx>
            <c:strRef>
              <c:f>'Byram Convective'!$AK$69</c:f>
              <c:strCache>
                <c:ptCount val="1"/>
                <c:pt idx="0">
                  <c:v>LBS-U=4</c:v>
                </c:pt>
              </c:strCache>
            </c:strRef>
          </c:tx>
          <c:spPr>
            <a:ln w="12700" cap="rnd">
              <a:solidFill>
                <a:schemeClr val="tx1"/>
              </a:solidFill>
              <a:round/>
            </a:ln>
            <a:effectLst/>
          </c:spPr>
          <c:marker>
            <c:symbol val="circle"/>
            <c:size val="8"/>
            <c:spPr>
              <a:noFill/>
              <a:ln w="9525">
                <a:solidFill>
                  <a:schemeClr val="tx1"/>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Convective'!$AK$70:$AK$74</c:f>
              <c:numCache>
                <c:formatCode>0.00</c:formatCode>
                <c:ptCount val="5"/>
                <c:pt idx="1">
                  <c:v>8.489052779153738</c:v>
                </c:pt>
                <c:pt idx="2">
                  <c:v>9.5699864533224037</c:v>
                </c:pt>
                <c:pt idx="3">
                  <c:v>17.345043536826168</c:v>
                </c:pt>
              </c:numCache>
            </c:numRef>
          </c:yVal>
          <c:smooth val="1"/>
          <c:extLst>
            <c:ext xmlns:c16="http://schemas.microsoft.com/office/drawing/2014/chart" uri="{C3380CC4-5D6E-409C-BE32-E72D297353CC}">
              <c16:uniqueId val="{00000003-483B-44E7-A03C-15DA3445A42E}"/>
            </c:ext>
          </c:extLst>
        </c:ser>
        <c:ser>
          <c:idx val="4"/>
          <c:order val="4"/>
          <c:tx>
            <c:strRef>
              <c:f>'Byram Convective'!$AL$69</c:f>
              <c:strCache>
                <c:ptCount val="1"/>
                <c:pt idx="0">
                  <c:v>LBS-U=8</c:v>
                </c:pt>
              </c:strCache>
            </c:strRef>
          </c:tx>
          <c:spPr>
            <a:ln w="12700" cap="rnd">
              <a:solidFill>
                <a:srgbClr val="00B0F0"/>
              </a:solidFill>
              <a:round/>
            </a:ln>
            <a:effectLst/>
          </c:spPr>
          <c:marker>
            <c:symbol val="circle"/>
            <c:size val="8"/>
            <c:spPr>
              <a:solidFill>
                <a:schemeClr val="bg1"/>
              </a:solidFill>
              <a:ln w="9525">
                <a:solidFill>
                  <a:srgbClr val="00B0F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Convective'!$AL$70:$AL$74</c:f>
              <c:numCache>
                <c:formatCode>0.00</c:formatCode>
                <c:ptCount val="5"/>
                <c:pt idx="1">
                  <c:v>4.776177081376038</c:v>
                </c:pt>
                <c:pt idx="2">
                  <c:v>7.3016301814702125</c:v>
                </c:pt>
                <c:pt idx="3">
                  <c:v>7.5143163556970203</c:v>
                </c:pt>
              </c:numCache>
            </c:numRef>
          </c:yVal>
          <c:smooth val="1"/>
          <c:extLst>
            <c:ext xmlns:c16="http://schemas.microsoft.com/office/drawing/2014/chart" uri="{C3380CC4-5D6E-409C-BE32-E72D297353CC}">
              <c16:uniqueId val="{00000004-483B-44E7-A03C-15DA3445A42E}"/>
            </c:ext>
          </c:extLst>
        </c:ser>
        <c:ser>
          <c:idx val="5"/>
          <c:order val="5"/>
          <c:tx>
            <c:strRef>
              <c:f>'Byram Convective'!$AM$69</c:f>
              <c:strCache>
                <c:ptCount val="1"/>
                <c:pt idx="0">
                  <c:v>LBS-U=12</c:v>
                </c:pt>
              </c:strCache>
            </c:strRef>
          </c:tx>
          <c:spPr>
            <a:ln w="12700" cap="rnd">
              <a:solidFill>
                <a:srgbClr val="FF0000"/>
              </a:solidFill>
              <a:round/>
            </a:ln>
            <a:effectLst/>
          </c:spPr>
          <c:marker>
            <c:symbol val="circle"/>
            <c:size val="8"/>
            <c:spPr>
              <a:noFill/>
              <a:ln w="9525">
                <a:solidFill>
                  <a:srgbClr val="FF000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Convective'!$AM$70:$AM$74</c:f>
              <c:numCache>
                <c:formatCode>0.00</c:formatCode>
                <c:ptCount val="5"/>
                <c:pt idx="1">
                  <c:v>1.3891271739859754</c:v>
                </c:pt>
                <c:pt idx="2">
                  <c:v>2.7806343258693391</c:v>
                </c:pt>
                <c:pt idx="3">
                  <c:v>3.9766306033835717</c:v>
                </c:pt>
              </c:numCache>
            </c:numRef>
          </c:yVal>
          <c:smooth val="1"/>
          <c:extLst>
            <c:ext xmlns:c16="http://schemas.microsoft.com/office/drawing/2014/chart" uri="{C3380CC4-5D6E-409C-BE32-E72D297353CC}">
              <c16:uniqueId val="{00000005-483B-44E7-A03C-15DA3445A42E}"/>
            </c:ext>
          </c:extLst>
        </c:ser>
        <c:ser>
          <c:idx val="6"/>
          <c:order val="6"/>
          <c:tx>
            <c:strRef>
              <c:f>'Byram Convective'!$AN$69</c:f>
              <c:strCache>
                <c:ptCount val="1"/>
              </c:strCache>
            </c:strRef>
          </c:tx>
          <c:spPr>
            <a:ln w="9525" cap="rnd">
              <a:solidFill>
                <a:schemeClr val="bg1">
                  <a:lumMod val="50000"/>
                </a:schemeClr>
              </a:solidFill>
              <a:prstDash val="lgDash"/>
              <a:round/>
            </a:ln>
            <a:effectLst/>
          </c:spPr>
          <c:marker>
            <c:symbol val="none"/>
          </c:marker>
          <c:xVal>
            <c:numRef>
              <c:f>'Byram Convective'!$AG$70:$AG$74</c:f>
              <c:numCache>
                <c:formatCode>General</c:formatCode>
                <c:ptCount val="5"/>
                <c:pt idx="0">
                  <c:v>0</c:v>
                </c:pt>
                <c:pt idx="1">
                  <c:v>0.2</c:v>
                </c:pt>
                <c:pt idx="2">
                  <c:v>0.5</c:v>
                </c:pt>
                <c:pt idx="3">
                  <c:v>1</c:v>
                </c:pt>
                <c:pt idx="4">
                  <c:v>1.5</c:v>
                </c:pt>
              </c:numCache>
            </c:numRef>
          </c:xVal>
          <c:yVal>
            <c:numRef>
              <c:f>'Byram Convective'!$AN$70:$AN$74</c:f>
              <c:numCache>
                <c:formatCode>General</c:formatCode>
                <c:ptCount val="5"/>
                <c:pt idx="0">
                  <c:v>2</c:v>
                </c:pt>
                <c:pt idx="1">
                  <c:v>2</c:v>
                </c:pt>
                <c:pt idx="2">
                  <c:v>2</c:v>
                </c:pt>
                <c:pt idx="3">
                  <c:v>2</c:v>
                </c:pt>
                <c:pt idx="4">
                  <c:v>2</c:v>
                </c:pt>
              </c:numCache>
            </c:numRef>
          </c:yVal>
          <c:smooth val="1"/>
          <c:extLst>
            <c:ext xmlns:c16="http://schemas.microsoft.com/office/drawing/2014/chart" uri="{C3380CC4-5D6E-409C-BE32-E72D297353CC}">
              <c16:uniqueId val="{00000006-483B-44E7-A03C-15DA3445A42E}"/>
            </c:ext>
          </c:extLst>
        </c:ser>
        <c:ser>
          <c:idx val="7"/>
          <c:order val="7"/>
          <c:tx>
            <c:strRef>
              <c:f>'Byram Convective'!$AO$69</c:f>
              <c:strCache>
                <c:ptCount val="1"/>
              </c:strCache>
            </c:strRef>
          </c:tx>
          <c:spPr>
            <a:ln w="9525" cap="rnd">
              <a:solidFill>
                <a:schemeClr val="bg1">
                  <a:lumMod val="50000"/>
                </a:schemeClr>
              </a:solidFill>
              <a:prstDash val="lgDash"/>
              <a:round/>
            </a:ln>
            <a:effectLst/>
          </c:spPr>
          <c:marker>
            <c:symbol val="none"/>
          </c:marker>
          <c:xVal>
            <c:numRef>
              <c:f>'Byram Convective'!$AG$70:$AG$74</c:f>
              <c:numCache>
                <c:formatCode>General</c:formatCode>
                <c:ptCount val="5"/>
                <c:pt idx="0">
                  <c:v>0</c:v>
                </c:pt>
                <c:pt idx="1">
                  <c:v>0.2</c:v>
                </c:pt>
                <c:pt idx="2">
                  <c:v>0.5</c:v>
                </c:pt>
                <c:pt idx="3">
                  <c:v>1</c:v>
                </c:pt>
                <c:pt idx="4">
                  <c:v>1.5</c:v>
                </c:pt>
              </c:numCache>
            </c:numRef>
          </c:xVal>
          <c:yVal>
            <c:numRef>
              <c:f>'Byram Convective'!$AO$70:$AO$74</c:f>
              <c:numCache>
                <c:formatCode>General</c:formatCode>
                <c:ptCount val="5"/>
                <c:pt idx="0">
                  <c:v>10</c:v>
                </c:pt>
                <c:pt idx="1">
                  <c:v>10</c:v>
                </c:pt>
                <c:pt idx="2">
                  <c:v>10</c:v>
                </c:pt>
                <c:pt idx="3">
                  <c:v>10</c:v>
                </c:pt>
                <c:pt idx="4">
                  <c:v>10</c:v>
                </c:pt>
              </c:numCache>
            </c:numRef>
          </c:yVal>
          <c:smooth val="1"/>
          <c:extLst>
            <c:ext xmlns:c16="http://schemas.microsoft.com/office/drawing/2014/chart" uri="{C3380CC4-5D6E-409C-BE32-E72D297353CC}">
              <c16:uniqueId val="{00000009-483B-44E7-A03C-15DA3445A42E}"/>
            </c:ext>
          </c:extLst>
        </c:ser>
        <c:dLbls>
          <c:showLegendKey val="0"/>
          <c:showVal val="0"/>
          <c:showCatName val="0"/>
          <c:showSerName val="0"/>
          <c:showPercent val="0"/>
          <c:showBubbleSize val="0"/>
        </c:dLbls>
        <c:axId val="472455752"/>
        <c:axId val="472464936"/>
      </c:scatterChart>
      <c:valAx>
        <c:axId val="472455752"/>
        <c:scaling>
          <c:orientation val="minMax"/>
          <c:max val="1.5"/>
        </c:scaling>
        <c:delete val="0"/>
        <c:axPos val="b"/>
        <c:majorGridlines>
          <c:spPr>
            <a:ln w="6350" cap="flat" cmpd="sng" algn="ctr">
              <a:solidFill>
                <a:schemeClr val="bg1">
                  <a:lumMod val="85000"/>
                </a:schemeClr>
              </a:solidFill>
              <a:prstDash val="dash"/>
              <a:round/>
            </a:ln>
            <a:effectLst/>
          </c:spPr>
        </c:majorGridlines>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solidFill>
                      <a:sysClr val="windowText" lastClr="000000"/>
                    </a:solidFill>
                    <a:effectLst/>
                    <a:latin typeface="Times New Roman" panose="02020603050405020304" pitchFamily="18" charset="0"/>
                    <a:cs typeface="Times New Roman" panose="02020603050405020304" pitchFamily="18" charset="0"/>
                  </a:rPr>
                  <a:t>Vegetation Height (m)</a:t>
                </a:r>
                <a:endParaRPr lang="en-GB" sz="180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2464936"/>
        <c:crosses val="autoZero"/>
        <c:crossBetween val="midCat"/>
        <c:majorUnit val="0.5"/>
      </c:valAx>
      <c:valAx>
        <c:axId val="472464936"/>
        <c:scaling>
          <c:logBase val="10"/>
          <c:orientation val="minMax"/>
        </c:scaling>
        <c:delete val="0"/>
        <c:axPos val="l"/>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a:solidFill>
                      <a:sysClr val="windowText" lastClr="000000"/>
                    </a:solidFill>
                    <a:latin typeface="Times New Roman" panose="02020603050405020304" pitchFamily="18" charset="0"/>
                    <a:cs typeface="Times New Roman" panose="02020603050405020304" pitchFamily="18" charset="0"/>
                  </a:rPr>
                  <a:t>Nc </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72455752"/>
        <c:crosses val="autoZero"/>
        <c:crossBetween val="midCat"/>
      </c:valAx>
      <c:spPr>
        <a:noFill/>
        <a:ln>
          <a:solidFill>
            <a:schemeClr val="tx1"/>
          </a:solidFill>
        </a:ln>
        <a:effectLst/>
      </c:spPr>
    </c:plotArea>
    <c:legend>
      <c:legendPos val="r"/>
      <c:legendEntry>
        <c:idx val="6"/>
        <c:delete val="1"/>
      </c:legendEntry>
      <c:legendEntry>
        <c:idx val="7"/>
        <c:delete val="1"/>
      </c:legendEntry>
      <c:layout>
        <c:manualLayout>
          <c:xMode val="edge"/>
          <c:yMode val="edge"/>
          <c:x val="0.66500982905982908"/>
          <c:y val="0.50110138888888889"/>
          <c:w val="0.28011965811965811"/>
          <c:h val="0.31462268518518516"/>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498910256410257"/>
          <c:y val="3.2337962962962964E-2"/>
          <c:w val="0.78970619658119667"/>
          <c:h val="0.79069027777777778"/>
        </c:manualLayout>
      </c:layout>
      <c:scatterChart>
        <c:scatterStyle val="smoothMarker"/>
        <c:varyColors val="0"/>
        <c:ser>
          <c:idx val="0"/>
          <c:order val="0"/>
          <c:tx>
            <c:strRef>
              <c:f>'Byram Convective'!$AW$69</c:f>
              <c:strCache>
                <c:ptCount val="1"/>
                <c:pt idx="0">
                  <c:v>Fir-Wind=4</c:v>
                </c:pt>
              </c:strCache>
            </c:strRef>
          </c:tx>
          <c:spPr>
            <a:ln w="12700" cap="rnd">
              <a:solidFill>
                <a:schemeClr val="tx1"/>
              </a:solidFill>
              <a:prstDash val="dash"/>
              <a:round/>
            </a:ln>
            <a:effectLst/>
          </c:spPr>
          <c:marker>
            <c:symbol val="square"/>
            <c:size val="8"/>
            <c:spPr>
              <a:noFill/>
              <a:ln w="9525">
                <a:solidFill>
                  <a:schemeClr val="tx1"/>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Convective'!$AW$70:$AW$74</c:f>
              <c:numCache>
                <c:formatCode>0.0</c:formatCode>
                <c:ptCount val="5"/>
                <c:pt idx="1">
                  <c:v>60.124569654640496</c:v>
                </c:pt>
                <c:pt idx="2" formatCode="0.00">
                  <c:v>59.03249409030407</c:v>
                </c:pt>
                <c:pt idx="3" formatCode="0.00">
                  <c:v>67.253514199086865</c:v>
                </c:pt>
              </c:numCache>
            </c:numRef>
          </c:yVal>
          <c:smooth val="1"/>
          <c:extLst>
            <c:ext xmlns:c16="http://schemas.microsoft.com/office/drawing/2014/chart" uri="{C3380CC4-5D6E-409C-BE32-E72D297353CC}">
              <c16:uniqueId val="{00000000-894E-4C5D-A4A4-FF952B66E910}"/>
            </c:ext>
          </c:extLst>
        </c:ser>
        <c:ser>
          <c:idx val="1"/>
          <c:order val="1"/>
          <c:tx>
            <c:strRef>
              <c:f>'Byram Convective'!$AX$69</c:f>
              <c:strCache>
                <c:ptCount val="1"/>
                <c:pt idx="0">
                  <c:v>Fir-Wind=8</c:v>
                </c:pt>
              </c:strCache>
            </c:strRef>
          </c:tx>
          <c:spPr>
            <a:ln w="12700" cap="rnd">
              <a:solidFill>
                <a:srgbClr val="00B0F0"/>
              </a:solidFill>
              <a:prstDash val="dash"/>
              <a:round/>
            </a:ln>
            <a:effectLst/>
          </c:spPr>
          <c:marker>
            <c:symbol val="square"/>
            <c:size val="8"/>
            <c:spPr>
              <a:solidFill>
                <a:schemeClr val="bg1"/>
              </a:solidFill>
              <a:ln w="9525">
                <a:solidFill>
                  <a:srgbClr val="00B0F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Convective'!$AX$70:$AX$74</c:f>
              <c:numCache>
                <c:formatCode>0.0</c:formatCode>
                <c:ptCount val="5"/>
                <c:pt idx="1">
                  <c:v>3.9675538834400816</c:v>
                </c:pt>
                <c:pt idx="2" formatCode="0.00">
                  <c:v>6.9118949592052665</c:v>
                </c:pt>
                <c:pt idx="3" formatCode="0.00">
                  <c:v>13.348416883746621</c:v>
                </c:pt>
              </c:numCache>
            </c:numRef>
          </c:yVal>
          <c:smooth val="1"/>
          <c:extLst>
            <c:ext xmlns:c16="http://schemas.microsoft.com/office/drawing/2014/chart" uri="{C3380CC4-5D6E-409C-BE32-E72D297353CC}">
              <c16:uniqueId val="{00000001-894E-4C5D-A4A4-FF952B66E910}"/>
            </c:ext>
          </c:extLst>
        </c:ser>
        <c:ser>
          <c:idx val="2"/>
          <c:order val="2"/>
          <c:tx>
            <c:strRef>
              <c:f>'Byram Convective'!$AY$69</c:f>
              <c:strCache>
                <c:ptCount val="1"/>
                <c:pt idx="0">
                  <c:v>Fir-Wind=12</c:v>
                </c:pt>
              </c:strCache>
            </c:strRef>
          </c:tx>
          <c:spPr>
            <a:ln w="12700" cap="rnd">
              <a:solidFill>
                <a:srgbClr val="FF0000"/>
              </a:solidFill>
              <a:prstDash val="dash"/>
              <a:round/>
            </a:ln>
            <a:effectLst/>
          </c:spPr>
          <c:marker>
            <c:symbol val="square"/>
            <c:size val="8"/>
            <c:spPr>
              <a:solidFill>
                <a:schemeClr val="bg1"/>
              </a:solidFill>
              <a:ln w="9525">
                <a:solidFill>
                  <a:srgbClr val="FF000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Convective'!$AY$70:$AY$74</c:f>
              <c:numCache>
                <c:formatCode>0.0</c:formatCode>
                <c:ptCount val="5"/>
                <c:pt idx="1">
                  <c:v>1.0819151049492028</c:v>
                </c:pt>
                <c:pt idx="2" formatCode="0.00">
                  <c:v>1.8458167880572542</c:v>
                </c:pt>
                <c:pt idx="3" formatCode="0.00">
                  <c:v>5.203867388365655</c:v>
                </c:pt>
              </c:numCache>
            </c:numRef>
          </c:yVal>
          <c:smooth val="1"/>
          <c:extLst>
            <c:ext xmlns:c16="http://schemas.microsoft.com/office/drawing/2014/chart" uri="{C3380CC4-5D6E-409C-BE32-E72D297353CC}">
              <c16:uniqueId val="{00000002-894E-4C5D-A4A4-FF952B66E910}"/>
            </c:ext>
          </c:extLst>
        </c:ser>
        <c:ser>
          <c:idx val="3"/>
          <c:order val="3"/>
          <c:tx>
            <c:strRef>
              <c:f>'Byram Convective'!$AZ$69</c:f>
              <c:strCache>
                <c:ptCount val="1"/>
                <c:pt idx="0">
                  <c:v>LBS-Wind=4</c:v>
                </c:pt>
              </c:strCache>
            </c:strRef>
          </c:tx>
          <c:spPr>
            <a:ln w="12700" cap="rnd">
              <a:solidFill>
                <a:schemeClr val="tx1"/>
              </a:solidFill>
              <a:round/>
            </a:ln>
            <a:effectLst/>
          </c:spPr>
          <c:marker>
            <c:symbol val="circle"/>
            <c:size val="8"/>
            <c:spPr>
              <a:noFill/>
              <a:ln w="9525">
                <a:solidFill>
                  <a:schemeClr val="tx1"/>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Convective'!$AZ$70:$AZ$74</c:f>
              <c:numCache>
                <c:formatCode>0.00</c:formatCode>
                <c:ptCount val="5"/>
                <c:pt idx="1">
                  <c:v>41.046655236035519</c:v>
                </c:pt>
                <c:pt idx="2">
                  <c:v>98.003705986391154</c:v>
                </c:pt>
                <c:pt idx="3">
                  <c:v>69.724358545791375</c:v>
                </c:pt>
              </c:numCache>
            </c:numRef>
          </c:yVal>
          <c:smooth val="1"/>
          <c:extLst>
            <c:ext xmlns:c16="http://schemas.microsoft.com/office/drawing/2014/chart" uri="{C3380CC4-5D6E-409C-BE32-E72D297353CC}">
              <c16:uniqueId val="{00000003-894E-4C5D-A4A4-FF952B66E910}"/>
            </c:ext>
          </c:extLst>
        </c:ser>
        <c:ser>
          <c:idx val="4"/>
          <c:order val="4"/>
          <c:tx>
            <c:strRef>
              <c:f>'Byram Convective'!$BA$69</c:f>
              <c:strCache>
                <c:ptCount val="1"/>
                <c:pt idx="0">
                  <c:v>LBS-Wind=8</c:v>
                </c:pt>
              </c:strCache>
            </c:strRef>
          </c:tx>
          <c:spPr>
            <a:ln w="12700" cap="rnd">
              <a:solidFill>
                <a:srgbClr val="00B0F0"/>
              </a:solidFill>
              <a:round/>
            </a:ln>
            <a:effectLst/>
          </c:spPr>
          <c:marker>
            <c:symbol val="circle"/>
            <c:size val="8"/>
            <c:spPr>
              <a:solidFill>
                <a:schemeClr val="bg1"/>
              </a:solidFill>
              <a:ln w="9525">
                <a:solidFill>
                  <a:srgbClr val="00B0F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Convective'!$BA$70:$BA$74</c:f>
              <c:numCache>
                <c:formatCode>0.00</c:formatCode>
                <c:ptCount val="5"/>
                <c:pt idx="1">
                  <c:v>14.469685106055495</c:v>
                </c:pt>
                <c:pt idx="2">
                  <c:v>19.306748345831338</c:v>
                </c:pt>
                <c:pt idx="3">
                  <c:v>25.660908220784197</c:v>
                </c:pt>
              </c:numCache>
            </c:numRef>
          </c:yVal>
          <c:smooth val="1"/>
          <c:extLst>
            <c:ext xmlns:c16="http://schemas.microsoft.com/office/drawing/2014/chart" uri="{C3380CC4-5D6E-409C-BE32-E72D297353CC}">
              <c16:uniqueId val="{00000004-894E-4C5D-A4A4-FF952B66E910}"/>
            </c:ext>
          </c:extLst>
        </c:ser>
        <c:ser>
          <c:idx val="5"/>
          <c:order val="5"/>
          <c:tx>
            <c:strRef>
              <c:f>'Byram Convective'!$BB$69</c:f>
              <c:strCache>
                <c:ptCount val="1"/>
                <c:pt idx="0">
                  <c:v>LBS-Wind=12</c:v>
                </c:pt>
              </c:strCache>
            </c:strRef>
          </c:tx>
          <c:spPr>
            <a:ln w="12700" cap="rnd">
              <a:solidFill>
                <a:srgbClr val="FF0000"/>
              </a:solidFill>
              <a:round/>
            </a:ln>
            <a:effectLst/>
          </c:spPr>
          <c:marker>
            <c:symbol val="circle"/>
            <c:size val="8"/>
            <c:spPr>
              <a:noFill/>
              <a:ln w="9525">
                <a:solidFill>
                  <a:srgbClr val="FF000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Convective'!$BB$70:$BB$74</c:f>
              <c:numCache>
                <c:formatCode>0.00</c:formatCode>
                <c:ptCount val="5"/>
                <c:pt idx="1">
                  <c:v>3.2783561380999449</c:v>
                </c:pt>
                <c:pt idx="2">
                  <c:v>6.6661771150116902</c:v>
                </c:pt>
                <c:pt idx="3">
                  <c:v>12.403944248957389</c:v>
                </c:pt>
              </c:numCache>
            </c:numRef>
          </c:yVal>
          <c:smooth val="1"/>
          <c:extLst>
            <c:ext xmlns:c16="http://schemas.microsoft.com/office/drawing/2014/chart" uri="{C3380CC4-5D6E-409C-BE32-E72D297353CC}">
              <c16:uniqueId val="{00000005-894E-4C5D-A4A4-FF952B66E910}"/>
            </c:ext>
          </c:extLst>
        </c:ser>
        <c:ser>
          <c:idx val="6"/>
          <c:order val="6"/>
          <c:tx>
            <c:strRef>
              <c:f>'Byram Convective'!$BC$69</c:f>
              <c:strCache>
                <c:ptCount val="1"/>
              </c:strCache>
            </c:strRef>
          </c:tx>
          <c:spPr>
            <a:ln w="9525" cap="rnd">
              <a:solidFill>
                <a:schemeClr val="bg1">
                  <a:lumMod val="50000"/>
                </a:schemeClr>
              </a:solidFill>
              <a:prstDash val="lgDash"/>
              <a:round/>
            </a:ln>
            <a:effectLst/>
          </c:spPr>
          <c:marker>
            <c:symbol val="none"/>
          </c:marker>
          <c:xVal>
            <c:numRef>
              <c:f>'Byram Convective'!$AG$70:$AG$74</c:f>
              <c:numCache>
                <c:formatCode>General</c:formatCode>
                <c:ptCount val="5"/>
                <c:pt idx="0">
                  <c:v>0</c:v>
                </c:pt>
                <c:pt idx="1">
                  <c:v>0.2</c:v>
                </c:pt>
                <c:pt idx="2">
                  <c:v>0.5</c:v>
                </c:pt>
                <c:pt idx="3">
                  <c:v>1</c:v>
                </c:pt>
                <c:pt idx="4">
                  <c:v>1.5</c:v>
                </c:pt>
              </c:numCache>
            </c:numRef>
          </c:xVal>
          <c:yVal>
            <c:numRef>
              <c:f>'Byram Convective'!$BC$70:$BC$74</c:f>
              <c:numCache>
                <c:formatCode>General</c:formatCode>
                <c:ptCount val="5"/>
                <c:pt idx="0">
                  <c:v>2</c:v>
                </c:pt>
                <c:pt idx="1">
                  <c:v>2</c:v>
                </c:pt>
                <c:pt idx="2">
                  <c:v>2</c:v>
                </c:pt>
                <c:pt idx="3">
                  <c:v>2</c:v>
                </c:pt>
                <c:pt idx="4">
                  <c:v>2</c:v>
                </c:pt>
              </c:numCache>
            </c:numRef>
          </c:yVal>
          <c:smooth val="1"/>
          <c:extLst>
            <c:ext xmlns:c16="http://schemas.microsoft.com/office/drawing/2014/chart" uri="{C3380CC4-5D6E-409C-BE32-E72D297353CC}">
              <c16:uniqueId val="{00000006-894E-4C5D-A4A4-FF952B66E910}"/>
            </c:ext>
          </c:extLst>
        </c:ser>
        <c:ser>
          <c:idx val="7"/>
          <c:order val="7"/>
          <c:tx>
            <c:strRef>
              <c:f>'Byram Convective'!$BD$69</c:f>
              <c:strCache>
                <c:ptCount val="1"/>
              </c:strCache>
            </c:strRef>
          </c:tx>
          <c:spPr>
            <a:ln w="9525" cap="rnd">
              <a:solidFill>
                <a:schemeClr val="bg1">
                  <a:lumMod val="50000"/>
                </a:schemeClr>
              </a:solidFill>
              <a:prstDash val="lgDash"/>
              <a:round/>
            </a:ln>
            <a:effectLst/>
          </c:spPr>
          <c:marker>
            <c:symbol val="none"/>
          </c:marker>
          <c:xVal>
            <c:numRef>
              <c:f>'Byram Convective'!$AG$70:$AG$74</c:f>
              <c:numCache>
                <c:formatCode>General</c:formatCode>
                <c:ptCount val="5"/>
                <c:pt idx="0">
                  <c:v>0</c:v>
                </c:pt>
                <c:pt idx="1">
                  <c:v>0.2</c:v>
                </c:pt>
                <c:pt idx="2">
                  <c:v>0.5</c:v>
                </c:pt>
                <c:pt idx="3">
                  <c:v>1</c:v>
                </c:pt>
                <c:pt idx="4">
                  <c:v>1.5</c:v>
                </c:pt>
              </c:numCache>
            </c:numRef>
          </c:xVal>
          <c:yVal>
            <c:numRef>
              <c:f>'Byram Convective'!$BD$70:$BD$74</c:f>
              <c:numCache>
                <c:formatCode>General</c:formatCode>
                <c:ptCount val="5"/>
                <c:pt idx="0">
                  <c:v>10</c:v>
                </c:pt>
                <c:pt idx="1">
                  <c:v>10</c:v>
                </c:pt>
                <c:pt idx="2">
                  <c:v>10</c:v>
                </c:pt>
                <c:pt idx="3">
                  <c:v>10</c:v>
                </c:pt>
                <c:pt idx="4">
                  <c:v>10</c:v>
                </c:pt>
              </c:numCache>
            </c:numRef>
          </c:yVal>
          <c:smooth val="1"/>
          <c:extLst>
            <c:ext xmlns:c16="http://schemas.microsoft.com/office/drawing/2014/chart" uri="{C3380CC4-5D6E-409C-BE32-E72D297353CC}">
              <c16:uniqueId val="{00000007-894E-4C5D-A4A4-FF952B66E910}"/>
            </c:ext>
          </c:extLst>
        </c:ser>
        <c:dLbls>
          <c:showLegendKey val="0"/>
          <c:showVal val="0"/>
          <c:showCatName val="0"/>
          <c:showSerName val="0"/>
          <c:showPercent val="0"/>
          <c:showBubbleSize val="0"/>
        </c:dLbls>
        <c:axId val="472455752"/>
        <c:axId val="472464936"/>
      </c:scatterChart>
      <c:valAx>
        <c:axId val="472455752"/>
        <c:scaling>
          <c:orientation val="minMax"/>
          <c:max val="1.5"/>
        </c:scaling>
        <c:delete val="0"/>
        <c:axPos val="b"/>
        <c:majorGridlines>
          <c:spPr>
            <a:ln w="6350" cap="flat" cmpd="sng" algn="ctr">
              <a:solidFill>
                <a:schemeClr val="bg1">
                  <a:lumMod val="85000"/>
                </a:schemeClr>
              </a:solidFill>
              <a:prstDash val="dash"/>
              <a:round/>
            </a:ln>
            <a:effectLst/>
          </c:spPr>
        </c:majorGridlines>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solidFill>
                      <a:sysClr val="windowText" lastClr="000000"/>
                    </a:solidFill>
                    <a:effectLst/>
                    <a:latin typeface="Times New Roman" panose="02020603050405020304" pitchFamily="18" charset="0"/>
                    <a:cs typeface="Times New Roman" panose="02020603050405020304" pitchFamily="18" charset="0"/>
                  </a:rPr>
                  <a:t>Vegetation Height (m)</a:t>
                </a:r>
                <a:endParaRPr lang="en-GB" sz="180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2464936"/>
        <c:crosses val="autoZero"/>
        <c:crossBetween val="midCat"/>
        <c:majorUnit val="0.5"/>
      </c:valAx>
      <c:valAx>
        <c:axId val="472464936"/>
        <c:scaling>
          <c:logBase val="10"/>
          <c:orientation val="minMax"/>
          <c:min val="0.1"/>
        </c:scaling>
        <c:delete val="0"/>
        <c:axPos val="l"/>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a:solidFill>
                      <a:sysClr val="windowText" lastClr="000000"/>
                    </a:solidFill>
                    <a:latin typeface="Times New Roman" panose="02020603050405020304" pitchFamily="18" charset="0"/>
                    <a:cs typeface="Times New Roman" panose="02020603050405020304" pitchFamily="18" charset="0"/>
                  </a:rPr>
                  <a:t>Nc </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72455752"/>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498910256410257"/>
          <c:y val="3.2337962962962964E-2"/>
          <c:w val="0.78970619658119667"/>
          <c:h val="0.79069027777777778"/>
        </c:manualLayout>
      </c:layout>
      <c:scatterChart>
        <c:scatterStyle val="smoothMarker"/>
        <c:varyColors val="0"/>
        <c:ser>
          <c:idx val="0"/>
          <c:order val="0"/>
          <c:tx>
            <c:strRef>
              <c:f>'Byram Convective'!$BG$69</c:f>
              <c:strCache>
                <c:ptCount val="1"/>
                <c:pt idx="0">
                  <c:v>Fir-Wind=4</c:v>
                </c:pt>
              </c:strCache>
            </c:strRef>
          </c:tx>
          <c:spPr>
            <a:ln w="12700" cap="rnd">
              <a:solidFill>
                <a:schemeClr val="tx1"/>
              </a:solidFill>
              <a:prstDash val="dash"/>
              <a:round/>
            </a:ln>
            <a:effectLst/>
          </c:spPr>
          <c:marker>
            <c:symbol val="square"/>
            <c:size val="8"/>
            <c:spPr>
              <a:noFill/>
              <a:ln w="9525">
                <a:solidFill>
                  <a:schemeClr val="tx1"/>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Convective'!$BG$70:$BG$74</c:f>
              <c:numCache>
                <c:formatCode>0.0</c:formatCode>
                <c:ptCount val="5"/>
                <c:pt idx="1">
                  <c:v>2.4655720655173998</c:v>
                </c:pt>
                <c:pt idx="2" formatCode="0.00">
                  <c:v>2.7272470206056094</c:v>
                </c:pt>
                <c:pt idx="3" formatCode="0.00">
                  <c:v>5.4343542400048728</c:v>
                </c:pt>
              </c:numCache>
            </c:numRef>
          </c:yVal>
          <c:smooth val="1"/>
          <c:extLst>
            <c:ext xmlns:c16="http://schemas.microsoft.com/office/drawing/2014/chart" uri="{C3380CC4-5D6E-409C-BE32-E72D297353CC}">
              <c16:uniqueId val="{00000000-1396-46EE-BAF3-0C61B016AF5A}"/>
            </c:ext>
          </c:extLst>
        </c:ser>
        <c:ser>
          <c:idx val="1"/>
          <c:order val="1"/>
          <c:tx>
            <c:strRef>
              <c:f>'Byram Convective'!$BH$69</c:f>
              <c:strCache>
                <c:ptCount val="1"/>
                <c:pt idx="0">
                  <c:v>Fir-Wind=8</c:v>
                </c:pt>
              </c:strCache>
            </c:strRef>
          </c:tx>
          <c:spPr>
            <a:ln w="12700" cap="rnd">
              <a:solidFill>
                <a:srgbClr val="00B0F0"/>
              </a:solidFill>
              <a:prstDash val="dash"/>
              <a:round/>
            </a:ln>
            <a:effectLst/>
          </c:spPr>
          <c:marker>
            <c:symbol val="square"/>
            <c:size val="8"/>
            <c:spPr>
              <a:solidFill>
                <a:schemeClr val="bg1"/>
              </a:solidFill>
              <a:ln w="9525">
                <a:solidFill>
                  <a:srgbClr val="00B0F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Convective'!$BH$70:$BH$74</c:f>
              <c:numCache>
                <c:formatCode>0.0</c:formatCode>
                <c:ptCount val="5"/>
                <c:pt idx="1">
                  <c:v>0.52493427373981549</c:v>
                </c:pt>
                <c:pt idx="2" formatCode="0.00">
                  <c:v>1.1089458814865647</c:v>
                </c:pt>
                <c:pt idx="3" formatCode="0.00">
                  <c:v>1.3557204007515242</c:v>
                </c:pt>
              </c:numCache>
            </c:numRef>
          </c:yVal>
          <c:smooth val="1"/>
          <c:extLst>
            <c:ext xmlns:c16="http://schemas.microsoft.com/office/drawing/2014/chart" uri="{C3380CC4-5D6E-409C-BE32-E72D297353CC}">
              <c16:uniqueId val="{00000001-1396-46EE-BAF3-0C61B016AF5A}"/>
            </c:ext>
          </c:extLst>
        </c:ser>
        <c:ser>
          <c:idx val="2"/>
          <c:order val="2"/>
          <c:tx>
            <c:strRef>
              <c:f>'Byram Convective'!$BI$69</c:f>
              <c:strCache>
                <c:ptCount val="1"/>
                <c:pt idx="0">
                  <c:v>Fir-Wind=12</c:v>
                </c:pt>
              </c:strCache>
            </c:strRef>
          </c:tx>
          <c:spPr>
            <a:ln w="12700" cap="rnd">
              <a:solidFill>
                <a:srgbClr val="FF0000"/>
              </a:solidFill>
              <a:prstDash val="dash"/>
              <a:round/>
            </a:ln>
            <a:effectLst/>
          </c:spPr>
          <c:marker>
            <c:symbol val="square"/>
            <c:size val="8"/>
            <c:spPr>
              <a:solidFill>
                <a:schemeClr val="bg1"/>
              </a:solidFill>
              <a:ln w="9525">
                <a:solidFill>
                  <a:srgbClr val="FF000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Convective'!$BI$70:$BI$74</c:f>
              <c:numCache>
                <c:formatCode>0.0</c:formatCode>
                <c:ptCount val="5"/>
                <c:pt idx="1">
                  <c:v>0.20478219593303004</c:v>
                </c:pt>
                <c:pt idx="2" formatCode="0.00">
                  <c:v>0.50224183262722133</c:v>
                </c:pt>
                <c:pt idx="3" formatCode="0.00">
                  <c:v>0.7867001443009457</c:v>
                </c:pt>
              </c:numCache>
            </c:numRef>
          </c:yVal>
          <c:smooth val="1"/>
          <c:extLst>
            <c:ext xmlns:c16="http://schemas.microsoft.com/office/drawing/2014/chart" uri="{C3380CC4-5D6E-409C-BE32-E72D297353CC}">
              <c16:uniqueId val="{00000002-1396-46EE-BAF3-0C61B016AF5A}"/>
            </c:ext>
          </c:extLst>
        </c:ser>
        <c:ser>
          <c:idx val="3"/>
          <c:order val="3"/>
          <c:tx>
            <c:strRef>
              <c:f>'Byram Convective'!$BJ$69</c:f>
              <c:strCache>
                <c:ptCount val="1"/>
                <c:pt idx="0">
                  <c:v>LBS-Wind=4</c:v>
                </c:pt>
              </c:strCache>
            </c:strRef>
          </c:tx>
          <c:spPr>
            <a:ln w="12700" cap="rnd">
              <a:solidFill>
                <a:schemeClr val="tx1"/>
              </a:solidFill>
              <a:round/>
            </a:ln>
            <a:effectLst/>
          </c:spPr>
          <c:marker>
            <c:symbol val="circle"/>
            <c:size val="8"/>
            <c:spPr>
              <a:noFill/>
              <a:ln w="9525">
                <a:solidFill>
                  <a:schemeClr val="tx1"/>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Convective'!$BJ$70:$BJ$74</c:f>
              <c:numCache>
                <c:formatCode>0.00</c:formatCode>
                <c:ptCount val="5"/>
                <c:pt idx="1">
                  <c:v>3.7135097486048187</c:v>
                </c:pt>
                <c:pt idx="2">
                  <c:v>3.7182808824338127</c:v>
                </c:pt>
                <c:pt idx="3">
                  <c:v>7.0823503213010204</c:v>
                </c:pt>
              </c:numCache>
            </c:numRef>
          </c:yVal>
          <c:smooth val="1"/>
          <c:extLst>
            <c:ext xmlns:c16="http://schemas.microsoft.com/office/drawing/2014/chart" uri="{C3380CC4-5D6E-409C-BE32-E72D297353CC}">
              <c16:uniqueId val="{00000003-1396-46EE-BAF3-0C61B016AF5A}"/>
            </c:ext>
          </c:extLst>
        </c:ser>
        <c:ser>
          <c:idx val="4"/>
          <c:order val="4"/>
          <c:tx>
            <c:strRef>
              <c:f>'Byram Convective'!$BK$69</c:f>
              <c:strCache>
                <c:ptCount val="1"/>
                <c:pt idx="0">
                  <c:v>LBS-Wind=8</c:v>
                </c:pt>
              </c:strCache>
            </c:strRef>
          </c:tx>
          <c:spPr>
            <a:ln w="12700" cap="rnd">
              <a:solidFill>
                <a:srgbClr val="00B0F0"/>
              </a:solidFill>
              <a:prstDash val="solid"/>
              <a:round/>
            </a:ln>
            <a:effectLst/>
          </c:spPr>
          <c:marker>
            <c:symbol val="circle"/>
            <c:size val="8"/>
            <c:spPr>
              <a:solidFill>
                <a:schemeClr val="bg1"/>
              </a:solidFill>
              <a:ln w="9525">
                <a:solidFill>
                  <a:srgbClr val="00B0F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Convective'!$BK$70:$BK$74</c:f>
              <c:numCache>
                <c:formatCode>0.00</c:formatCode>
                <c:ptCount val="5"/>
                <c:pt idx="1">
                  <c:v>1.4038322496152493</c:v>
                </c:pt>
                <c:pt idx="2">
                  <c:v>2.1854623075065525</c:v>
                </c:pt>
                <c:pt idx="3">
                  <c:v>2.1337784886548397</c:v>
                </c:pt>
              </c:numCache>
            </c:numRef>
          </c:yVal>
          <c:smooth val="1"/>
          <c:extLst>
            <c:ext xmlns:c16="http://schemas.microsoft.com/office/drawing/2014/chart" uri="{C3380CC4-5D6E-409C-BE32-E72D297353CC}">
              <c16:uniqueId val="{00000004-1396-46EE-BAF3-0C61B016AF5A}"/>
            </c:ext>
          </c:extLst>
        </c:ser>
        <c:ser>
          <c:idx val="5"/>
          <c:order val="5"/>
          <c:tx>
            <c:strRef>
              <c:f>'Byram Convective'!$BL$69</c:f>
              <c:strCache>
                <c:ptCount val="1"/>
                <c:pt idx="0">
                  <c:v>LBS-Wind=12</c:v>
                </c:pt>
              </c:strCache>
            </c:strRef>
          </c:tx>
          <c:spPr>
            <a:ln w="12700" cap="rnd">
              <a:solidFill>
                <a:srgbClr val="FF0000"/>
              </a:solidFill>
              <a:round/>
            </a:ln>
            <a:effectLst/>
          </c:spPr>
          <c:marker>
            <c:symbol val="circle"/>
            <c:size val="8"/>
            <c:spPr>
              <a:noFill/>
              <a:ln w="9525">
                <a:solidFill>
                  <a:srgbClr val="FF000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Convective'!$BL$70:$BL$74</c:f>
              <c:numCache>
                <c:formatCode>0.00</c:formatCode>
                <c:ptCount val="5"/>
                <c:pt idx="1">
                  <c:v>0.61293280551588425</c:v>
                </c:pt>
                <c:pt idx="2">
                  <c:v>1.3625318020782902</c:v>
                </c:pt>
                <c:pt idx="3">
                  <c:v>1.4345126779414954</c:v>
                </c:pt>
              </c:numCache>
            </c:numRef>
          </c:yVal>
          <c:smooth val="1"/>
          <c:extLst>
            <c:ext xmlns:c16="http://schemas.microsoft.com/office/drawing/2014/chart" uri="{C3380CC4-5D6E-409C-BE32-E72D297353CC}">
              <c16:uniqueId val="{00000005-1396-46EE-BAF3-0C61B016AF5A}"/>
            </c:ext>
          </c:extLst>
        </c:ser>
        <c:ser>
          <c:idx val="6"/>
          <c:order val="6"/>
          <c:tx>
            <c:strRef>
              <c:f>'Byram Convective'!$BM$69</c:f>
              <c:strCache>
                <c:ptCount val="1"/>
              </c:strCache>
            </c:strRef>
          </c:tx>
          <c:spPr>
            <a:ln w="9525" cap="rnd">
              <a:solidFill>
                <a:schemeClr val="bg1">
                  <a:lumMod val="50000"/>
                </a:schemeClr>
              </a:solidFill>
              <a:prstDash val="lgDash"/>
              <a:round/>
            </a:ln>
            <a:effectLst/>
          </c:spPr>
          <c:marker>
            <c:symbol val="none"/>
          </c:marker>
          <c:xVal>
            <c:numRef>
              <c:f>'Byram Convective'!$AG$70:$AG$74</c:f>
              <c:numCache>
                <c:formatCode>General</c:formatCode>
                <c:ptCount val="5"/>
                <c:pt idx="0">
                  <c:v>0</c:v>
                </c:pt>
                <c:pt idx="1">
                  <c:v>0.2</c:v>
                </c:pt>
                <c:pt idx="2">
                  <c:v>0.5</c:v>
                </c:pt>
                <c:pt idx="3">
                  <c:v>1</c:v>
                </c:pt>
                <c:pt idx="4">
                  <c:v>1.5</c:v>
                </c:pt>
              </c:numCache>
            </c:numRef>
          </c:xVal>
          <c:yVal>
            <c:numRef>
              <c:f>'Byram Convective'!$BM$70:$BM$74</c:f>
              <c:numCache>
                <c:formatCode>General</c:formatCode>
                <c:ptCount val="5"/>
                <c:pt idx="0">
                  <c:v>2</c:v>
                </c:pt>
                <c:pt idx="1">
                  <c:v>2</c:v>
                </c:pt>
                <c:pt idx="2">
                  <c:v>2</c:v>
                </c:pt>
                <c:pt idx="3">
                  <c:v>2</c:v>
                </c:pt>
                <c:pt idx="4">
                  <c:v>2</c:v>
                </c:pt>
              </c:numCache>
            </c:numRef>
          </c:yVal>
          <c:smooth val="1"/>
          <c:extLst>
            <c:ext xmlns:c16="http://schemas.microsoft.com/office/drawing/2014/chart" uri="{C3380CC4-5D6E-409C-BE32-E72D297353CC}">
              <c16:uniqueId val="{00000006-1396-46EE-BAF3-0C61B016AF5A}"/>
            </c:ext>
          </c:extLst>
        </c:ser>
        <c:ser>
          <c:idx val="7"/>
          <c:order val="7"/>
          <c:tx>
            <c:strRef>
              <c:f>'Byram Convective'!#REF!</c:f>
              <c:strCache>
                <c:ptCount val="1"/>
                <c:pt idx="0">
                  <c:v>#REF!</c:v>
                </c:pt>
              </c:strCache>
            </c:strRef>
          </c:tx>
          <c:spPr>
            <a:ln w="19050" cap="rnd">
              <a:solidFill>
                <a:schemeClr val="accent2">
                  <a:lumMod val="60000"/>
                </a:schemeClr>
              </a:solidFill>
              <a:round/>
            </a:ln>
            <a:effectLst/>
          </c:spPr>
          <c:marker>
            <c:symbol val="none"/>
          </c:marker>
          <c:xVal>
            <c:numRef>
              <c:f>'Byram Convective'!$AG$70:$AG$74</c:f>
              <c:numCache>
                <c:formatCode>General</c:formatCode>
                <c:ptCount val="5"/>
                <c:pt idx="0">
                  <c:v>0</c:v>
                </c:pt>
                <c:pt idx="1">
                  <c:v>0.2</c:v>
                </c:pt>
                <c:pt idx="2">
                  <c:v>0.5</c:v>
                </c:pt>
                <c:pt idx="3">
                  <c:v>1</c:v>
                </c:pt>
                <c:pt idx="4">
                  <c:v>1.5</c:v>
                </c:pt>
              </c:numCache>
            </c:numRef>
          </c:xVal>
          <c:yVal>
            <c:numRef>
              <c:f>'Byram Convective'!#REF!</c:f>
              <c:numCache>
                <c:formatCode>General</c:formatCode>
                <c:ptCount val="1"/>
                <c:pt idx="0">
                  <c:v>1</c:v>
                </c:pt>
              </c:numCache>
            </c:numRef>
          </c:yVal>
          <c:smooth val="1"/>
          <c:extLst>
            <c:ext xmlns:c16="http://schemas.microsoft.com/office/drawing/2014/chart" uri="{C3380CC4-5D6E-409C-BE32-E72D297353CC}">
              <c16:uniqueId val="{00000007-1396-46EE-BAF3-0C61B016AF5A}"/>
            </c:ext>
          </c:extLst>
        </c:ser>
        <c:dLbls>
          <c:showLegendKey val="0"/>
          <c:showVal val="0"/>
          <c:showCatName val="0"/>
          <c:showSerName val="0"/>
          <c:showPercent val="0"/>
          <c:showBubbleSize val="0"/>
        </c:dLbls>
        <c:axId val="472455752"/>
        <c:axId val="472464936"/>
      </c:scatterChart>
      <c:valAx>
        <c:axId val="472455752"/>
        <c:scaling>
          <c:orientation val="minMax"/>
          <c:max val="1.5"/>
        </c:scaling>
        <c:delete val="0"/>
        <c:axPos val="b"/>
        <c:majorGridlines>
          <c:spPr>
            <a:ln w="6350" cap="flat" cmpd="sng" algn="ctr">
              <a:solidFill>
                <a:schemeClr val="bg1">
                  <a:lumMod val="85000"/>
                </a:schemeClr>
              </a:solidFill>
              <a:prstDash val="dash"/>
              <a:round/>
            </a:ln>
            <a:effectLst/>
          </c:spPr>
        </c:majorGridlines>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solidFill>
                      <a:sysClr val="windowText" lastClr="000000"/>
                    </a:solidFill>
                    <a:effectLst/>
                    <a:latin typeface="Times New Roman" panose="02020603050405020304" pitchFamily="18" charset="0"/>
                    <a:cs typeface="Times New Roman" panose="02020603050405020304" pitchFamily="18" charset="0"/>
                  </a:rPr>
                  <a:t>Vegetation Height (m)</a:t>
                </a:r>
                <a:endParaRPr lang="en-GB" sz="180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2464936"/>
        <c:crosses val="autoZero"/>
        <c:crossBetween val="midCat"/>
        <c:majorUnit val="0.5"/>
      </c:valAx>
      <c:valAx>
        <c:axId val="472464936"/>
        <c:scaling>
          <c:logBase val="10"/>
          <c:orientation val="minMax"/>
          <c:max val="100"/>
        </c:scaling>
        <c:delete val="0"/>
        <c:axPos val="l"/>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a:solidFill>
                      <a:sysClr val="windowText" lastClr="000000"/>
                    </a:solidFill>
                    <a:latin typeface="Times New Roman" panose="02020603050405020304" pitchFamily="18" charset="0"/>
                    <a:cs typeface="Times New Roman" panose="02020603050405020304" pitchFamily="18" charset="0"/>
                  </a:rPr>
                  <a:t>Nc </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72455752"/>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'Fir-Up40p'!$D$1</c:f>
              <c:strCache>
                <c:ptCount val="1"/>
                <c:pt idx="0">
                  <c:v>Fir-Hg100cm_Up40p-U12 </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'Fir-Up40p'!$A$2:$A$242</c:f>
              <c:numCache>
                <c:formatCode>0.00</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xVal>
          <c:yVal>
            <c:numRef>
              <c:f>'Fir-Up40p'!$D$40:$D$242</c:f>
              <c:numCache>
                <c:formatCode>0.00</c:formatCode>
                <c:ptCount val="203"/>
                <c:pt idx="0">
                  <c:v>7.8120000000000003</c:v>
                </c:pt>
                <c:pt idx="1">
                  <c:v>7.75</c:v>
                </c:pt>
                <c:pt idx="2">
                  <c:v>11.7</c:v>
                </c:pt>
                <c:pt idx="3">
                  <c:v>8.25</c:v>
                </c:pt>
                <c:pt idx="4">
                  <c:v>27.12</c:v>
                </c:pt>
                <c:pt idx="5">
                  <c:v>8.75</c:v>
                </c:pt>
                <c:pt idx="6">
                  <c:v>24.46</c:v>
                </c:pt>
                <c:pt idx="7">
                  <c:v>22.91</c:v>
                </c:pt>
                <c:pt idx="8">
                  <c:v>35.64</c:v>
                </c:pt>
                <c:pt idx="9">
                  <c:v>23.4</c:v>
                </c:pt>
                <c:pt idx="10">
                  <c:v>38.840000000000003</c:v>
                </c:pt>
                <c:pt idx="11">
                  <c:v>27.31</c:v>
                </c:pt>
                <c:pt idx="12">
                  <c:v>50.68</c:v>
                </c:pt>
                <c:pt idx="13">
                  <c:v>37.619999999999997</c:v>
                </c:pt>
                <c:pt idx="14">
                  <c:v>37.979999999999997</c:v>
                </c:pt>
                <c:pt idx="15">
                  <c:v>11.25</c:v>
                </c:pt>
                <c:pt idx="16">
                  <c:v>59.96</c:v>
                </c:pt>
                <c:pt idx="17">
                  <c:v>18.91</c:v>
                </c:pt>
                <c:pt idx="18">
                  <c:v>38.950000000000003</c:v>
                </c:pt>
                <c:pt idx="19">
                  <c:v>18.940000000000001</c:v>
                </c:pt>
                <c:pt idx="20">
                  <c:v>110.4</c:v>
                </c:pt>
                <c:pt idx="21">
                  <c:v>116.4</c:v>
                </c:pt>
                <c:pt idx="22">
                  <c:v>30.63</c:v>
                </c:pt>
                <c:pt idx="23">
                  <c:v>55.56</c:v>
                </c:pt>
                <c:pt idx="24">
                  <c:v>56.88</c:v>
                </c:pt>
                <c:pt idx="25">
                  <c:v>39.590000000000003</c:v>
                </c:pt>
                <c:pt idx="26">
                  <c:v>64.47</c:v>
                </c:pt>
                <c:pt idx="27">
                  <c:v>33.39</c:v>
                </c:pt>
                <c:pt idx="28">
                  <c:v>88.06</c:v>
                </c:pt>
                <c:pt idx="29">
                  <c:v>46.92</c:v>
                </c:pt>
                <c:pt idx="30">
                  <c:v>33.21</c:v>
                </c:pt>
                <c:pt idx="31">
                  <c:v>82.76</c:v>
                </c:pt>
                <c:pt idx="32">
                  <c:v>148.69999999999999</c:v>
                </c:pt>
                <c:pt idx="33">
                  <c:v>137.1</c:v>
                </c:pt>
                <c:pt idx="34">
                  <c:v>101.3</c:v>
                </c:pt>
                <c:pt idx="35">
                  <c:v>100.3</c:v>
                </c:pt>
                <c:pt idx="36">
                  <c:v>82.75</c:v>
                </c:pt>
                <c:pt idx="37">
                  <c:v>87.32</c:v>
                </c:pt>
                <c:pt idx="38">
                  <c:v>101</c:v>
                </c:pt>
                <c:pt idx="39">
                  <c:v>97.11</c:v>
                </c:pt>
                <c:pt idx="40">
                  <c:v>148.1</c:v>
                </c:pt>
                <c:pt idx="41">
                  <c:v>157.6</c:v>
                </c:pt>
                <c:pt idx="42">
                  <c:v>184.7</c:v>
                </c:pt>
                <c:pt idx="43">
                  <c:v>146.30000000000001</c:v>
                </c:pt>
                <c:pt idx="44">
                  <c:v>176.3</c:v>
                </c:pt>
                <c:pt idx="45">
                  <c:v>191.1</c:v>
                </c:pt>
                <c:pt idx="46">
                  <c:v>195.2</c:v>
                </c:pt>
                <c:pt idx="47">
                  <c:v>190.5</c:v>
                </c:pt>
                <c:pt idx="48">
                  <c:v>180.8</c:v>
                </c:pt>
                <c:pt idx="49">
                  <c:v>179.5</c:v>
                </c:pt>
                <c:pt idx="50">
                  <c:v>174.9</c:v>
                </c:pt>
                <c:pt idx="51">
                  <c:v>169.3</c:v>
                </c:pt>
                <c:pt idx="52">
                  <c:v>153.19999999999999</c:v>
                </c:pt>
                <c:pt idx="53">
                  <c:v>167.1</c:v>
                </c:pt>
                <c:pt idx="54">
                  <c:v>158</c:v>
                </c:pt>
                <c:pt idx="55">
                  <c:v>159</c:v>
                </c:pt>
                <c:pt idx="56">
                  <c:v>160.19999999999999</c:v>
                </c:pt>
                <c:pt idx="57">
                  <c:v>161.5</c:v>
                </c:pt>
                <c:pt idx="58">
                  <c:v>162.80000000000001</c:v>
                </c:pt>
                <c:pt idx="59">
                  <c:v>164.7</c:v>
                </c:pt>
                <c:pt idx="60">
                  <c:v>166.5</c:v>
                </c:pt>
                <c:pt idx="61">
                  <c:v>168.4</c:v>
                </c:pt>
                <c:pt idx="62">
                  <c:v>170.5</c:v>
                </c:pt>
                <c:pt idx="63">
                  <c:v>173.7</c:v>
                </c:pt>
                <c:pt idx="64">
                  <c:v>176.9</c:v>
                </c:pt>
                <c:pt idx="65">
                  <c:v>184.2</c:v>
                </c:pt>
                <c:pt idx="66">
                  <c:v>191.4</c:v>
                </c:pt>
                <c:pt idx="67">
                  <c:v>192.5</c:v>
                </c:pt>
              </c:numCache>
            </c:numRef>
          </c:yVal>
          <c:smooth val="1"/>
          <c:extLst>
            <c:ext xmlns:c16="http://schemas.microsoft.com/office/drawing/2014/chart" uri="{C3380CC4-5D6E-409C-BE32-E72D297353CC}">
              <c16:uniqueId val="{00000000-70FB-4A46-B677-CBCACF21DCFA}"/>
            </c:ext>
          </c:extLst>
        </c:ser>
        <c:dLbls>
          <c:showLegendKey val="0"/>
          <c:showVal val="0"/>
          <c:showCatName val="0"/>
          <c:showSerName val="0"/>
          <c:showPercent val="0"/>
          <c:showBubbleSize val="0"/>
        </c:dLbls>
        <c:axId val="524524880"/>
        <c:axId val="524524224"/>
      </c:scatterChart>
      <c:valAx>
        <c:axId val="5245248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24224"/>
        <c:crosses val="autoZero"/>
        <c:crossBetween val="midCat"/>
      </c:valAx>
      <c:valAx>
        <c:axId val="524524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24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498910256410257"/>
          <c:y val="3.2337962962962964E-2"/>
          <c:w val="0.78970619658119667"/>
          <c:h val="0.79069027777777778"/>
        </c:manualLayout>
      </c:layout>
      <c:scatterChart>
        <c:scatterStyle val="smoothMarker"/>
        <c:varyColors val="0"/>
        <c:ser>
          <c:idx val="0"/>
          <c:order val="0"/>
          <c:tx>
            <c:strRef>
              <c:f>'Byram Convective'!$AH$69</c:f>
              <c:strCache>
                <c:ptCount val="1"/>
                <c:pt idx="0">
                  <c:v>Veg1, U=4</c:v>
                </c:pt>
              </c:strCache>
            </c:strRef>
          </c:tx>
          <c:spPr>
            <a:ln w="12700" cap="rnd">
              <a:solidFill>
                <a:schemeClr val="tx1"/>
              </a:solidFill>
              <a:prstDash val="dash"/>
              <a:round/>
            </a:ln>
            <a:effectLst/>
          </c:spPr>
          <c:marker>
            <c:symbol val="square"/>
            <c:size val="7"/>
            <c:spPr>
              <a:solidFill>
                <a:schemeClr val="bg1"/>
              </a:solidFill>
              <a:ln w="9525">
                <a:solidFill>
                  <a:schemeClr val="tx1"/>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Convective'!$AH$70:$AH$74</c:f>
              <c:numCache>
                <c:formatCode>0.0</c:formatCode>
                <c:ptCount val="5"/>
                <c:pt idx="1">
                  <c:v>8.3064775635271726</c:v>
                </c:pt>
                <c:pt idx="2" formatCode="0.00">
                  <c:v>10.843628515055402</c:v>
                </c:pt>
                <c:pt idx="3" formatCode="0.00">
                  <c:v>11.861393230732645</c:v>
                </c:pt>
              </c:numCache>
            </c:numRef>
          </c:yVal>
          <c:smooth val="1"/>
          <c:extLst>
            <c:ext xmlns:c16="http://schemas.microsoft.com/office/drawing/2014/chart" uri="{C3380CC4-5D6E-409C-BE32-E72D297353CC}">
              <c16:uniqueId val="{00000000-65C5-4EA6-9095-F5395EDE1C80}"/>
            </c:ext>
          </c:extLst>
        </c:ser>
        <c:ser>
          <c:idx val="1"/>
          <c:order val="1"/>
          <c:tx>
            <c:strRef>
              <c:f>'Byram Convective'!$AI$69</c:f>
              <c:strCache>
                <c:ptCount val="1"/>
                <c:pt idx="0">
                  <c:v>Veg1, U=8</c:v>
                </c:pt>
              </c:strCache>
            </c:strRef>
          </c:tx>
          <c:spPr>
            <a:ln w="12700" cap="rnd">
              <a:solidFill>
                <a:srgbClr val="00B0F0"/>
              </a:solidFill>
              <a:prstDash val="dash"/>
              <a:round/>
            </a:ln>
            <a:effectLst/>
          </c:spPr>
          <c:marker>
            <c:symbol val="square"/>
            <c:size val="7"/>
            <c:spPr>
              <a:solidFill>
                <a:schemeClr val="bg1"/>
              </a:solidFill>
              <a:ln w="9525">
                <a:solidFill>
                  <a:srgbClr val="00B0F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Convective'!$AI$70:$AI$74</c:f>
              <c:numCache>
                <c:formatCode>0.0</c:formatCode>
                <c:ptCount val="5"/>
                <c:pt idx="1">
                  <c:v>1.266086698731038</c:v>
                </c:pt>
                <c:pt idx="2" formatCode="0.00">
                  <c:v>2.4837225584477811</c:v>
                </c:pt>
                <c:pt idx="3" formatCode="0.00">
                  <c:v>4.2480511738878279</c:v>
                </c:pt>
              </c:numCache>
            </c:numRef>
          </c:yVal>
          <c:smooth val="1"/>
          <c:extLst>
            <c:ext xmlns:c16="http://schemas.microsoft.com/office/drawing/2014/chart" uri="{C3380CC4-5D6E-409C-BE32-E72D297353CC}">
              <c16:uniqueId val="{00000001-65C5-4EA6-9095-F5395EDE1C80}"/>
            </c:ext>
          </c:extLst>
        </c:ser>
        <c:ser>
          <c:idx val="2"/>
          <c:order val="2"/>
          <c:tx>
            <c:strRef>
              <c:f>'Byram Convective'!$AJ$69</c:f>
              <c:strCache>
                <c:ptCount val="1"/>
                <c:pt idx="0">
                  <c:v>Veg1, U=12</c:v>
                </c:pt>
              </c:strCache>
            </c:strRef>
          </c:tx>
          <c:spPr>
            <a:ln w="12700" cap="rnd">
              <a:solidFill>
                <a:srgbClr val="FF0000"/>
              </a:solidFill>
              <a:prstDash val="dash"/>
              <a:round/>
            </a:ln>
            <a:effectLst/>
          </c:spPr>
          <c:marker>
            <c:symbol val="square"/>
            <c:size val="7"/>
            <c:spPr>
              <a:solidFill>
                <a:schemeClr val="bg1"/>
              </a:solidFill>
              <a:ln w="9525">
                <a:solidFill>
                  <a:srgbClr val="FF000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Convective'!$AJ$70:$AJ$74</c:f>
              <c:numCache>
                <c:formatCode>0.0</c:formatCode>
                <c:ptCount val="5"/>
                <c:pt idx="1">
                  <c:v>0.42095234092443834</c:v>
                </c:pt>
                <c:pt idx="2" formatCode="0.00">
                  <c:v>1.0237271379139894</c:v>
                </c:pt>
                <c:pt idx="3" formatCode="0.00">
                  <c:v>1.8125445665466697</c:v>
                </c:pt>
              </c:numCache>
            </c:numRef>
          </c:yVal>
          <c:smooth val="1"/>
          <c:extLst>
            <c:ext xmlns:c16="http://schemas.microsoft.com/office/drawing/2014/chart" uri="{C3380CC4-5D6E-409C-BE32-E72D297353CC}">
              <c16:uniqueId val="{00000002-65C5-4EA6-9095-F5395EDE1C80}"/>
            </c:ext>
          </c:extLst>
        </c:ser>
        <c:ser>
          <c:idx val="6"/>
          <c:order val="3"/>
          <c:tx>
            <c:strRef>
              <c:f>'Byram Convective'!$AN$69</c:f>
              <c:strCache>
                <c:ptCount val="1"/>
              </c:strCache>
            </c:strRef>
          </c:tx>
          <c:spPr>
            <a:ln w="6350" cap="rnd">
              <a:solidFill>
                <a:schemeClr val="bg1">
                  <a:lumMod val="65000"/>
                </a:schemeClr>
              </a:solidFill>
              <a:prstDash val="lgDash"/>
              <a:round/>
            </a:ln>
            <a:effectLst/>
          </c:spPr>
          <c:marker>
            <c:symbol val="none"/>
          </c:marker>
          <c:xVal>
            <c:numRef>
              <c:f>'Byram Convective'!$AG$70:$AG$74</c:f>
              <c:numCache>
                <c:formatCode>General</c:formatCode>
                <c:ptCount val="5"/>
                <c:pt idx="0">
                  <c:v>0</c:v>
                </c:pt>
                <c:pt idx="1">
                  <c:v>0.2</c:v>
                </c:pt>
                <c:pt idx="2">
                  <c:v>0.5</c:v>
                </c:pt>
                <c:pt idx="3">
                  <c:v>1</c:v>
                </c:pt>
                <c:pt idx="4">
                  <c:v>1.5</c:v>
                </c:pt>
              </c:numCache>
            </c:numRef>
          </c:xVal>
          <c:yVal>
            <c:numRef>
              <c:f>'Byram Convective'!$AN$70:$AN$74</c:f>
              <c:numCache>
                <c:formatCode>General</c:formatCode>
                <c:ptCount val="5"/>
                <c:pt idx="0">
                  <c:v>2</c:v>
                </c:pt>
                <c:pt idx="1">
                  <c:v>2</c:v>
                </c:pt>
                <c:pt idx="2">
                  <c:v>2</c:v>
                </c:pt>
                <c:pt idx="3">
                  <c:v>2</c:v>
                </c:pt>
                <c:pt idx="4">
                  <c:v>2</c:v>
                </c:pt>
              </c:numCache>
            </c:numRef>
          </c:yVal>
          <c:smooth val="1"/>
          <c:extLst>
            <c:ext xmlns:c16="http://schemas.microsoft.com/office/drawing/2014/chart" uri="{C3380CC4-5D6E-409C-BE32-E72D297353CC}">
              <c16:uniqueId val="{00000006-65C5-4EA6-9095-F5395EDE1C80}"/>
            </c:ext>
          </c:extLst>
        </c:ser>
        <c:ser>
          <c:idx val="7"/>
          <c:order val="4"/>
          <c:tx>
            <c:strRef>
              <c:f>'Byram Convective'!$AO$69</c:f>
              <c:strCache>
                <c:ptCount val="1"/>
              </c:strCache>
            </c:strRef>
          </c:tx>
          <c:spPr>
            <a:ln w="6350" cap="rnd">
              <a:solidFill>
                <a:schemeClr val="bg1">
                  <a:lumMod val="65000"/>
                </a:schemeClr>
              </a:solidFill>
              <a:prstDash val="lgDash"/>
              <a:round/>
            </a:ln>
            <a:effectLst/>
          </c:spPr>
          <c:marker>
            <c:symbol val="none"/>
          </c:marker>
          <c:xVal>
            <c:numRef>
              <c:f>'Byram Convective'!$AG$70:$AG$74</c:f>
              <c:numCache>
                <c:formatCode>General</c:formatCode>
                <c:ptCount val="5"/>
                <c:pt idx="0">
                  <c:v>0</c:v>
                </c:pt>
                <c:pt idx="1">
                  <c:v>0.2</c:v>
                </c:pt>
                <c:pt idx="2">
                  <c:v>0.5</c:v>
                </c:pt>
                <c:pt idx="3">
                  <c:v>1</c:v>
                </c:pt>
                <c:pt idx="4">
                  <c:v>1.5</c:v>
                </c:pt>
              </c:numCache>
            </c:numRef>
          </c:xVal>
          <c:yVal>
            <c:numRef>
              <c:f>'Byram Convective'!$AO$70:$AO$74</c:f>
              <c:numCache>
                <c:formatCode>General</c:formatCode>
                <c:ptCount val="5"/>
                <c:pt idx="0">
                  <c:v>10</c:v>
                </c:pt>
                <c:pt idx="1">
                  <c:v>10</c:v>
                </c:pt>
                <c:pt idx="2">
                  <c:v>10</c:v>
                </c:pt>
                <c:pt idx="3">
                  <c:v>10</c:v>
                </c:pt>
                <c:pt idx="4">
                  <c:v>10</c:v>
                </c:pt>
              </c:numCache>
            </c:numRef>
          </c:yVal>
          <c:smooth val="1"/>
          <c:extLst>
            <c:ext xmlns:c16="http://schemas.microsoft.com/office/drawing/2014/chart" uri="{C3380CC4-5D6E-409C-BE32-E72D297353CC}">
              <c16:uniqueId val="{00000007-65C5-4EA6-9095-F5395EDE1C80}"/>
            </c:ext>
          </c:extLst>
        </c:ser>
        <c:ser>
          <c:idx val="3"/>
          <c:order val="5"/>
          <c:tx>
            <c:strRef>
              <c:f>'Byram Convective'!$AP$69</c:f>
              <c:strCache>
                <c:ptCount val="1"/>
                <c:pt idx="0">
                  <c:v>Veg2, U=4</c:v>
                </c:pt>
              </c:strCache>
            </c:strRef>
          </c:tx>
          <c:spPr>
            <a:ln w="12700" cap="rnd">
              <a:solidFill>
                <a:schemeClr val="tx1"/>
              </a:solidFill>
              <a:round/>
            </a:ln>
            <a:effectLst/>
          </c:spPr>
          <c:marker>
            <c:symbol val="triangle"/>
            <c:size val="7"/>
            <c:spPr>
              <a:solidFill>
                <a:schemeClr val="bg1">
                  <a:alpha val="96000"/>
                </a:schemeClr>
              </a:solidFill>
              <a:ln w="9525">
                <a:solidFill>
                  <a:schemeClr val="tx1"/>
                </a:solidFill>
              </a:ln>
              <a:effectLst/>
            </c:spPr>
          </c:marker>
          <c:xVal>
            <c:numRef>
              <c:f>'Byram Convective'!$AG$71:$AG$73</c:f>
              <c:numCache>
                <c:formatCode>General</c:formatCode>
                <c:ptCount val="3"/>
                <c:pt idx="0">
                  <c:v>0.2</c:v>
                </c:pt>
                <c:pt idx="1">
                  <c:v>0.5</c:v>
                </c:pt>
                <c:pt idx="2">
                  <c:v>1</c:v>
                </c:pt>
              </c:numCache>
            </c:numRef>
          </c:xVal>
          <c:yVal>
            <c:numRef>
              <c:f>'Byram Convective'!$AP$71:$AP$73</c:f>
              <c:numCache>
                <c:formatCode>General</c:formatCode>
                <c:ptCount val="3"/>
                <c:pt idx="0">
                  <c:v>7.8130237720460851</c:v>
                </c:pt>
                <c:pt idx="1">
                  <c:v>10.311925697901852</c:v>
                </c:pt>
                <c:pt idx="2">
                  <c:v>10.889990817263545</c:v>
                </c:pt>
              </c:numCache>
            </c:numRef>
          </c:yVal>
          <c:smooth val="1"/>
          <c:extLst>
            <c:ext xmlns:c16="http://schemas.microsoft.com/office/drawing/2014/chart" uri="{C3380CC4-5D6E-409C-BE32-E72D297353CC}">
              <c16:uniqueId val="{00000008-65C5-4EA6-9095-F5395EDE1C80}"/>
            </c:ext>
          </c:extLst>
        </c:ser>
        <c:ser>
          <c:idx val="4"/>
          <c:order val="6"/>
          <c:tx>
            <c:strRef>
              <c:f>'Byram Convective'!$AQ$69</c:f>
              <c:strCache>
                <c:ptCount val="1"/>
                <c:pt idx="0">
                  <c:v>Veg2, U=8</c:v>
                </c:pt>
              </c:strCache>
            </c:strRef>
          </c:tx>
          <c:spPr>
            <a:ln w="12700" cap="rnd">
              <a:solidFill>
                <a:srgbClr val="00B0F0"/>
              </a:solidFill>
              <a:round/>
            </a:ln>
            <a:effectLst/>
          </c:spPr>
          <c:marker>
            <c:symbol val="triangle"/>
            <c:size val="7"/>
            <c:spPr>
              <a:solidFill>
                <a:schemeClr val="bg1"/>
              </a:solidFill>
              <a:ln w="9525">
                <a:solidFill>
                  <a:srgbClr val="00B0F0"/>
                </a:solidFill>
              </a:ln>
              <a:effectLst/>
            </c:spPr>
          </c:marker>
          <c:xVal>
            <c:numRef>
              <c:f>'Byram Convective'!$AG$71:$AG$73</c:f>
              <c:numCache>
                <c:formatCode>General</c:formatCode>
                <c:ptCount val="3"/>
                <c:pt idx="0">
                  <c:v>0.2</c:v>
                </c:pt>
                <c:pt idx="1">
                  <c:v>0.5</c:v>
                </c:pt>
                <c:pt idx="2">
                  <c:v>1</c:v>
                </c:pt>
              </c:numCache>
            </c:numRef>
          </c:xVal>
          <c:yVal>
            <c:numRef>
              <c:f>'Byram Convective'!$AQ$71:$AQ$73</c:f>
              <c:numCache>
                <c:formatCode>General</c:formatCode>
                <c:ptCount val="3"/>
                <c:pt idx="0">
                  <c:v>0.63874050259023707</c:v>
                </c:pt>
                <c:pt idx="1">
                  <c:v>1.2832466231357773</c:v>
                </c:pt>
                <c:pt idx="2">
                  <c:v>2.2441552113266914</c:v>
                </c:pt>
              </c:numCache>
            </c:numRef>
          </c:yVal>
          <c:smooth val="1"/>
          <c:extLst>
            <c:ext xmlns:c16="http://schemas.microsoft.com/office/drawing/2014/chart" uri="{C3380CC4-5D6E-409C-BE32-E72D297353CC}">
              <c16:uniqueId val="{00000009-65C5-4EA6-9095-F5395EDE1C80}"/>
            </c:ext>
          </c:extLst>
        </c:ser>
        <c:ser>
          <c:idx val="5"/>
          <c:order val="7"/>
          <c:tx>
            <c:strRef>
              <c:f>'Byram Convective'!$AR$69</c:f>
              <c:strCache>
                <c:ptCount val="1"/>
                <c:pt idx="0">
                  <c:v>Veg2, U=12</c:v>
                </c:pt>
              </c:strCache>
            </c:strRef>
          </c:tx>
          <c:spPr>
            <a:ln w="12700" cap="rnd">
              <a:solidFill>
                <a:srgbClr val="FF0000"/>
              </a:solidFill>
              <a:round/>
            </a:ln>
            <a:effectLst/>
          </c:spPr>
          <c:marker>
            <c:symbol val="triangle"/>
            <c:size val="7"/>
            <c:spPr>
              <a:solidFill>
                <a:schemeClr val="bg1"/>
              </a:solidFill>
              <a:ln w="9525">
                <a:solidFill>
                  <a:srgbClr val="FF0000"/>
                </a:solidFill>
              </a:ln>
              <a:effectLst/>
            </c:spPr>
          </c:marker>
          <c:xVal>
            <c:numRef>
              <c:f>'Byram Convective'!$AG$71:$AG$73</c:f>
              <c:numCache>
                <c:formatCode>General</c:formatCode>
                <c:ptCount val="3"/>
                <c:pt idx="0">
                  <c:v>0.2</c:v>
                </c:pt>
                <c:pt idx="1">
                  <c:v>0.5</c:v>
                </c:pt>
                <c:pt idx="2">
                  <c:v>1</c:v>
                </c:pt>
              </c:numCache>
            </c:numRef>
          </c:xVal>
          <c:yVal>
            <c:numRef>
              <c:f>'Byram Convective'!$AR$71:$AR$73</c:f>
              <c:numCache>
                <c:formatCode>General</c:formatCode>
                <c:ptCount val="3"/>
                <c:pt idx="0">
                  <c:v>0.17858133332277987</c:v>
                </c:pt>
                <c:pt idx="1">
                  <c:v>0.46613167168302527</c:v>
                </c:pt>
                <c:pt idx="2">
                  <c:v>0.73134412313293262</c:v>
                </c:pt>
              </c:numCache>
            </c:numRef>
          </c:yVal>
          <c:smooth val="1"/>
          <c:extLst>
            <c:ext xmlns:c16="http://schemas.microsoft.com/office/drawing/2014/chart" uri="{C3380CC4-5D6E-409C-BE32-E72D297353CC}">
              <c16:uniqueId val="{0000000A-65C5-4EA6-9095-F5395EDE1C80}"/>
            </c:ext>
          </c:extLst>
        </c:ser>
        <c:dLbls>
          <c:showLegendKey val="0"/>
          <c:showVal val="0"/>
          <c:showCatName val="0"/>
          <c:showSerName val="0"/>
          <c:showPercent val="0"/>
          <c:showBubbleSize val="0"/>
        </c:dLbls>
        <c:axId val="472455752"/>
        <c:axId val="472464936"/>
      </c:scatterChart>
      <c:valAx>
        <c:axId val="472455752"/>
        <c:scaling>
          <c:orientation val="minMax"/>
          <c:max val="1"/>
        </c:scaling>
        <c:delete val="0"/>
        <c:axPos val="b"/>
        <c:majorGridlines>
          <c:spPr>
            <a:ln w="6350" cap="flat" cmpd="sng" algn="ctr">
              <a:solidFill>
                <a:schemeClr val="bg1">
                  <a:lumMod val="85000"/>
                </a:schemeClr>
              </a:solidFill>
              <a:prstDash val="dash"/>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0" i="0" baseline="0">
                    <a:solidFill>
                      <a:sysClr val="windowText" lastClr="000000"/>
                    </a:solidFill>
                    <a:effectLst/>
                    <a:latin typeface="Times New Roman" panose="02020603050405020304" pitchFamily="18" charset="0"/>
                    <a:cs typeface="Times New Roman" panose="02020603050405020304" pitchFamily="18" charset="0"/>
                  </a:rPr>
                  <a:t>Vegetation Height (m)</a:t>
                </a:r>
                <a:endParaRPr lang="en-GB" sz="140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bg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2464936"/>
        <c:crosses val="autoZero"/>
        <c:crossBetween val="midCat"/>
        <c:majorUnit val="0.5"/>
      </c:valAx>
      <c:valAx>
        <c:axId val="472464936"/>
        <c:scaling>
          <c:logBase val="10"/>
          <c:orientation val="minMax"/>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latin typeface="Times New Roman" panose="02020603050405020304" pitchFamily="18" charset="0"/>
                    <a:cs typeface="Times New Roman" panose="02020603050405020304" pitchFamily="18" charset="0"/>
                  </a:rPr>
                  <a:t>Nc </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72455752"/>
        <c:crosses val="autoZero"/>
        <c:crossBetween val="midCat"/>
      </c:valAx>
      <c:spPr>
        <a:noFill/>
        <a:ln>
          <a:solidFill>
            <a:schemeClr val="tx1"/>
          </a:solidFill>
        </a:ln>
        <a:effectLst/>
      </c:spPr>
    </c:plotArea>
    <c:legend>
      <c:legendPos val="r"/>
      <c:legendEntry>
        <c:idx val="3"/>
        <c:delete val="1"/>
      </c:legendEntry>
      <c:legendEntry>
        <c:idx val="4"/>
        <c:delete val="1"/>
      </c:legendEntry>
      <c:layout>
        <c:manualLayout>
          <c:xMode val="edge"/>
          <c:yMode val="edge"/>
          <c:x val="0.16406527777777777"/>
          <c:y val="3.5598014164981692E-2"/>
          <c:w val="0.33303638888888887"/>
          <c:h val="0.2527979318084391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498910256410257"/>
          <c:y val="3.2337962962962964E-2"/>
          <c:w val="0.78970619658119667"/>
          <c:h val="0.79069027777777778"/>
        </c:manualLayout>
      </c:layout>
      <c:scatterChart>
        <c:scatterStyle val="smoothMarker"/>
        <c:varyColors val="0"/>
        <c:ser>
          <c:idx val="0"/>
          <c:order val="0"/>
          <c:tx>
            <c:strRef>
              <c:f>'Byram Convective'!$AW$69</c:f>
              <c:strCache>
                <c:ptCount val="1"/>
                <c:pt idx="0">
                  <c:v>Fir-Wind=4</c:v>
                </c:pt>
              </c:strCache>
            </c:strRef>
          </c:tx>
          <c:spPr>
            <a:ln w="12700" cap="rnd">
              <a:solidFill>
                <a:schemeClr val="tx1"/>
              </a:solidFill>
              <a:prstDash val="dash"/>
              <a:round/>
            </a:ln>
            <a:effectLst/>
          </c:spPr>
          <c:marker>
            <c:symbol val="square"/>
            <c:size val="7"/>
            <c:spPr>
              <a:solidFill>
                <a:schemeClr val="bg1"/>
              </a:solidFill>
              <a:ln w="9525">
                <a:solidFill>
                  <a:schemeClr val="tx1"/>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Convective'!$AW$70:$AW$74</c:f>
              <c:numCache>
                <c:formatCode>0.0</c:formatCode>
                <c:ptCount val="5"/>
                <c:pt idx="1">
                  <c:v>60.124569654640496</c:v>
                </c:pt>
                <c:pt idx="2" formatCode="0.00">
                  <c:v>59.03249409030407</c:v>
                </c:pt>
                <c:pt idx="3" formatCode="0.00">
                  <c:v>67.253514199086865</c:v>
                </c:pt>
              </c:numCache>
            </c:numRef>
          </c:yVal>
          <c:smooth val="1"/>
          <c:extLst>
            <c:ext xmlns:c16="http://schemas.microsoft.com/office/drawing/2014/chart" uri="{C3380CC4-5D6E-409C-BE32-E72D297353CC}">
              <c16:uniqueId val="{00000000-80F6-478E-A07E-9F0CA06CA18D}"/>
            </c:ext>
          </c:extLst>
        </c:ser>
        <c:ser>
          <c:idx val="1"/>
          <c:order val="1"/>
          <c:tx>
            <c:strRef>
              <c:f>'Byram Convective'!$AX$69</c:f>
              <c:strCache>
                <c:ptCount val="1"/>
                <c:pt idx="0">
                  <c:v>Fir-Wind=8</c:v>
                </c:pt>
              </c:strCache>
            </c:strRef>
          </c:tx>
          <c:spPr>
            <a:ln w="12700" cap="rnd">
              <a:solidFill>
                <a:srgbClr val="00B0F0"/>
              </a:solidFill>
              <a:prstDash val="dash"/>
              <a:round/>
            </a:ln>
            <a:effectLst/>
          </c:spPr>
          <c:marker>
            <c:symbol val="square"/>
            <c:size val="7"/>
            <c:spPr>
              <a:solidFill>
                <a:schemeClr val="bg1"/>
              </a:solidFill>
              <a:ln w="9525">
                <a:solidFill>
                  <a:srgbClr val="00B0F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Convective'!$AX$70:$AX$74</c:f>
              <c:numCache>
                <c:formatCode>0.0</c:formatCode>
                <c:ptCount val="5"/>
                <c:pt idx="1">
                  <c:v>3.9675538834400816</c:v>
                </c:pt>
                <c:pt idx="2" formatCode="0.00">
                  <c:v>6.9118949592052665</c:v>
                </c:pt>
                <c:pt idx="3" formatCode="0.00">
                  <c:v>13.348416883746621</c:v>
                </c:pt>
              </c:numCache>
            </c:numRef>
          </c:yVal>
          <c:smooth val="1"/>
          <c:extLst>
            <c:ext xmlns:c16="http://schemas.microsoft.com/office/drawing/2014/chart" uri="{C3380CC4-5D6E-409C-BE32-E72D297353CC}">
              <c16:uniqueId val="{00000001-80F6-478E-A07E-9F0CA06CA18D}"/>
            </c:ext>
          </c:extLst>
        </c:ser>
        <c:ser>
          <c:idx val="2"/>
          <c:order val="2"/>
          <c:tx>
            <c:strRef>
              <c:f>'Byram Convective'!$AY$69</c:f>
              <c:strCache>
                <c:ptCount val="1"/>
                <c:pt idx="0">
                  <c:v>Fir-Wind=12</c:v>
                </c:pt>
              </c:strCache>
            </c:strRef>
          </c:tx>
          <c:spPr>
            <a:ln w="12700" cap="rnd">
              <a:solidFill>
                <a:srgbClr val="FF0000"/>
              </a:solidFill>
              <a:prstDash val="dash"/>
              <a:round/>
            </a:ln>
            <a:effectLst/>
          </c:spPr>
          <c:marker>
            <c:symbol val="square"/>
            <c:size val="7"/>
            <c:spPr>
              <a:solidFill>
                <a:schemeClr val="bg1"/>
              </a:solidFill>
              <a:ln w="9525">
                <a:solidFill>
                  <a:srgbClr val="FF000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Convective'!$AY$70:$AY$74</c:f>
              <c:numCache>
                <c:formatCode>0.0</c:formatCode>
                <c:ptCount val="5"/>
                <c:pt idx="1">
                  <c:v>1.0819151049492028</c:v>
                </c:pt>
                <c:pt idx="2" formatCode="0.00">
                  <c:v>1.8458167880572542</c:v>
                </c:pt>
                <c:pt idx="3" formatCode="0.00">
                  <c:v>5.203867388365655</c:v>
                </c:pt>
              </c:numCache>
            </c:numRef>
          </c:yVal>
          <c:smooth val="1"/>
          <c:extLst>
            <c:ext xmlns:c16="http://schemas.microsoft.com/office/drawing/2014/chart" uri="{C3380CC4-5D6E-409C-BE32-E72D297353CC}">
              <c16:uniqueId val="{00000002-80F6-478E-A07E-9F0CA06CA18D}"/>
            </c:ext>
          </c:extLst>
        </c:ser>
        <c:ser>
          <c:idx val="6"/>
          <c:order val="3"/>
          <c:tx>
            <c:strRef>
              <c:f>'Byram Convective'!$BC$69</c:f>
              <c:strCache>
                <c:ptCount val="1"/>
              </c:strCache>
            </c:strRef>
          </c:tx>
          <c:spPr>
            <a:ln w="6350" cap="rnd">
              <a:solidFill>
                <a:schemeClr val="bg1">
                  <a:lumMod val="65000"/>
                </a:schemeClr>
              </a:solidFill>
              <a:prstDash val="lgDash"/>
              <a:round/>
            </a:ln>
            <a:effectLst/>
          </c:spPr>
          <c:marker>
            <c:symbol val="none"/>
          </c:marker>
          <c:xVal>
            <c:numRef>
              <c:f>'Byram Convective'!$AG$70:$AG$74</c:f>
              <c:numCache>
                <c:formatCode>General</c:formatCode>
                <c:ptCount val="5"/>
                <c:pt idx="0">
                  <c:v>0</c:v>
                </c:pt>
                <c:pt idx="1">
                  <c:v>0.2</c:v>
                </c:pt>
                <c:pt idx="2">
                  <c:v>0.5</c:v>
                </c:pt>
                <c:pt idx="3">
                  <c:v>1</c:v>
                </c:pt>
                <c:pt idx="4">
                  <c:v>1.5</c:v>
                </c:pt>
              </c:numCache>
            </c:numRef>
          </c:xVal>
          <c:yVal>
            <c:numRef>
              <c:f>'Byram Convective'!$BC$70:$BC$74</c:f>
              <c:numCache>
                <c:formatCode>General</c:formatCode>
                <c:ptCount val="5"/>
                <c:pt idx="0">
                  <c:v>2</c:v>
                </c:pt>
                <c:pt idx="1">
                  <c:v>2</c:v>
                </c:pt>
                <c:pt idx="2">
                  <c:v>2</c:v>
                </c:pt>
                <c:pt idx="3">
                  <c:v>2</c:v>
                </c:pt>
                <c:pt idx="4">
                  <c:v>2</c:v>
                </c:pt>
              </c:numCache>
            </c:numRef>
          </c:yVal>
          <c:smooth val="1"/>
          <c:extLst>
            <c:ext xmlns:c16="http://schemas.microsoft.com/office/drawing/2014/chart" uri="{C3380CC4-5D6E-409C-BE32-E72D297353CC}">
              <c16:uniqueId val="{00000006-80F6-478E-A07E-9F0CA06CA18D}"/>
            </c:ext>
          </c:extLst>
        </c:ser>
        <c:ser>
          <c:idx val="7"/>
          <c:order val="4"/>
          <c:tx>
            <c:strRef>
              <c:f>'Byram Convective'!$BD$69</c:f>
              <c:strCache>
                <c:ptCount val="1"/>
              </c:strCache>
            </c:strRef>
          </c:tx>
          <c:spPr>
            <a:ln w="6350" cap="rnd">
              <a:solidFill>
                <a:schemeClr val="bg1">
                  <a:lumMod val="65000"/>
                </a:schemeClr>
              </a:solidFill>
              <a:prstDash val="lgDash"/>
              <a:round/>
            </a:ln>
            <a:effectLst/>
          </c:spPr>
          <c:marker>
            <c:symbol val="none"/>
          </c:marker>
          <c:xVal>
            <c:numRef>
              <c:f>'Byram Convective'!$AG$70:$AG$74</c:f>
              <c:numCache>
                <c:formatCode>General</c:formatCode>
                <c:ptCount val="5"/>
                <c:pt idx="0">
                  <c:v>0</c:v>
                </c:pt>
                <c:pt idx="1">
                  <c:v>0.2</c:v>
                </c:pt>
                <c:pt idx="2">
                  <c:v>0.5</c:v>
                </c:pt>
                <c:pt idx="3">
                  <c:v>1</c:v>
                </c:pt>
                <c:pt idx="4">
                  <c:v>1.5</c:v>
                </c:pt>
              </c:numCache>
            </c:numRef>
          </c:xVal>
          <c:yVal>
            <c:numRef>
              <c:f>'Byram Convective'!$BD$70:$BD$74</c:f>
              <c:numCache>
                <c:formatCode>General</c:formatCode>
                <c:ptCount val="5"/>
                <c:pt idx="0">
                  <c:v>10</c:v>
                </c:pt>
                <c:pt idx="1">
                  <c:v>10</c:v>
                </c:pt>
                <c:pt idx="2">
                  <c:v>10</c:v>
                </c:pt>
                <c:pt idx="3">
                  <c:v>10</c:v>
                </c:pt>
                <c:pt idx="4">
                  <c:v>10</c:v>
                </c:pt>
              </c:numCache>
            </c:numRef>
          </c:yVal>
          <c:smooth val="1"/>
          <c:extLst>
            <c:ext xmlns:c16="http://schemas.microsoft.com/office/drawing/2014/chart" uri="{C3380CC4-5D6E-409C-BE32-E72D297353CC}">
              <c16:uniqueId val="{00000007-80F6-478E-A07E-9F0CA06CA18D}"/>
            </c:ext>
          </c:extLst>
        </c:ser>
        <c:dLbls>
          <c:showLegendKey val="0"/>
          <c:showVal val="0"/>
          <c:showCatName val="0"/>
          <c:showSerName val="0"/>
          <c:showPercent val="0"/>
          <c:showBubbleSize val="0"/>
        </c:dLbls>
        <c:axId val="472455752"/>
        <c:axId val="472464936"/>
      </c:scatterChart>
      <c:valAx>
        <c:axId val="472455752"/>
        <c:scaling>
          <c:orientation val="minMax"/>
          <c:max val="1"/>
        </c:scaling>
        <c:delete val="0"/>
        <c:axPos val="b"/>
        <c:majorGridlines>
          <c:spPr>
            <a:ln w="6350" cap="flat" cmpd="sng" algn="ctr">
              <a:solidFill>
                <a:schemeClr val="bg1">
                  <a:lumMod val="85000"/>
                </a:schemeClr>
              </a:solidFill>
              <a:prstDash val="dash"/>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0" i="0" baseline="0">
                    <a:solidFill>
                      <a:sysClr val="windowText" lastClr="000000"/>
                    </a:solidFill>
                    <a:effectLst/>
                    <a:latin typeface="Times New Roman" panose="02020603050405020304" pitchFamily="18" charset="0"/>
                    <a:cs typeface="Times New Roman" panose="02020603050405020304" pitchFamily="18" charset="0"/>
                  </a:rPr>
                  <a:t>Vegetation Height (m)</a:t>
                </a:r>
                <a:endParaRPr lang="en-GB" sz="140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bg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2464936"/>
        <c:crosses val="autoZero"/>
        <c:crossBetween val="midCat"/>
        <c:majorUnit val="0.5"/>
      </c:valAx>
      <c:valAx>
        <c:axId val="472464936"/>
        <c:scaling>
          <c:logBase val="10"/>
          <c:orientation val="minMax"/>
          <c:min val="0.1"/>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latin typeface="Times New Roman" panose="02020603050405020304" pitchFamily="18" charset="0"/>
                    <a:cs typeface="Times New Roman" panose="02020603050405020304" pitchFamily="18" charset="0"/>
                  </a:rPr>
                  <a:t>Nc </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72455752"/>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498910256410257"/>
          <c:y val="3.2337962962962964E-2"/>
          <c:w val="0.78970619658119667"/>
          <c:h val="0.79069027777777778"/>
        </c:manualLayout>
      </c:layout>
      <c:scatterChart>
        <c:scatterStyle val="smoothMarker"/>
        <c:varyColors val="0"/>
        <c:ser>
          <c:idx val="0"/>
          <c:order val="0"/>
          <c:tx>
            <c:strRef>
              <c:f>'Byram Convective'!$BG$69</c:f>
              <c:strCache>
                <c:ptCount val="1"/>
                <c:pt idx="0">
                  <c:v>Fir-Wind=4</c:v>
                </c:pt>
              </c:strCache>
            </c:strRef>
          </c:tx>
          <c:spPr>
            <a:ln w="12700" cap="rnd">
              <a:solidFill>
                <a:schemeClr val="tx1"/>
              </a:solidFill>
              <a:prstDash val="dash"/>
              <a:round/>
            </a:ln>
            <a:effectLst/>
          </c:spPr>
          <c:marker>
            <c:symbol val="square"/>
            <c:size val="7"/>
            <c:spPr>
              <a:noFill/>
              <a:ln w="9525">
                <a:solidFill>
                  <a:schemeClr val="tx1"/>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Convective'!$BG$70:$BG$74</c:f>
              <c:numCache>
                <c:formatCode>0.0</c:formatCode>
                <c:ptCount val="5"/>
                <c:pt idx="1">
                  <c:v>2.4655720655173998</c:v>
                </c:pt>
                <c:pt idx="2" formatCode="0.00">
                  <c:v>2.7272470206056094</c:v>
                </c:pt>
                <c:pt idx="3" formatCode="0.00">
                  <c:v>5.4343542400048728</c:v>
                </c:pt>
              </c:numCache>
            </c:numRef>
          </c:yVal>
          <c:smooth val="1"/>
          <c:extLst>
            <c:ext xmlns:c16="http://schemas.microsoft.com/office/drawing/2014/chart" uri="{C3380CC4-5D6E-409C-BE32-E72D297353CC}">
              <c16:uniqueId val="{00000000-0EFD-4913-88B0-C20E112F30F5}"/>
            </c:ext>
          </c:extLst>
        </c:ser>
        <c:ser>
          <c:idx val="1"/>
          <c:order val="1"/>
          <c:tx>
            <c:strRef>
              <c:f>'Byram Convective'!$BH$69</c:f>
              <c:strCache>
                <c:ptCount val="1"/>
                <c:pt idx="0">
                  <c:v>Fir-Wind=8</c:v>
                </c:pt>
              </c:strCache>
            </c:strRef>
          </c:tx>
          <c:spPr>
            <a:ln w="12700" cap="rnd">
              <a:solidFill>
                <a:srgbClr val="00B0F0"/>
              </a:solidFill>
              <a:prstDash val="dash"/>
              <a:round/>
            </a:ln>
            <a:effectLst/>
          </c:spPr>
          <c:marker>
            <c:symbol val="square"/>
            <c:size val="7"/>
            <c:spPr>
              <a:solidFill>
                <a:schemeClr val="bg1"/>
              </a:solidFill>
              <a:ln w="9525">
                <a:solidFill>
                  <a:srgbClr val="00B0F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Convective'!$BH$70:$BH$74</c:f>
              <c:numCache>
                <c:formatCode>0.0</c:formatCode>
                <c:ptCount val="5"/>
                <c:pt idx="1">
                  <c:v>0.52493427373981549</c:v>
                </c:pt>
                <c:pt idx="2" formatCode="0.00">
                  <c:v>1.1089458814865647</c:v>
                </c:pt>
                <c:pt idx="3" formatCode="0.00">
                  <c:v>1.3557204007515242</c:v>
                </c:pt>
              </c:numCache>
            </c:numRef>
          </c:yVal>
          <c:smooth val="1"/>
          <c:extLst>
            <c:ext xmlns:c16="http://schemas.microsoft.com/office/drawing/2014/chart" uri="{C3380CC4-5D6E-409C-BE32-E72D297353CC}">
              <c16:uniqueId val="{00000001-0EFD-4913-88B0-C20E112F30F5}"/>
            </c:ext>
          </c:extLst>
        </c:ser>
        <c:ser>
          <c:idx val="2"/>
          <c:order val="2"/>
          <c:tx>
            <c:strRef>
              <c:f>'Byram Convective'!$BI$69</c:f>
              <c:strCache>
                <c:ptCount val="1"/>
                <c:pt idx="0">
                  <c:v>Fir-Wind=12</c:v>
                </c:pt>
              </c:strCache>
            </c:strRef>
          </c:tx>
          <c:spPr>
            <a:ln w="12700" cap="rnd">
              <a:solidFill>
                <a:srgbClr val="FF0000"/>
              </a:solidFill>
              <a:prstDash val="dash"/>
              <a:round/>
            </a:ln>
            <a:effectLst/>
          </c:spPr>
          <c:marker>
            <c:symbol val="square"/>
            <c:size val="7"/>
            <c:spPr>
              <a:solidFill>
                <a:schemeClr val="bg1"/>
              </a:solidFill>
              <a:ln w="9525">
                <a:solidFill>
                  <a:srgbClr val="FF0000"/>
                </a:solidFill>
              </a:ln>
              <a:effectLst/>
            </c:spPr>
          </c:marker>
          <c:xVal>
            <c:numRef>
              <c:f>'Byram Convective'!$AG$70:$AG$74</c:f>
              <c:numCache>
                <c:formatCode>General</c:formatCode>
                <c:ptCount val="5"/>
                <c:pt idx="0">
                  <c:v>0</c:v>
                </c:pt>
                <c:pt idx="1">
                  <c:v>0.2</c:v>
                </c:pt>
                <c:pt idx="2">
                  <c:v>0.5</c:v>
                </c:pt>
                <c:pt idx="3">
                  <c:v>1</c:v>
                </c:pt>
                <c:pt idx="4">
                  <c:v>1.5</c:v>
                </c:pt>
              </c:numCache>
            </c:numRef>
          </c:xVal>
          <c:yVal>
            <c:numRef>
              <c:f>'Byram Convective'!$BI$70:$BI$74</c:f>
              <c:numCache>
                <c:formatCode>0.0</c:formatCode>
                <c:ptCount val="5"/>
                <c:pt idx="1">
                  <c:v>0.20478219593303004</c:v>
                </c:pt>
                <c:pt idx="2" formatCode="0.00">
                  <c:v>0.50224183262722133</c:v>
                </c:pt>
                <c:pt idx="3" formatCode="0.00">
                  <c:v>0.7867001443009457</c:v>
                </c:pt>
              </c:numCache>
            </c:numRef>
          </c:yVal>
          <c:smooth val="1"/>
          <c:extLst>
            <c:ext xmlns:c16="http://schemas.microsoft.com/office/drawing/2014/chart" uri="{C3380CC4-5D6E-409C-BE32-E72D297353CC}">
              <c16:uniqueId val="{00000002-0EFD-4913-88B0-C20E112F30F5}"/>
            </c:ext>
          </c:extLst>
        </c:ser>
        <c:ser>
          <c:idx val="6"/>
          <c:order val="3"/>
          <c:tx>
            <c:strRef>
              <c:f>'Byram Convective'!$BM$69</c:f>
              <c:strCache>
                <c:ptCount val="1"/>
              </c:strCache>
            </c:strRef>
          </c:tx>
          <c:spPr>
            <a:ln w="6350" cap="rnd">
              <a:solidFill>
                <a:schemeClr val="bg1">
                  <a:lumMod val="65000"/>
                </a:schemeClr>
              </a:solidFill>
              <a:prstDash val="lgDash"/>
              <a:round/>
            </a:ln>
            <a:effectLst/>
          </c:spPr>
          <c:marker>
            <c:symbol val="none"/>
          </c:marker>
          <c:xVal>
            <c:numRef>
              <c:f>'Byram Convective'!$AG$70:$AG$74</c:f>
              <c:numCache>
                <c:formatCode>General</c:formatCode>
                <c:ptCount val="5"/>
                <c:pt idx="0">
                  <c:v>0</c:v>
                </c:pt>
                <c:pt idx="1">
                  <c:v>0.2</c:v>
                </c:pt>
                <c:pt idx="2">
                  <c:v>0.5</c:v>
                </c:pt>
                <c:pt idx="3">
                  <c:v>1</c:v>
                </c:pt>
                <c:pt idx="4">
                  <c:v>1.5</c:v>
                </c:pt>
              </c:numCache>
            </c:numRef>
          </c:xVal>
          <c:yVal>
            <c:numRef>
              <c:f>'Byram Convective'!$BM$70:$BM$74</c:f>
              <c:numCache>
                <c:formatCode>General</c:formatCode>
                <c:ptCount val="5"/>
                <c:pt idx="0">
                  <c:v>2</c:v>
                </c:pt>
                <c:pt idx="1">
                  <c:v>2</c:v>
                </c:pt>
                <c:pt idx="2">
                  <c:v>2</c:v>
                </c:pt>
                <c:pt idx="3">
                  <c:v>2</c:v>
                </c:pt>
                <c:pt idx="4">
                  <c:v>2</c:v>
                </c:pt>
              </c:numCache>
            </c:numRef>
          </c:yVal>
          <c:smooth val="1"/>
          <c:extLst>
            <c:ext xmlns:c16="http://schemas.microsoft.com/office/drawing/2014/chart" uri="{C3380CC4-5D6E-409C-BE32-E72D297353CC}">
              <c16:uniqueId val="{00000006-0EFD-4913-88B0-C20E112F30F5}"/>
            </c:ext>
          </c:extLst>
        </c:ser>
        <c:ser>
          <c:idx val="3"/>
          <c:order val="4"/>
          <c:tx>
            <c:strRef>
              <c:f>'Byram Convective'!$BN$69</c:f>
              <c:strCache>
                <c:ptCount val="1"/>
              </c:strCache>
            </c:strRef>
          </c:tx>
          <c:spPr>
            <a:ln w="6350" cap="rnd">
              <a:solidFill>
                <a:schemeClr val="bg1">
                  <a:lumMod val="65000"/>
                </a:schemeClr>
              </a:solidFill>
              <a:prstDash val="lgDash"/>
              <a:round/>
            </a:ln>
            <a:effectLst/>
          </c:spPr>
          <c:marker>
            <c:symbol val="none"/>
          </c:marker>
          <c:xVal>
            <c:numRef>
              <c:f>'Byram Convective'!$BF$70:$BF$74</c:f>
              <c:numCache>
                <c:formatCode>General</c:formatCode>
                <c:ptCount val="5"/>
                <c:pt idx="0">
                  <c:v>0</c:v>
                </c:pt>
                <c:pt idx="1">
                  <c:v>0.2</c:v>
                </c:pt>
                <c:pt idx="2">
                  <c:v>0.5</c:v>
                </c:pt>
                <c:pt idx="3">
                  <c:v>1</c:v>
                </c:pt>
                <c:pt idx="4">
                  <c:v>1.5</c:v>
                </c:pt>
              </c:numCache>
            </c:numRef>
          </c:xVal>
          <c:yVal>
            <c:numRef>
              <c:f>'Byram Convective'!$BN$70:$BN$74</c:f>
              <c:numCache>
                <c:formatCode>General</c:formatCode>
                <c:ptCount val="5"/>
                <c:pt idx="0">
                  <c:v>10</c:v>
                </c:pt>
                <c:pt idx="1">
                  <c:v>10</c:v>
                </c:pt>
                <c:pt idx="2">
                  <c:v>10</c:v>
                </c:pt>
                <c:pt idx="3">
                  <c:v>10</c:v>
                </c:pt>
                <c:pt idx="4">
                  <c:v>10</c:v>
                </c:pt>
              </c:numCache>
            </c:numRef>
          </c:yVal>
          <c:smooth val="1"/>
          <c:extLst>
            <c:ext xmlns:c16="http://schemas.microsoft.com/office/drawing/2014/chart" uri="{C3380CC4-5D6E-409C-BE32-E72D297353CC}">
              <c16:uniqueId val="{0000001D-0EFD-4913-88B0-C20E112F30F5}"/>
            </c:ext>
          </c:extLst>
        </c:ser>
        <c:dLbls>
          <c:showLegendKey val="0"/>
          <c:showVal val="0"/>
          <c:showCatName val="0"/>
          <c:showSerName val="0"/>
          <c:showPercent val="0"/>
          <c:showBubbleSize val="0"/>
        </c:dLbls>
        <c:axId val="472455752"/>
        <c:axId val="472464936"/>
      </c:scatterChart>
      <c:valAx>
        <c:axId val="472455752"/>
        <c:scaling>
          <c:orientation val="minMax"/>
          <c:max val="1"/>
        </c:scaling>
        <c:delete val="0"/>
        <c:axPos val="b"/>
        <c:majorGridlines>
          <c:spPr>
            <a:ln w="6350" cap="flat" cmpd="sng" algn="ctr">
              <a:solidFill>
                <a:schemeClr val="bg1">
                  <a:lumMod val="85000"/>
                </a:schemeClr>
              </a:solidFill>
              <a:prstDash val="dash"/>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0" i="0" baseline="0">
                    <a:solidFill>
                      <a:sysClr val="windowText" lastClr="000000"/>
                    </a:solidFill>
                    <a:effectLst/>
                    <a:latin typeface="Times New Roman" panose="02020603050405020304" pitchFamily="18" charset="0"/>
                    <a:cs typeface="Times New Roman" panose="02020603050405020304" pitchFamily="18" charset="0"/>
                  </a:rPr>
                  <a:t>Vegetation Height (m)</a:t>
                </a:r>
                <a:endParaRPr lang="en-GB" sz="140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bg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2464936"/>
        <c:crosses val="autoZero"/>
        <c:crossBetween val="midCat"/>
        <c:majorUnit val="0.5"/>
      </c:valAx>
      <c:valAx>
        <c:axId val="472464936"/>
        <c:scaling>
          <c:logBase val="10"/>
          <c:orientation val="minMax"/>
          <c:max val="100"/>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latin typeface="Times New Roman" panose="02020603050405020304" pitchFamily="18" charset="0"/>
                    <a:cs typeface="Times New Roman" panose="02020603050405020304" pitchFamily="18" charset="0"/>
                  </a:rPr>
                  <a:t>Nc </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72455752"/>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7590993493054"/>
          <c:y val="3.2995287129854049E-2"/>
          <c:w val="0.83099604688406148"/>
          <c:h val="0.83142927459022786"/>
        </c:manualLayout>
      </c:layout>
      <c:scatterChart>
        <c:scatterStyle val="lineMarker"/>
        <c:varyColors val="0"/>
        <c:ser>
          <c:idx val="0"/>
          <c:order val="0"/>
          <c:tx>
            <c:strRef>
              <c:f>'Nc data-for correlation'!$I$1</c:f>
              <c:strCache>
                <c:ptCount val="1"/>
                <c:pt idx="0">
                  <c:v>Byram number</c:v>
                </c:pt>
              </c:strCache>
            </c:strRef>
          </c:tx>
          <c:spPr>
            <a:ln w="25400" cap="rnd">
              <a:noFill/>
              <a:round/>
            </a:ln>
            <a:effectLst/>
          </c:spPr>
          <c:marker>
            <c:symbol val="circle"/>
            <c:size val="7"/>
            <c:spPr>
              <a:solidFill>
                <a:schemeClr val="bg1"/>
              </a:solidFill>
              <a:ln w="9525">
                <a:solidFill>
                  <a:schemeClr val="bg1">
                    <a:lumMod val="50000"/>
                  </a:schemeClr>
                </a:solidFill>
              </a:ln>
              <a:effectLst/>
            </c:spPr>
          </c:marker>
          <c:trendline>
            <c:spPr>
              <a:ln w="15875" cap="rnd">
                <a:solidFill>
                  <a:srgbClr val="FF0000"/>
                </a:solidFill>
                <a:prstDash val="dash"/>
              </a:ln>
              <a:effectLst/>
            </c:spPr>
            <c:trendlineType val="exp"/>
            <c:dispRSqr val="1"/>
            <c:dispEq val="1"/>
            <c:trendlineLbl>
              <c:layout>
                <c:manualLayout>
                  <c:x val="-0.28120913178157847"/>
                  <c:y val="-1.9751620370370371E-2"/>
                </c:manualLayout>
              </c:layout>
              <c:tx>
                <c:rich>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aseline="0">
                        <a:solidFill>
                          <a:sysClr val="windowText" lastClr="000000"/>
                        </a:solidFill>
                        <a:latin typeface="Times New Roman" panose="02020603050405020304" pitchFamily="18" charset="0"/>
                        <a:cs typeface="Times New Roman" panose="02020603050405020304" pitchFamily="18" charset="0"/>
                      </a:rPr>
                      <a:t>Nc = 0.9375e</a:t>
                    </a:r>
                    <a:r>
                      <a:rPr lang="en-US" sz="1400" baseline="30000">
                        <a:solidFill>
                          <a:sysClr val="windowText" lastClr="000000"/>
                        </a:solidFill>
                        <a:latin typeface="Times New Roman" panose="02020603050405020304" pitchFamily="18" charset="0"/>
                        <a:cs typeface="Times New Roman" panose="02020603050405020304" pitchFamily="18" charset="0"/>
                      </a:rPr>
                      <a:t>6.8329(RoS/U10)</a:t>
                    </a:r>
                  </a:p>
                  <a:p>
                    <a:pPr>
                      <a:defRPr sz="1400">
                        <a:solidFill>
                          <a:sysClr val="windowText" lastClr="000000"/>
                        </a:solidFill>
                        <a:latin typeface="Times New Roman" panose="02020603050405020304" pitchFamily="18" charset="0"/>
                        <a:cs typeface="Times New Roman" panose="02020603050405020304" pitchFamily="18" charset="0"/>
                      </a:defRPr>
                    </a:pPr>
                    <a:r>
                      <a:rPr lang="en-US" sz="1400" baseline="0">
                        <a:solidFill>
                          <a:sysClr val="windowText" lastClr="000000"/>
                        </a:solidFill>
                        <a:latin typeface="Times New Roman" panose="02020603050405020304" pitchFamily="18" charset="0"/>
                        <a:cs typeface="Times New Roman" panose="02020603050405020304" pitchFamily="18" charset="0"/>
                      </a:rPr>
                      <a:t>R² = 0.3736</a:t>
                    </a:r>
                    <a:endParaRPr lang="en-US" sz="1400">
                      <a:solidFill>
                        <a:sysClr val="windowText" lastClr="000000"/>
                      </a:solidFill>
                      <a:latin typeface="Times New Roman" panose="02020603050405020304" pitchFamily="18" charset="0"/>
                      <a:cs typeface="Times New Roman" panose="02020603050405020304" pitchFamily="18" charset="0"/>
                    </a:endParaRPr>
                  </a:p>
                </c:rich>
              </c:tx>
              <c:numFmt formatCode="General" sourceLinked="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xVal>
            <c:numRef>
              <c:f>'Nc data-for correlation'!$G$2:$G$76</c:f>
              <c:numCache>
                <c:formatCode>General</c:formatCode>
                <c:ptCount val="75"/>
                <c:pt idx="0">
                  <c:v>0.11374674841647317</c:v>
                </c:pt>
                <c:pt idx="1">
                  <c:v>0.10926557018599199</c:v>
                </c:pt>
                <c:pt idx="2">
                  <c:v>0.1010818416436623</c:v>
                </c:pt>
                <c:pt idx="3">
                  <c:v>9.1705586711759907E-2</c:v>
                </c:pt>
                <c:pt idx="4">
                  <c:v>9.1570592492748334E-2</c:v>
                </c:pt>
                <c:pt idx="5">
                  <c:v>0.16055111712931616</c:v>
                </c:pt>
                <c:pt idx="6">
                  <c:v>0.15416666666666667</c:v>
                </c:pt>
                <c:pt idx="7">
                  <c:v>0.14092665545197763</c:v>
                </c:pt>
                <c:pt idx="8">
                  <c:v>0.12762647004608291</c:v>
                </c:pt>
                <c:pt idx="9">
                  <c:v>0.12211543296955925</c:v>
                </c:pt>
                <c:pt idx="10">
                  <c:v>0.24085022725633076</c:v>
                </c:pt>
                <c:pt idx="11">
                  <c:v>0.20316666666666669</c:v>
                </c:pt>
                <c:pt idx="12">
                  <c:v>0.18302174570683788</c:v>
                </c:pt>
                <c:pt idx="13">
                  <c:v>0.16529895350091711</c:v>
                </c:pt>
                <c:pt idx="14">
                  <c:v>0.15272186083763092</c:v>
                </c:pt>
                <c:pt idx="15">
                  <c:v>0.37588786029875876</c:v>
                </c:pt>
                <c:pt idx="16">
                  <c:v>0.30193030598093884</c:v>
                </c:pt>
                <c:pt idx="17">
                  <c:v>0.2516833750047715</c:v>
                </c:pt>
                <c:pt idx="18">
                  <c:v>0.22401726589200202</c:v>
                </c:pt>
                <c:pt idx="19">
                  <c:v>0.19366666666666665</c:v>
                </c:pt>
                <c:pt idx="20">
                  <c:v>0.49952202887819325</c:v>
                </c:pt>
                <c:pt idx="21">
                  <c:v>0.38733333333333331</c:v>
                </c:pt>
                <c:pt idx="22">
                  <c:v>0.32437510671903025</c:v>
                </c:pt>
                <c:pt idx="23">
                  <c:v>0.2803326780758556</c:v>
                </c:pt>
                <c:pt idx="24">
                  <c:v>0.26073049645390067</c:v>
                </c:pt>
                <c:pt idx="25">
                  <c:v>6.0042281661746702E-2</c:v>
                </c:pt>
                <c:pt idx="26">
                  <c:v>7.6212058303533572E-2</c:v>
                </c:pt>
                <c:pt idx="27">
                  <c:v>8.8927631578947369E-2</c:v>
                </c:pt>
                <c:pt idx="28">
                  <c:v>8.9021066826490872E-2</c:v>
                </c:pt>
                <c:pt idx="29">
                  <c:v>9.0231125108987509E-2</c:v>
                </c:pt>
                <c:pt idx="30">
                  <c:v>9.2699351622889822E-2</c:v>
                </c:pt>
                <c:pt idx="31">
                  <c:v>0.13336666666666666</c:v>
                </c:pt>
                <c:pt idx="32">
                  <c:v>0.127</c:v>
                </c:pt>
                <c:pt idx="33">
                  <c:v>0.12025</c:v>
                </c:pt>
                <c:pt idx="34">
                  <c:v>0.12003912073303917</c:v>
                </c:pt>
                <c:pt idx="35">
                  <c:v>0.1664724242642863</c:v>
                </c:pt>
                <c:pt idx="36">
                  <c:v>0.17051666666666665</c:v>
                </c:pt>
                <c:pt idx="37">
                  <c:v>0.1575</c:v>
                </c:pt>
                <c:pt idx="38">
                  <c:v>0.15363737330630539</c:v>
                </c:pt>
                <c:pt idx="39">
                  <c:v>0.15</c:v>
                </c:pt>
                <c:pt idx="40">
                  <c:v>0.27219176816601426</c:v>
                </c:pt>
                <c:pt idx="41">
                  <c:v>0.25444199813587937</c:v>
                </c:pt>
                <c:pt idx="42">
                  <c:v>0.22284355077313225</c:v>
                </c:pt>
                <c:pt idx="43">
                  <c:v>0.18949661776498899</c:v>
                </c:pt>
                <c:pt idx="44">
                  <c:v>0.18109092825702419</c:v>
                </c:pt>
                <c:pt idx="45">
                  <c:v>0.3775</c:v>
                </c:pt>
                <c:pt idx="46">
                  <c:v>0.32500000000000001</c:v>
                </c:pt>
                <c:pt idx="47">
                  <c:v>0.27700000000000002</c:v>
                </c:pt>
                <c:pt idx="48">
                  <c:v>0.2354</c:v>
                </c:pt>
                <c:pt idx="49">
                  <c:v>0.21391666666666667</c:v>
                </c:pt>
                <c:pt idx="50">
                  <c:v>5.9856133150934798E-2</c:v>
                </c:pt>
                <c:pt idx="51">
                  <c:v>5.2333333333333336E-2</c:v>
                </c:pt>
                <c:pt idx="52">
                  <c:v>5.9749999999999998E-2</c:v>
                </c:pt>
                <c:pt idx="53">
                  <c:v>6.8726460893017677E-2</c:v>
                </c:pt>
                <c:pt idx="54">
                  <c:v>7.4417476289613677E-2</c:v>
                </c:pt>
                <c:pt idx="55">
                  <c:v>7.4303126277770221E-2</c:v>
                </c:pt>
                <c:pt idx="56">
                  <c:v>9.4815742674058623E-2</c:v>
                </c:pt>
                <c:pt idx="57">
                  <c:v>0.1126074695015685</c:v>
                </c:pt>
                <c:pt idx="58">
                  <c:v>0.11799999999999999</c:v>
                </c:pt>
                <c:pt idx="59">
                  <c:v>0.11466666666666665</c:v>
                </c:pt>
                <c:pt idx="60">
                  <c:v>0.11060922069557751</c:v>
                </c:pt>
                <c:pt idx="61">
                  <c:v>0.13183333333333333</c:v>
                </c:pt>
                <c:pt idx="62">
                  <c:v>0.14217507690197687</c:v>
                </c:pt>
                <c:pt idx="63">
                  <c:v>0.14099999999999999</c:v>
                </c:pt>
                <c:pt idx="64">
                  <c:v>0.13833333333333334</c:v>
                </c:pt>
                <c:pt idx="65">
                  <c:v>0.18501820573209596</c:v>
                </c:pt>
                <c:pt idx="66">
                  <c:v>0.195776330948745</c:v>
                </c:pt>
                <c:pt idx="67">
                  <c:v>0.19715753657033314</c:v>
                </c:pt>
                <c:pt idx="68">
                  <c:v>0.1885</c:v>
                </c:pt>
                <c:pt idx="69">
                  <c:v>0.18200000000000002</c:v>
                </c:pt>
                <c:pt idx="70">
                  <c:v>0.30249999999999999</c:v>
                </c:pt>
                <c:pt idx="71">
                  <c:v>0.27666666666666667</c:v>
                </c:pt>
                <c:pt idx="72">
                  <c:v>0.27250000000000002</c:v>
                </c:pt>
                <c:pt idx="73">
                  <c:v>0.25900000000000001</c:v>
                </c:pt>
                <c:pt idx="74">
                  <c:v>0.2558333333333333</c:v>
                </c:pt>
              </c:numCache>
            </c:numRef>
          </c:xVal>
          <c:yVal>
            <c:numRef>
              <c:f>'Nc data-for correlation'!$I$2:$I$76</c:f>
              <c:numCache>
                <c:formatCode>0.00</c:formatCode>
                <c:ptCount val="75"/>
                <c:pt idx="0">
                  <c:v>2.4655720655173994</c:v>
                </c:pt>
                <c:pt idx="1">
                  <c:v>1.0368318618544747</c:v>
                </c:pt>
                <c:pt idx="2">
                  <c:v>0.5249342737398156</c:v>
                </c:pt>
                <c:pt idx="3">
                  <c:v>0.29545278120872365</c:v>
                </c:pt>
                <c:pt idx="4">
                  <c:v>0.2047821959330301</c:v>
                </c:pt>
                <c:pt idx="5">
                  <c:v>4.0952724547764099</c:v>
                </c:pt>
                <c:pt idx="6">
                  <c:v>1.7084639159995745</c:v>
                </c:pt>
                <c:pt idx="7">
                  <c:v>0.83848376314529494</c:v>
                </c:pt>
                <c:pt idx="8">
                  <c:v>0.46409355427531884</c:v>
                </c:pt>
                <c:pt idx="9">
                  <c:v>0.30259938164683842</c:v>
                </c:pt>
                <c:pt idx="10">
                  <c:v>8.3064775635271708</c:v>
                </c:pt>
                <c:pt idx="11">
                  <c:v>2.6928966878913623</c:v>
                </c:pt>
                <c:pt idx="12">
                  <c:v>1.2660866987310382</c:v>
                </c:pt>
                <c:pt idx="13">
                  <c:v>0.68619799970192397</c:v>
                </c:pt>
                <c:pt idx="14">
                  <c:v>0.42095234092443828</c:v>
                </c:pt>
                <c:pt idx="15">
                  <c:v>23.330424684157901</c:v>
                </c:pt>
                <c:pt idx="16">
                  <c:v>5.9522350390983139</c:v>
                </c:pt>
                <c:pt idx="17">
                  <c:v>2.2656383704335505</c:v>
                </c:pt>
                <c:pt idx="18">
                  <c:v>1.1574374641116896</c:v>
                </c:pt>
                <c:pt idx="19">
                  <c:v>0.61932806737807344</c:v>
                </c:pt>
                <c:pt idx="20">
                  <c:v>60.124569654640482</c:v>
                </c:pt>
                <c:pt idx="21">
                  <c:v>11.29488551346194</c:v>
                </c:pt>
                <c:pt idx="22">
                  <c:v>3.9675538834400812</c:v>
                </c:pt>
                <c:pt idx="23">
                  <c:v>1.8157271791270957</c:v>
                </c:pt>
                <c:pt idx="24">
                  <c:v>1.0819151049492026</c:v>
                </c:pt>
                <c:pt idx="25">
                  <c:v>2.7272470206056094</c:v>
                </c:pt>
                <c:pt idx="26">
                  <c:v>1.6207519373420369</c:v>
                </c:pt>
                <c:pt idx="27">
                  <c:v>1.1089458814865647</c:v>
                </c:pt>
                <c:pt idx="28">
                  <c:v>0.71068969693009787</c:v>
                </c:pt>
                <c:pt idx="29">
                  <c:v>0.50224183262722133</c:v>
                </c:pt>
                <c:pt idx="30">
                  <c:v>4.6818260793204294</c:v>
                </c:pt>
                <c:pt idx="31">
                  <c:v>3.435190723485928</c:v>
                </c:pt>
                <c:pt idx="32">
                  <c:v>1.800085949961584</c:v>
                </c:pt>
                <c:pt idx="33">
                  <c:v>1.0659074185197108</c:v>
                </c:pt>
                <c:pt idx="34">
                  <c:v>0.73838428466973727</c:v>
                </c:pt>
                <c:pt idx="35">
                  <c:v>10.843628515055402</c:v>
                </c:pt>
                <c:pt idx="36">
                  <c:v>5.0090292425044138</c:v>
                </c:pt>
                <c:pt idx="37">
                  <c:v>2.4837225584477811</c:v>
                </c:pt>
                <c:pt idx="38">
                  <c:v>1.5294654350863535</c:v>
                </c:pt>
                <c:pt idx="39">
                  <c:v>1.0237271379139894</c:v>
                </c:pt>
                <c:pt idx="40">
                  <c:v>26.632770115159445</c:v>
                </c:pt>
                <c:pt idx="41">
                  <c:v>10.293290169667843</c:v>
                </c:pt>
                <c:pt idx="42">
                  <c:v>4.4772047530366184</c:v>
                </c:pt>
                <c:pt idx="43">
                  <c:v>2.1480737831634329</c:v>
                </c:pt>
                <c:pt idx="44">
                  <c:v>1.3820997313336276</c:v>
                </c:pt>
                <c:pt idx="45">
                  <c:v>59.032494090304077</c:v>
                </c:pt>
                <c:pt idx="46">
                  <c:v>17.716656626578899</c:v>
                </c:pt>
                <c:pt idx="47">
                  <c:v>6.9118949592052665</c:v>
                </c:pt>
                <c:pt idx="48">
                  <c:v>3.1784530723923212</c:v>
                </c:pt>
                <c:pt idx="49">
                  <c:v>1.8458167880572538</c:v>
                </c:pt>
                <c:pt idx="50">
                  <c:v>5.4343542400048728</c:v>
                </c:pt>
                <c:pt idx="51">
                  <c:v>2.0618226393395878</c:v>
                </c:pt>
                <c:pt idx="52">
                  <c:v>1.355720400751524</c:v>
                </c:pt>
                <c:pt idx="53">
                  <c:v>1.0271512819674051</c:v>
                </c:pt>
                <c:pt idx="54">
                  <c:v>0.7867001443009457</c:v>
                </c:pt>
                <c:pt idx="55">
                  <c:v>7.0668021934608509</c:v>
                </c:pt>
                <c:pt idx="56">
                  <c:v>4.2865628485660947</c:v>
                </c:pt>
                <c:pt idx="57">
                  <c:v>3.0393599807545821</c:v>
                </c:pt>
                <c:pt idx="58">
                  <c:v>2.0759575750362851</c:v>
                </c:pt>
                <c:pt idx="59">
                  <c:v>1.3851489265662797</c:v>
                </c:pt>
                <c:pt idx="60">
                  <c:v>11.861393230732645</c:v>
                </c:pt>
                <c:pt idx="61">
                  <c:v>6.7554709874516634</c:v>
                </c:pt>
                <c:pt idx="62">
                  <c:v>4.2480511738878279</c:v>
                </c:pt>
                <c:pt idx="63">
                  <c:v>2.6852321798322656</c:v>
                </c:pt>
                <c:pt idx="64">
                  <c:v>1.8125445665466697</c:v>
                </c:pt>
                <c:pt idx="65">
                  <c:v>25.786534628794801</c:v>
                </c:pt>
                <c:pt idx="66">
                  <c:v>12.62029057433717</c:v>
                </c:pt>
                <c:pt idx="67">
                  <c:v>7.1859572061671741</c:v>
                </c:pt>
                <c:pt idx="68">
                  <c:v>4.2578269255486445</c:v>
                </c:pt>
                <c:pt idx="69">
                  <c:v>2.787348084349841</c:v>
                </c:pt>
                <c:pt idx="70">
                  <c:v>67.253514199086879</c:v>
                </c:pt>
                <c:pt idx="71">
                  <c:v>24.512133964075787</c:v>
                </c:pt>
                <c:pt idx="72">
                  <c:v>13.348416883746623</c:v>
                </c:pt>
                <c:pt idx="73">
                  <c:v>7.6840001047904813</c:v>
                </c:pt>
                <c:pt idx="74">
                  <c:v>5.2038673883656541</c:v>
                </c:pt>
              </c:numCache>
            </c:numRef>
          </c:yVal>
          <c:smooth val="0"/>
          <c:extLst>
            <c:ext xmlns:c16="http://schemas.microsoft.com/office/drawing/2014/chart" uri="{C3380CC4-5D6E-409C-BE32-E72D297353CC}">
              <c16:uniqueId val="{00000000-801A-4558-928C-9639189C7005}"/>
            </c:ext>
          </c:extLst>
        </c:ser>
        <c:dLbls>
          <c:showLegendKey val="0"/>
          <c:showVal val="0"/>
          <c:showCatName val="0"/>
          <c:showSerName val="0"/>
          <c:showPercent val="0"/>
          <c:showBubbleSize val="0"/>
        </c:dLbls>
        <c:axId val="220582608"/>
        <c:axId val="220583592"/>
      </c:scatterChart>
      <c:valAx>
        <c:axId val="220582608"/>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a:solidFill>
                      <a:sysClr val="windowText" lastClr="000000"/>
                    </a:solidFill>
                    <a:latin typeface="Times New Roman" panose="02020603050405020304" pitchFamily="18" charset="0"/>
                    <a:cs typeface="Times New Roman" panose="02020603050405020304" pitchFamily="18" charset="0"/>
                  </a:rPr>
                  <a:t>RoS/U10</a:t>
                </a:r>
              </a:p>
            </c:rich>
          </c:tx>
          <c:layout>
            <c:manualLayout>
              <c:xMode val="edge"/>
              <c:yMode val="edge"/>
              <c:x val="0.4702139364628391"/>
              <c:y val="0.91247769806737844"/>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20583592"/>
        <c:crosses val="autoZero"/>
        <c:crossBetween val="midCat"/>
      </c:valAx>
      <c:valAx>
        <c:axId val="220583592"/>
        <c:scaling>
          <c:logBase val="10"/>
          <c:orientation val="minMax"/>
          <c:max val="100"/>
        </c:scaling>
        <c:delete val="0"/>
        <c:axPos val="l"/>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a:solidFill>
                      <a:sysClr val="windowText" lastClr="000000"/>
                    </a:solidFill>
                    <a:latin typeface="Times New Roman" panose="02020603050405020304" pitchFamily="18" charset="0"/>
                    <a:cs typeface="Times New Roman" panose="02020603050405020304" pitchFamily="18" charset="0"/>
                  </a:rPr>
                  <a:t>Nc</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20582608"/>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525444444444444"/>
          <c:y val="3.2293981481481479E-2"/>
          <c:w val="0.75740166666666664"/>
          <c:h val="0.81366979166666664"/>
        </c:manualLayout>
      </c:layout>
      <c:scatterChart>
        <c:scatterStyle val="smoothMarker"/>
        <c:varyColors val="0"/>
        <c:ser>
          <c:idx val="0"/>
          <c:order val="0"/>
          <c:tx>
            <c:strRef>
              <c:f>'Simulations-horiz only'!$H$3</c:f>
              <c:strCache>
                <c:ptCount val="1"/>
                <c:pt idx="0">
                  <c:v>ρb=1.33</c:v>
                </c:pt>
              </c:strCache>
            </c:strRef>
          </c:tx>
          <c:spPr>
            <a:ln w="15875" cap="rnd">
              <a:solidFill>
                <a:srgbClr val="00B0F0"/>
              </a:solidFill>
              <a:prstDash val="dash"/>
              <a:round/>
            </a:ln>
            <a:effectLst/>
          </c:spPr>
          <c:marker>
            <c:symbol val="circle"/>
            <c:size val="7"/>
            <c:spPr>
              <a:solidFill>
                <a:schemeClr val="bg1"/>
              </a:solidFill>
              <a:ln w="9525">
                <a:solidFill>
                  <a:srgbClr val="00B0F0"/>
                </a:solidFill>
              </a:ln>
              <a:effectLst/>
            </c:spPr>
          </c:marker>
          <c:xVal>
            <c:numRef>
              <c:f>'Simulations-horiz only'!$G$4:$G$9</c:f>
              <c:numCache>
                <c:formatCode>0.000</c:formatCode>
                <c:ptCount val="6"/>
                <c:pt idx="0">
                  <c:v>0.2</c:v>
                </c:pt>
                <c:pt idx="1">
                  <c:v>0.5</c:v>
                </c:pt>
                <c:pt idx="2">
                  <c:v>1</c:v>
                </c:pt>
                <c:pt idx="3">
                  <c:v>0.2</c:v>
                </c:pt>
                <c:pt idx="4">
                  <c:v>0.5</c:v>
                </c:pt>
                <c:pt idx="5">
                  <c:v>1</c:v>
                </c:pt>
              </c:numCache>
            </c:numRef>
          </c:xVal>
          <c:yVal>
            <c:numRef>
              <c:f>'Simulations-horiz only'!$H$4:$H$9</c:f>
              <c:numCache>
                <c:formatCode>0.000</c:formatCode>
                <c:ptCount val="6"/>
                <c:pt idx="0">
                  <c:v>0.24085022725633076</c:v>
                </c:pt>
                <c:pt idx="1">
                  <c:v>0.1664724242642863</c:v>
                </c:pt>
                <c:pt idx="2">
                  <c:v>0.11060922069557751</c:v>
                </c:pt>
              </c:numCache>
            </c:numRef>
          </c:yVal>
          <c:smooth val="1"/>
          <c:extLst>
            <c:ext xmlns:c16="http://schemas.microsoft.com/office/drawing/2014/chart" uri="{C3380CC4-5D6E-409C-BE32-E72D297353CC}">
              <c16:uniqueId val="{00000000-ED86-47A6-BA27-AD41312E50A0}"/>
            </c:ext>
          </c:extLst>
        </c:ser>
        <c:ser>
          <c:idx val="1"/>
          <c:order val="1"/>
          <c:tx>
            <c:strRef>
              <c:f>'Simulations-horiz only'!$I$3</c:f>
              <c:strCache>
                <c:ptCount val="1"/>
                <c:pt idx="0">
                  <c:v>ρb=0.616</c:v>
                </c:pt>
              </c:strCache>
            </c:strRef>
          </c:tx>
          <c:spPr>
            <a:ln w="15875" cap="rnd">
              <a:solidFill>
                <a:srgbClr val="FF0000"/>
              </a:solidFill>
              <a:prstDash val="dash"/>
              <a:round/>
            </a:ln>
            <a:effectLst/>
          </c:spPr>
          <c:marker>
            <c:symbol val="circle"/>
            <c:size val="7"/>
            <c:spPr>
              <a:solidFill>
                <a:schemeClr val="bg1"/>
              </a:solidFill>
              <a:ln w="9525">
                <a:solidFill>
                  <a:srgbClr val="FF0000"/>
                </a:solidFill>
              </a:ln>
              <a:effectLst/>
            </c:spPr>
          </c:marker>
          <c:xVal>
            <c:numRef>
              <c:f>'Simulations-horiz only'!$G$4:$G$9</c:f>
              <c:numCache>
                <c:formatCode>0.000</c:formatCode>
                <c:ptCount val="6"/>
                <c:pt idx="0">
                  <c:v>0.2</c:v>
                </c:pt>
                <c:pt idx="1">
                  <c:v>0.5</c:v>
                </c:pt>
                <c:pt idx="2">
                  <c:v>1</c:v>
                </c:pt>
                <c:pt idx="3">
                  <c:v>0.2</c:v>
                </c:pt>
                <c:pt idx="4">
                  <c:v>0.5</c:v>
                </c:pt>
                <c:pt idx="5">
                  <c:v>1</c:v>
                </c:pt>
              </c:numCache>
            </c:numRef>
          </c:xVal>
          <c:yVal>
            <c:numRef>
              <c:f>'Simulations-horiz only'!$I$4:$I$9</c:f>
              <c:numCache>
                <c:formatCode>0.000</c:formatCode>
                <c:ptCount val="6"/>
                <c:pt idx="3">
                  <c:v>0.33250000000000002</c:v>
                </c:pt>
                <c:pt idx="4">
                  <c:v>0.2495</c:v>
                </c:pt>
                <c:pt idx="5">
                  <c:v>0.17499999999999999</c:v>
                </c:pt>
              </c:numCache>
            </c:numRef>
          </c:yVal>
          <c:smooth val="1"/>
          <c:extLst>
            <c:ext xmlns:c16="http://schemas.microsoft.com/office/drawing/2014/chart" uri="{C3380CC4-5D6E-409C-BE32-E72D297353CC}">
              <c16:uniqueId val="{00000001-ED86-47A6-BA27-AD41312E50A0}"/>
            </c:ext>
          </c:extLst>
        </c:ser>
        <c:dLbls>
          <c:showLegendKey val="0"/>
          <c:showVal val="0"/>
          <c:showCatName val="0"/>
          <c:showSerName val="0"/>
          <c:showPercent val="0"/>
          <c:showBubbleSize val="0"/>
        </c:dLbls>
        <c:axId val="796585264"/>
        <c:axId val="796577720"/>
      </c:scatterChart>
      <c:valAx>
        <c:axId val="796585264"/>
        <c:scaling>
          <c:orientation val="minMax"/>
          <c:max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solidFill>
                      <a:sysClr val="windowText" lastClr="000000"/>
                    </a:solidFill>
                    <a:latin typeface="Times New Roman" panose="02020603050405020304" pitchFamily="18" charset="0"/>
                    <a:cs typeface="Times New Roman" panose="02020603050405020304" pitchFamily="18" charset="0"/>
                  </a:rPr>
                  <a:t>Fuel Height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96577720"/>
        <c:crosses val="autoZero"/>
        <c:crossBetween val="midCat"/>
        <c:majorUnit val="0.2"/>
      </c:valAx>
      <c:valAx>
        <c:axId val="796577720"/>
        <c:scaling>
          <c:orientation val="minMax"/>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400" b="0" i="0" u="none" strike="noStrike" baseline="0">
                    <a:effectLst/>
                  </a:rPr>
                  <a:t>RoS/U</a:t>
                </a:r>
                <a:r>
                  <a:rPr lang="en-GB" sz="1400" b="0" i="0" u="none" strike="noStrike" baseline="-25000">
                    <a:effectLst/>
                  </a:rPr>
                  <a:t>10</a:t>
                </a:r>
                <a:endParaRPr lang="en-GB" sz="14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96585264"/>
        <c:crosses val="autoZero"/>
        <c:crossBetween val="midCat"/>
      </c:valAx>
      <c:spPr>
        <a:noFill/>
        <a:ln>
          <a:solidFill>
            <a:schemeClr val="tx1"/>
          </a:solidFill>
        </a:ln>
        <a:effectLst/>
      </c:spPr>
    </c:plotArea>
    <c:legend>
      <c:legendPos val="r"/>
      <c:layout>
        <c:manualLayout>
          <c:xMode val="edge"/>
          <c:yMode val="edge"/>
          <c:x val="0.22988611111111112"/>
          <c:y val="0.6504812499999999"/>
          <c:w val="0.29372277777777778"/>
          <c:h val="0.168954861111111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525444444444444"/>
          <c:y val="3.2293981481481479E-2"/>
          <c:w val="0.75740166666666664"/>
          <c:h val="0.81366979166666664"/>
        </c:manualLayout>
      </c:layout>
      <c:scatterChart>
        <c:scatterStyle val="smoothMarker"/>
        <c:varyColors val="0"/>
        <c:ser>
          <c:idx val="0"/>
          <c:order val="0"/>
          <c:tx>
            <c:strRef>
              <c:f>'Simulations-horiz only'!$J$3</c:f>
              <c:strCache>
                <c:ptCount val="1"/>
                <c:pt idx="0">
                  <c:v>ρb=1.33</c:v>
                </c:pt>
              </c:strCache>
            </c:strRef>
          </c:tx>
          <c:spPr>
            <a:ln w="15875" cap="rnd">
              <a:solidFill>
                <a:srgbClr val="00B0F0"/>
              </a:solidFill>
              <a:prstDash val="dash"/>
              <a:round/>
            </a:ln>
            <a:effectLst/>
          </c:spPr>
          <c:marker>
            <c:symbol val="circle"/>
            <c:size val="7"/>
            <c:spPr>
              <a:solidFill>
                <a:schemeClr val="bg1"/>
              </a:solidFill>
              <a:ln w="9525">
                <a:solidFill>
                  <a:srgbClr val="00B0F0"/>
                </a:solidFill>
              </a:ln>
              <a:effectLst/>
            </c:spPr>
          </c:marker>
          <c:xVal>
            <c:numRef>
              <c:f>'Simulations-horiz only'!$G$10:$G$15</c:f>
              <c:numCache>
                <c:formatCode>0.000</c:formatCode>
                <c:ptCount val="6"/>
                <c:pt idx="0">
                  <c:v>0.2</c:v>
                </c:pt>
                <c:pt idx="1">
                  <c:v>0.5</c:v>
                </c:pt>
                <c:pt idx="2">
                  <c:v>1</c:v>
                </c:pt>
                <c:pt idx="3">
                  <c:v>0.2</c:v>
                </c:pt>
                <c:pt idx="4">
                  <c:v>0.5</c:v>
                </c:pt>
                <c:pt idx="5">
                  <c:v>1</c:v>
                </c:pt>
              </c:numCache>
            </c:numRef>
          </c:xVal>
          <c:yVal>
            <c:numRef>
              <c:f>'Simulations-horiz only'!$J$10:$J$15</c:f>
              <c:numCache>
                <c:formatCode>0.000</c:formatCode>
                <c:ptCount val="6"/>
                <c:pt idx="0">
                  <c:v>0.18302174570683788</c:v>
                </c:pt>
                <c:pt idx="1">
                  <c:v>0.1575</c:v>
                </c:pt>
                <c:pt idx="2">
                  <c:v>0.14217507690197687</c:v>
                </c:pt>
              </c:numCache>
            </c:numRef>
          </c:yVal>
          <c:smooth val="1"/>
          <c:extLst>
            <c:ext xmlns:c16="http://schemas.microsoft.com/office/drawing/2014/chart" uri="{C3380CC4-5D6E-409C-BE32-E72D297353CC}">
              <c16:uniqueId val="{00000000-C749-4FAB-9667-DE19A720A998}"/>
            </c:ext>
          </c:extLst>
        </c:ser>
        <c:ser>
          <c:idx val="1"/>
          <c:order val="1"/>
          <c:tx>
            <c:strRef>
              <c:f>'Simulations-horiz only'!$K$3</c:f>
              <c:strCache>
                <c:ptCount val="1"/>
                <c:pt idx="0">
                  <c:v>ρb=0.616</c:v>
                </c:pt>
              </c:strCache>
            </c:strRef>
          </c:tx>
          <c:spPr>
            <a:ln w="15875" cap="rnd">
              <a:solidFill>
                <a:srgbClr val="FF0000"/>
              </a:solidFill>
              <a:prstDash val="dash"/>
              <a:round/>
            </a:ln>
            <a:effectLst/>
          </c:spPr>
          <c:marker>
            <c:symbol val="circle"/>
            <c:size val="7"/>
            <c:spPr>
              <a:solidFill>
                <a:schemeClr val="bg1"/>
              </a:solidFill>
              <a:ln w="9525">
                <a:solidFill>
                  <a:srgbClr val="FF0000"/>
                </a:solidFill>
              </a:ln>
              <a:effectLst/>
            </c:spPr>
          </c:marker>
          <c:xVal>
            <c:numRef>
              <c:f>'Simulations-horiz only'!$G$10:$G$15</c:f>
              <c:numCache>
                <c:formatCode>0.000</c:formatCode>
                <c:ptCount val="6"/>
                <c:pt idx="0">
                  <c:v>0.2</c:v>
                </c:pt>
                <c:pt idx="1">
                  <c:v>0.5</c:v>
                </c:pt>
                <c:pt idx="2">
                  <c:v>1</c:v>
                </c:pt>
                <c:pt idx="3">
                  <c:v>0.2</c:v>
                </c:pt>
                <c:pt idx="4">
                  <c:v>0.5</c:v>
                </c:pt>
                <c:pt idx="5">
                  <c:v>1</c:v>
                </c:pt>
              </c:numCache>
            </c:numRef>
          </c:xVal>
          <c:yVal>
            <c:numRef>
              <c:f>'Simulations-horiz only'!$K$10:$K$15</c:f>
              <c:numCache>
                <c:formatCode>0.000</c:formatCode>
                <c:ptCount val="6"/>
                <c:pt idx="3">
                  <c:v>0.1925</c:v>
                </c:pt>
                <c:pt idx="4">
                  <c:v>0.16875000000000001</c:v>
                </c:pt>
                <c:pt idx="5">
                  <c:v>0.155</c:v>
                </c:pt>
              </c:numCache>
            </c:numRef>
          </c:yVal>
          <c:smooth val="1"/>
          <c:extLst>
            <c:ext xmlns:c16="http://schemas.microsoft.com/office/drawing/2014/chart" uri="{C3380CC4-5D6E-409C-BE32-E72D297353CC}">
              <c16:uniqueId val="{00000001-C749-4FAB-9667-DE19A720A998}"/>
            </c:ext>
          </c:extLst>
        </c:ser>
        <c:dLbls>
          <c:showLegendKey val="0"/>
          <c:showVal val="0"/>
          <c:showCatName val="0"/>
          <c:showSerName val="0"/>
          <c:showPercent val="0"/>
          <c:showBubbleSize val="0"/>
        </c:dLbls>
        <c:axId val="796585264"/>
        <c:axId val="796577720"/>
      </c:scatterChart>
      <c:valAx>
        <c:axId val="796585264"/>
        <c:scaling>
          <c:orientation val="minMax"/>
          <c:max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solidFill>
                      <a:sysClr val="windowText" lastClr="000000"/>
                    </a:solidFill>
                    <a:latin typeface="Times New Roman" panose="02020603050405020304" pitchFamily="18" charset="0"/>
                    <a:cs typeface="Times New Roman" panose="02020603050405020304" pitchFamily="18" charset="0"/>
                  </a:rPr>
                  <a:t>Fuel Height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96577720"/>
        <c:crosses val="autoZero"/>
        <c:crossBetween val="midCat"/>
        <c:majorUnit val="0.2"/>
      </c:valAx>
      <c:valAx>
        <c:axId val="796577720"/>
        <c:scaling>
          <c:orientation val="minMax"/>
          <c:max val="0.35000000000000003"/>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400" b="0" i="0" u="none" strike="noStrike" baseline="0">
                    <a:effectLst/>
                  </a:rPr>
                  <a:t>RoS/U</a:t>
                </a:r>
                <a:r>
                  <a:rPr lang="en-GB" sz="1400" b="0" i="0" u="none" strike="noStrike" baseline="-25000">
                    <a:effectLst/>
                  </a:rPr>
                  <a:t>10</a:t>
                </a:r>
                <a:endParaRPr lang="en-GB" sz="14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96585264"/>
        <c:crosses val="autoZero"/>
        <c:crossBetween val="midCat"/>
      </c:valAx>
      <c:spPr>
        <a:noFill/>
        <a:ln>
          <a:solidFill>
            <a:schemeClr val="tx1"/>
          </a:solidFill>
        </a:ln>
        <a:effectLst/>
      </c:spPr>
    </c:plotArea>
    <c:legend>
      <c:legendPos val="r"/>
      <c:layout>
        <c:manualLayout>
          <c:xMode val="edge"/>
          <c:yMode val="edge"/>
          <c:x val="0.22988611111111112"/>
          <c:y val="0.6504812499999999"/>
          <c:w val="0.29372277777777778"/>
          <c:h val="0.168954861111111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525444444444444"/>
          <c:y val="3.2293981481481479E-2"/>
          <c:w val="0.75740166666666664"/>
          <c:h val="0.81366979166666664"/>
        </c:manualLayout>
      </c:layout>
      <c:scatterChart>
        <c:scatterStyle val="smoothMarker"/>
        <c:varyColors val="0"/>
        <c:ser>
          <c:idx val="0"/>
          <c:order val="0"/>
          <c:tx>
            <c:strRef>
              <c:f>'Simulations-horiz only'!$L$3</c:f>
              <c:strCache>
                <c:ptCount val="1"/>
                <c:pt idx="0">
                  <c:v>ρb=1.33</c:v>
                </c:pt>
              </c:strCache>
            </c:strRef>
          </c:tx>
          <c:spPr>
            <a:ln w="15875" cap="rnd">
              <a:solidFill>
                <a:srgbClr val="00B0F0"/>
              </a:solidFill>
              <a:prstDash val="dash"/>
              <a:round/>
            </a:ln>
            <a:effectLst/>
          </c:spPr>
          <c:marker>
            <c:symbol val="circle"/>
            <c:size val="7"/>
            <c:spPr>
              <a:solidFill>
                <a:schemeClr val="bg1"/>
              </a:solidFill>
              <a:ln w="9525">
                <a:solidFill>
                  <a:srgbClr val="00B0F0"/>
                </a:solidFill>
              </a:ln>
              <a:effectLst/>
            </c:spPr>
          </c:marker>
          <c:xVal>
            <c:numRef>
              <c:f>'Simulations-horiz only'!$G$16:$G$21</c:f>
              <c:numCache>
                <c:formatCode>0.000</c:formatCode>
                <c:ptCount val="6"/>
                <c:pt idx="0">
                  <c:v>0.2</c:v>
                </c:pt>
                <c:pt idx="1">
                  <c:v>0.5</c:v>
                </c:pt>
                <c:pt idx="2">
                  <c:v>1</c:v>
                </c:pt>
                <c:pt idx="3">
                  <c:v>0.2</c:v>
                </c:pt>
                <c:pt idx="4">
                  <c:v>0.5</c:v>
                </c:pt>
                <c:pt idx="5">
                  <c:v>1</c:v>
                </c:pt>
              </c:numCache>
            </c:numRef>
          </c:xVal>
          <c:yVal>
            <c:numRef>
              <c:f>'Simulations-horiz only'!$L$16:$L$21</c:f>
              <c:numCache>
                <c:formatCode>0.000</c:formatCode>
                <c:ptCount val="6"/>
                <c:pt idx="0">
                  <c:v>0.15272186083763092</c:v>
                </c:pt>
                <c:pt idx="1">
                  <c:v>0.15</c:v>
                </c:pt>
                <c:pt idx="2">
                  <c:v>0.13833333333333334</c:v>
                </c:pt>
              </c:numCache>
            </c:numRef>
          </c:yVal>
          <c:smooth val="1"/>
          <c:extLst>
            <c:ext xmlns:c16="http://schemas.microsoft.com/office/drawing/2014/chart" uri="{C3380CC4-5D6E-409C-BE32-E72D297353CC}">
              <c16:uniqueId val="{00000000-D93E-47A8-B9AE-F30C8069F80B}"/>
            </c:ext>
          </c:extLst>
        </c:ser>
        <c:ser>
          <c:idx val="1"/>
          <c:order val="1"/>
          <c:tx>
            <c:strRef>
              <c:f>'Simulations-horiz only'!$M$3</c:f>
              <c:strCache>
                <c:ptCount val="1"/>
                <c:pt idx="0">
                  <c:v>ρb=0.616</c:v>
                </c:pt>
              </c:strCache>
            </c:strRef>
          </c:tx>
          <c:spPr>
            <a:ln w="15875" cap="rnd">
              <a:solidFill>
                <a:srgbClr val="FF0000"/>
              </a:solidFill>
              <a:prstDash val="dash"/>
              <a:round/>
            </a:ln>
            <a:effectLst/>
          </c:spPr>
          <c:marker>
            <c:symbol val="circle"/>
            <c:size val="7"/>
            <c:spPr>
              <a:solidFill>
                <a:schemeClr val="bg1"/>
              </a:solidFill>
              <a:ln w="9525">
                <a:solidFill>
                  <a:srgbClr val="FF0000"/>
                </a:solidFill>
              </a:ln>
              <a:effectLst/>
            </c:spPr>
          </c:marker>
          <c:xVal>
            <c:numRef>
              <c:f>'Simulations-horiz only'!$G$16:$G$21</c:f>
              <c:numCache>
                <c:formatCode>0.000</c:formatCode>
                <c:ptCount val="6"/>
                <c:pt idx="0">
                  <c:v>0.2</c:v>
                </c:pt>
                <c:pt idx="1">
                  <c:v>0.5</c:v>
                </c:pt>
                <c:pt idx="2">
                  <c:v>1</c:v>
                </c:pt>
                <c:pt idx="3">
                  <c:v>0.2</c:v>
                </c:pt>
                <c:pt idx="4">
                  <c:v>0.5</c:v>
                </c:pt>
                <c:pt idx="5">
                  <c:v>1</c:v>
                </c:pt>
              </c:numCache>
            </c:numRef>
          </c:xVal>
          <c:yVal>
            <c:numRef>
              <c:f>'Simulations-horiz only'!$M$16:$M$21</c:f>
              <c:numCache>
                <c:formatCode>0.000</c:formatCode>
                <c:ptCount val="6"/>
                <c:pt idx="3">
                  <c:v>0.14416666666666667</c:v>
                </c:pt>
                <c:pt idx="4">
                  <c:v>0.14833333333333334</c:v>
                </c:pt>
                <c:pt idx="5">
                  <c:v>0.12583333333333332</c:v>
                </c:pt>
              </c:numCache>
            </c:numRef>
          </c:yVal>
          <c:smooth val="1"/>
          <c:extLst>
            <c:ext xmlns:c16="http://schemas.microsoft.com/office/drawing/2014/chart" uri="{C3380CC4-5D6E-409C-BE32-E72D297353CC}">
              <c16:uniqueId val="{00000001-D93E-47A8-B9AE-F30C8069F80B}"/>
            </c:ext>
          </c:extLst>
        </c:ser>
        <c:dLbls>
          <c:showLegendKey val="0"/>
          <c:showVal val="0"/>
          <c:showCatName val="0"/>
          <c:showSerName val="0"/>
          <c:showPercent val="0"/>
          <c:showBubbleSize val="0"/>
        </c:dLbls>
        <c:axId val="796585264"/>
        <c:axId val="796577720"/>
      </c:scatterChart>
      <c:valAx>
        <c:axId val="796585264"/>
        <c:scaling>
          <c:orientation val="minMax"/>
          <c:max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solidFill>
                      <a:sysClr val="windowText" lastClr="000000"/>
                    </a:solidFill>
                    <a:latin typeface="Times New Roman" panose="02020603050405020304" pitchFamily="18" charset="0"/>
                    <a:cs typeface="Times New Roman" panose="02020603050405020304" pitchFamily="18" charset="0"/>
                  </a:rPr>
                  <a:t>Fuel Height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96577720"/>
        <c:crosses val="autoZero"/>
        <c:crossBetween val="midCat"/>
        <c:majorUnit val="0.2"/>
      </c:valAx>
      <c:valAx>
        <c:axId val="796577720"/>
        <c:scaling>
          <c:orientation val="minMax"/>
          <c:max val="0.35000000000000003"/>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400" b="0" i="0" u="none" strike="noStrike" baseline="0">
                    <a:effectLst/>
                  </a:rPr>
                  <a:t>RoS/U</a:t>
                </a:r>
                <a:r>
                  <a:rPr lang="en-GB" sz="1400" b="0" i="0" u="none" strike="noStrike" baseline="-25000">
                    <a:effectLst/>
                  </a:rPr>
                  <a:t>10</a:t>
                </a:r>
                <a:endParaRPr lang="en-GB" sz="14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96585264"/>
        <c:crosses val="autoZero"/>
        <c:crossBetween val="midCat"/>
      </c:valAx>
      <c:spPr>
        <a:noFill/>
        <a:ln>
          <a:solidFill>
            <a:schemeClr val="tx1"/>
          </a:solidFill>
        </a:ln>
        <a:effectLst/>
      </c:spPr>
    </c:plotArea>
    <c:legend>
      <c:legendPos val="r"/>
      <c:layout>
        <c:manualLayout>
          <c:xMode val="edge"/>
          <c:yMode val="edge"/>
          <c:x val="0.22988611111111112"/>
          <c:y val="0.6504812499999999"/>
          <c:w val="0.29372277777777778"/>
          <c:h val="0.168954861111111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525444444444444"/>
          <c:y val="3.2293981481481479E-2"/>
          <c:w val="0.75740166666666664"/>
          <c:h val="0.81366979166666664"/>
        </c:manualLayout>
      </c:layout>
      <c:scatterChart>
        <c:scatterStyle val="smoothMarker"/>
        <c:varyColors val="0"/>
        <c:ser>
          <c:idx val="0"/>
          <c:order val="0"/>
          <c:tx>
            <c:strRef>
              <c:f>'Simulations-horiz only'!$N$3</c:f>
              <c:strCache>
                <c:ptCount val="1"/>
                <c:pt idx="0">
                  <c:v>ρb=1.33</c:v>
                </c:pt>
              </c:strCache>
            </c:strRef>
          </c:tx>
          <c:spPr>
            <a:ln w="15875" cap="rnd">
              <a:solidFill>
                <a:srgbClr val="00B0F0"/>
              </a:solidFill>
              <a:prstDash val="dash"/>
              <a:round/>
            </a:ln>
            <a:effectLst/>
          </c:spPr>
          <c:marker>
            <c:symbol val="circle"/>
            <c:size val="7"/>
            <c:spPr>
              <a:solidFill>
                <a:schemeClr val="bg1"/>
              </a:solidFill>
              <a:ln w="9525">
                <a:solidFill>
                  <a:srgbClr val="00B0F0"/>
                </a:solidFill>
              </a:ln>
              <a:effectLst/>
            </c:spPr>
          </c:marker>
          <c:xVal>
            <c:numRef>
              <c:f>'Simulations-horiz only'!$G$4:$G$9</c:f>
              <c:numCache>
                <c:formatCode>0.000</c:formatCode>
                <c:ptCount val="6"/>
                <c:pt idx="0">
                  <c:v>0.2</c:v>
                </c:pt>
                <c:pt idx="1">
                  <c:v>0.5</c:v>
                </c:pt>
                <c:pt idx="2">
                  <c:v>1</c:v>
                </c:pt>
                <c:pt idx="3">
                  <c:v>0.2</c:v>
                </c:pt>
                <c:pt idx="4">
                  <c:v>0.5</c:v>
                </c:pt>
                <c:pt idx="5">
                  <c:v>1</c:v>
                </c:pt>
              </c:numCache>
            </c:numRef>
          </c:xVal>
          <c:yVal>
            <c:numRef>
              <c:f>'Simulations-horiz only'!$N$4:$N$9</c:f>
              <c:numCache>
                <c:formatCode>0.000</c:formatCode>
                <c:ptCount val="6"/>
                <c:pt idx="0">
                  <c:v>8.3064775635271708</c:v>
                </c:pt>
                <c:pt idx="1">
                  <c:v>10.843628515055402</c:v>
                </c:pt>
                <c:pt idx="2">
                  <c:v>11.861393230732645</c:v>
                </c:pt>
              </c:numCache>
            </c:numRef>
          </c:yVal>
          <c:smooth val="1"/>
          <c:extLst>
            <c:ext xmlns:c16="http://schemas.microsoft.com/office/drawing/2014/chart" uri="{C3380CC4-5D6E-409C-BE32-E72D297353CC}">
              <c16:uniqueId val="{00000000-A27B-4D13-BC00-00543196F275}"/>
            </c:ext>
          </c:extLst>
        </c:ser>
        <c:ser>
          <c:idx val="1"/>
          <c:order val="1"/>
          <c:tx>
            <c:strRef>
              <c:f>'Simulations-horiz only'!$O$3</c:f>
              <c:strCache>
                <c:ptCount val="1"/>
                <c:pt idx="0">
                  <c:v>ρb=0.616</c:v>
                </c:pt>
              </c:strCache>
            </c:strRef>
          </c:tx>
          <c:spPr>
            <a:ln w="15875" cap="rnd">
              <a:solidFill>
                <a:srgbClr val="FF0000"/>
              </a:solidFill>
              <a:prstDash val="dash"/>
              <a:round/>
            </a:ln>
            <a:effectLst/>
          </c:spPr>
          <c:marker>
            <c:symbol val="circle"/>
            <c:size val="7"/>
            <c:spPr>
              <a:noFill/>
              <a:ln w="9525">
                <a:solidFill>
                  <a:srgbClr val="FF0000"/>
                </a:solidFill>
              </a:ln>
              <a:effectLst/>
            </c:spPr>
          </c:marker>
          <c:xVal>
            <c:numRef>
              <c:f>'Simulations-horiz only'!$G$4:$G$9</c:f>
              <c:numCache>
                <c:formatCode>0.000</c:formatCode>
                <c:ptCount val="6"/>
                <c:pt idx="0">
                  <c:v>0.2</c:v>
                </c:pt>
                <c:pt idx="1">
                  <c:v>0.5</c:v>
                </c:pt>
                <c:pt idx="2">
                  <c:v>1</c:v>
                </c:pt>
                <c:pt idx="3">
                  <c:v>0.2</c:v>
                </c:pt>
                <c:pt idx="4">
                  <c:v>0.5</c:v>
                </c:pt>
                <c:pt idx="5">
                  <c:v>1</c:v>
                </c:pt>
              </c:numCache>
            </c:numRef>
          </c:xVal>
          <c:yVal>
            <c:numRef>
              <c:f>'Simulations-horiz only'!$O$4:$O$9</c:f>
              <c:numCache>
                <c:formatCode>General</c:formatCode>
                <c:ptCount val="6"/>
                <c:pt idx="3" formatCode="0.000">
                  <c:v>7.8130237720460851</c:v>
                </c:pt>
                <c:pt idx="4" formatCode="0.000">
                  <c:v>10.311925697901852</c:v>
                </c:pt>
                <c:pt idx="5" formatCode="0.000">
                  <c:v>10.889990817263545</c:v>
                </c:pt>
              </c:numCache>
            </c:numRef>
          </c:yVal>
          <c:smooth val="1"/>
          <c:extLst>
            <c:ext xmlns:c16="http://schemas.microsoft.com/office/drawing/2014/chart" uri="{C3380CC4-5D6E-409C-BE32-E72D297353CC}">
              <c16:uniqueId val="{00000001-A27B-4D13-BC00-00543196F275}"/>
            </c:ext>
          </c:extLst>
        </c:ser>
        <c:ser>
          <c:idx val="2"/>
          <c:order val="2"/>
          <c:tx>
            <c:strRef>
              <c:f>'Simulations-horiz only'!$T$3</c:f>
              <c:strCache>
                <c:ptCount val="1"/>
              </c:strCache>
            </c:strRef>
          </c:tx>
          <c:spPr>
            <a:ln w="6350" cap="rnd">
              <a:solidFill>
                <a:schemeClr val="bg1">
                  <a:lumMod val="50000"/>
                </a:schemeClr>
              </a:solidFill>
              <a:prstDash val="lgDash"/>
              <a:round/>
            </a:ln>
            <a:effectLst/>
          </c:spPr>
          <c:marker>
            <c:symbol val="none"/>
          </c:marker>
          <c:xVal>
            <c:numRef>
              <c:f>'Simulations-horiz only'!$G$23:$G$24</c:f>
              <c:numCache>
                <c:formatCode>0.000</c:formatCode>
                <c:ptCount val="2"/>
                <c:pt idx="0">
                  <c:v>0</c:v>
                </c:pt>
                <c:pt idx="1">
                  <c:v>1</c:v>
                </c:pt>
              </c:numCache>
            </c:numRef>
          </c:xVal>
          <c:yVal>
            <c:numRef>
              <c:f>'Simulations-horiz only'!$T$23:$T$24</c:f>
              <c:numCache>
                <c:formatCode>General</c:formatCode>
                <c:ptCount val="2"/>
                <c:pt idx="0">
                  <c:v>2</c:v>
                </c:pt>
                <c:pt idx="1">
                  <c:v>2</c:v>
                </c:pt>
              </c:numCache>
            </c:numRef>
          </c:yVal>
          <c:smooth val="1"/>
          <c:extLst>
            <c:ext xmlns:c16="http://schemas.microsoft.com/office/drawing/2014/chart" uri="{C3380CC4-5D6E-409C-BE32-E72D297353CC}">
              <c16:uniqueId val="{00000000-8E0E-435A-8773-3FD712B71B33}"/>
            </c:ext>
          </c:extLst>
        </c:ser>
        <c:ser>
          <c:idx val="3"/>
          <c:order val="3"/>
          <c:tx>
            <c:strRef>
              <c:f>'Simulations-horiz only'!$U$3</c:f>
              <c:strCache>
                <c:ptCount val="1"/>
              </c:strCache>
            </c:strRef>
          </c:tx>
          <c:spPr>
            <a:ln w="6350" cap="rnd">
              <a:solidFill>
                <a:schemeClr val="bg1">
                  <a:lumMod val="50000"/>
                </a:schemeClr>
              </a:solidFill>
              <a:prstDash val="lgDash"/>
              <a:round/>
            </a:ln>
            <a:effectLst/>
          </c:spPr>
          <c:marker>
            <c:symbol val="none"/>
          </c:marker>
          <c:xVal>
            <c:numRef>
              <c:f>'Simulations-horiz only'!$G$25:$G$27</c:f>
              <c:numCache>
                <c:formatCode>0.000</c:formatCode>
                <c:ptCount val="3"/>
                <c:pt idx="0">
                  <c:v>0</c:v>
                </c:pt>
                <c:pt idx="1">
                  <c:v>1</c:v>
                </c:pt>
              </c:numCache>
            </c:numRef>
          </c:xVal>
          <c:yVal>
            <c:numRef>
              <c:f>'Simulations-horiz only'!$U$25:$U$26</c:f>
              <c:numCache>
                <c:formatCode>General</c:formatCode>
                <c:ptCount val="2"/>
                <c:pt idx="0">
                  <c:v>10</c:v>
                </c:pt>
                <c:pt idx="1">
                  <c:v>10</c:v>
                </c:pt>
              </c:numCache>
            </c:numRef>
          </c:yVal>
          <c:smooth val="1"/>
          <c:extLst>
            <c:ext xmlns:c16="http://schemas.microsoft.com/office/drawing/2014/chart" uri="{C3380CC4-5D6E-409C-BE32-E72D297353CC}">
              <c16:uniqueId val="{00000001-8E0E-435A-8773-3FD712B71B33}"/>
            </c:ext>
          </c:extLst>
        </c:ser>
        <c:dLbls>
          <c:showLegendKey val="0"/>
          <c:showVal val="0"/>
          <c:showCatName val="0"/>
          <c:showSerName val="0"/>
          <c:showPercent val="0"/>
          <c:showBubbleSize val="0"/>
        </c:dLbls>
        <c:axId val="796585264"/>
        <c:axId val="796577720"/>
      </c:scatterChart>
      <c:valAx>
        <c:axId val="796585264"/>
        <c:scaling>
          <c:orientation val="minMax"/>
          <c:max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solidFill>
                      <a:sysClr val="windowText" lastClr="000000"/>
                    </a:solidFill>
                    <a:latin typeface="Times New Roman" panose="02020603050405020304" pitchFamily="18" charset="0"/>
                    <a:cs typeface="Times New Roman" panose="02020603050405020304" pitchFamily="18" charset="0"/>
                  </a:rPr>
                  <a:t>Fuel Height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96577720"/>
        <c:crosses val="autoZero"/>
        <c:crossBetween val="midCat"/>
        <c:majorUnit val="0.2"/>
      </c:valAx>
      <c:valAx>
        <c:axId val="796577720"/>
        <c:scaling>
          <c:logBase val="10"/>
          <c:orientation val="minMax"/>
          <c:max val="20"/>
          <c:min val="0.1"/>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400">
                    <a:solidFill>
                      <a:sysClr val="windowText" lastClr="000000"/>
                    </a:solidFill>
                    <a:latin typeface="Times New Roman" panose="02020603050405020304" pitchFamily="18" charset="0"/>
                    <a:cs typeface="Times New Roman" panose="02020603050405020304" pitchFamily="18" charset="0"/>
                  </a:rPr>
                  <a:t>Nc</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96585264"/>
        <c:crosses val="autoZero"/>
        <c:crossBetween val="midCat"/>
      </c:valAx>
      <c:spPr>
        <a:noFill/>
        <a:ln>
          <a:solidFill>
            <a:schemeClr val="tx1"/>
          </a:solidFill>
        </a:ln>
        <a:effectLst/>
      </c:spPr>
    </c:plotArea>
    <c:legend>
      <c:legendPos val="r"/>
      <c:legendEntry>
        <c:idx val="2"/>
        <c:delete val="1"/>
      </c:legendEntry>
      <c:legendEntry>
        <c:idx val="3"/>
        <c:delete val="1"/>
      </c:legendEntry>
      <c:layout>
        <c:manualLayout>
          <c:xMode val="edge"/>
          <c:yMode val="edge"/>
          <c:x val="0.62864554620952107"/>
          <c:y val="0.6504812499999999"/>
          <c:w val="0.29363395350684196"/>
          <c:h val="0.16693575002898964"/>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525444444444444"/>
          <c:y val="3.2293981481481479E-2"/>
          <c:w val="0.75740166666666664"/>
          <c:h val="0.81366979166666664"/>
        </c:manualLayout>
      </c:layout>
      <c:scatterChart>
        <c:scatterStyle val="smoothMarker"/>
        <c:varyColors val="0"/>
        <c:ser>
          <c:idx val="0"/>
          <c:order val="0"/>
          <c:tx>
            <c:strRef>
              <c:f>'Simulations-horiz only'!$N$3</c:f>
              <c:strCache>
                <c:ptCount val="1"/>
                <c:pt idx="0">
                  <c:v>ρb=1.33</c:v>
                </c:pt>
              </c:strCache>
            </c:strRef>
          </c:tx>
          <c:spPr>
            <a:ln w="15875" cap="rnd">
              <a:solidFill>
                <a:srgbClr val="00B0F0"/>
              </a:solidFill>
              <a:prstDash val="dash"/>
              <a:round/>
            </a:ln>
            <a:effectLst/>
          </c:spPr>
          <c:marker>
            <c:symbol val="circle"/>
            <c:size val="7"/>
            <c:spPr>
              <a:solidFill>
                <a:schemeClr val="bg1"/>
              </a:solidFill>
              <a:ln w="9525">
                <a:solidFill>
                  <a:srgbClr val="00B0F0"/>
                </a:solidFill>
              </a:ln>
              <a:effectLst/>
            </c:spPr>
          </c:marker>
          <c:xVal>
            <c:numRef>
              <c:f>'Simulations-horiz only'!$G$10:$G$15</c:f>
              <c:numCache>
                <c:formatCode>0.000</c:formatCode>
                <c:ptCount val="6"/>
                <c:pt idx="0">
                  <c:v>0.2</c:v>
                </c:pt>
                <c:pt idx="1">
                  <c:v>0.5</c:v>
                </c:pt>
                <c:pt idx="2">
                  <c:v>1</c:v>
                </c:pt>
                <c:pt idx="3">
                  <c:v>0.2</c:v>
                </c:pt>
                <c:pt idx="4">
                  <c:v>0.5</c:v>
                </c:pt>
                <c:pt idx="5">
                  <c:v>1</c:v>
                </c:pt>
              </c:numCache>
            </c:numRef>
          </c:xVal>
          <c:yVal>
            <c:numRef>
              <c:f>'Simulations-horiz only'!$P$10:$P$12</c:f>
              <c:numCache>
                <c:formatCode>0.000</c:formatCode>
                <c:ptCount val="3"/>
                <c:pt idx="0">
                  <c:v>1.2660866987310382</c:v>
                </c:pt>
                <c:pt idx="1">
                  <c:v>2.4837225584477811</c:v>
                </c:pt>
                <c:pt idx="2">
                  <c:v>4.2480511738878279</c:v>
                </c:pt>
              </c:numCache>
            </c:numRef>
          </c:yVal>
          <c:smooth val="1"/>
          <c:extLst>
            <c:ext xmlns:c16="http://schemas.microsoft.com/office/drawing/2014/chart" uri="{C3380CC4-5D6E-409C-BE32-E72D297353CC}">
              <c16:uniqueId val="{00000000-FA67-4BC7-A0EE-91544A9C919F}"/>
            </c:ext>
          </c:extLst>
        </c:ser>
        <c:ser>
          <c:idx val="1"/>
          <c:order val="1"/>
          <c:tx>
            <c:strRef>
              <c:f>'Simulations-horiz only'!$O$3</c:f>
              <c:strCache>
                <c:ptCount val="1"/>
                <c:pt idx="0">
                  <c:v>ρb=0.616</c:v>
                </c:pt>
              </c:strCache>
            </c:strRef>
          </c:tx>
          <c:spPr>
            <a:ln w="15875" cap="rnd">
              <a:solidFill>
                <a:srgbClr val="FF0000"/>
              </a:solidFill>
              <a:prstDash val="dash"/>
              <a:round/>
            </a:ln>
            <a:effectLst/>
          </c:spPr>
          <c:marker>
            <c:symbol val="circle"/>
            <c:size val="7"/>
            <c:spPr>
              <a:noFill/>
              <a:ln w="9525">
                <a:solidFill>
                  <a:srgbClr val="FF0000"/>
                </a:solidFill>
              </a:ln>
              <a:effectLst/>
            </c:spPr>
          </c:marker>
          <c:xVal>
            <c:numRef>
              <c:f>'Simulations-horiz only'!$G$4:$G$9</c:f>
              <c:numCache>
                <c:formatCode>0.000</c:formatCode>
                <c:ptCount val="6"/>
                <c:pt idx="0">
                  <c:v>0.2</c:v>
                </c:pt>
                <c:pt idx="1">
                  <c:v>0.5</c:v>
                </c:pt>
                <c:pt idx="2">
                  <c:v>1</c:v>
                </c:pt>
                <c:pt idx="3">
                  <c:v>0.2</c:v>
                </c:pt>
                <c:pt idx="4">
                  <c:v>0.5</c:v>
                </c:pt>
                <c:pt idx="5">
                  <c:v>1</c:v>
                </c:pt>
              </c:numCache>
            </c:numRef>
          </c:xVal>
          <c:yVal>
            <c:numRef>
              <c:f>'Simulations-horiz only'!$Q$10:$Q$15</c:f>
              <c:numCache>
                <c:formatCode>General</c:formatCode>
                <c:ptCount val="6"/>
                <c:pt idx="3" formatCode="0.000">
                  <c:v>0.63874050259023707</c:v>
                </c:pt>
                <c:pt idx="4" formatCode="0.000">
                  <c:v>1.2832466231357773</c:v>
                </c:pt>
                <c:pt idx="5" formatCode="0.000">
                  <c:v>2.2441552113266914</c:v>
                </c:pt>
              </c:numCache>
            </c:numRef>
          </c:yVal>
          <c:smooth val="1"/>
          <c:extLst>
            <c:ext xmlns:c16="http://schemas.microsoft.com/office/drawing/2014/chart" uri="{C3380CC4-5D6E-409C-BE32-E72D297353CC}">
              <c16:uniqueId val="{00000001-FA67-4BC7-A0EE-91544A9C919F}"/>
            </c:ext>
          </c:extLst>
        </c:ser>
        <c:ser>
          <c:idx val="2"/>
          <c:order val="2"/>
          <c:tx>
            <c:strRef>
              <c:f>'Simulations-horiz only'!$T$3</c:f>
              <c:strCache>
                <c:ptCount val="1"/>
              </c:strCache>
            </c:strRef>
          </c:tx>
          <c:spPr>
            <a:ln w="6350" cap="rnd">
              <a:solidFill>
                <a:schemeClr val="bg1">
                  <a:lumMod val="50000"/>
                </a:schemeClr>
              </a:solidFill>
              <a:prstDash val="lgDash"/>
              <a:round/>
            </a:ln>
            <a:effectLst/>
          </c:spPr>
          <c:marker>
            <c:symbol val="none"/>
          </c:marker>
          <c:xVal>
            <c:numRef>
              <c:f>'Simulations-horiz only'!$G$23:$G$24</c:f>
              <c:numCache>
                <c:formatCode>0.000</c:formatCode>
                <c:ptCount val="2"/>
                <c:pt idx="0">
                  <c:v>0</c:v>
                </c:pt>
                <c:pt idx="1">
                  <c:v>1</c:v>
                </c:pt>
              </c:numCache>
            </c:numRef>
          </c:xVal>
          <c:yVal>
            <c:numRef>
              <c:f>'Simulations-horiz only'!$T$23:$T$24</c:f>
              <c:numCache>
                <c:formatCode>General</c:formatCode>
                <c:ptCount val="2"/>
                <c:pt idx="0">
                  <c:v>2</c:v>
                </c:pt>
                <c:pt idx="1">
                  <c:v>2</c:v>
                </c:pt>
              </c:numCache>
            </c:numRef>
          </c:yVal>
          <c:smooth val="1"/>
          <c:extLst>
            <c:ext xmlns:c16="http://schemas.microsoft.com/office/drawing/2014/chart" uri="{C3380CC4-5D6E-409C-BE32-E72D297353CC}">
              <c16:uniqueId val="{00000002-FA67-4BC7-A0EE-91544A9C919F}"/>
            </c:ext>
          </c:extLst>
        </c:ser>
        <c:ser>
          <c:idx val="3"/>
          <c:order val="3"/>
          <c:tx>
            <c:strRef>
              <c:f>'Simulations-horiz only'!$U$3</c:f>
              <c:strCache>
                <c:ptCount val="1"/>
              </c:strCache>
            </c:strRef>
          </c:tx>
          <c:spPr>
            <a:ln w="6350" cap="rnd">
              <a:solidFill>
                <a:schemeClr val="bg1">
                  <a:lumMod val="50000"/>
                </a:schemeClr>
              </a:solidFill>
              <a:prstDash val="lgDash"/>
              <a:round/>
            </a:ln>
            <a:effectLst/>
          </c:spPr>
          <c:marker>
            <c:symbol val="none"/>
          </c:marker>
          <c:xVal>
            <c:numRef>
              <c:f>'Simulations-horiz only'!$G$25:$G$27</c:f>
              <c:numCache>
                <c:formatCode>0.000</c:formatCode>
                <c:ptCount val="3"/>
                <c:pt idx="0">
                  <c:v>0</c:v>
                </c:pt>
                <c:pt idx="1">
                  <c:v>1</c:v>
                </c:pt>
              </c:numCache>
            </c:numRef>
          </c:xVal>
          <c:yVal>
            <c:numRef>
              <c:f>'Simulations-horiz only'!$U$25:$U$26</c:f>
              <c:numCache>
                <c:formatCode>General</c:formatCode>
                <c:ptCount val="2"/>
                <c:pt idx="0">
                  <c:v>10</c:v>
                </c:pt>
                <c:pt idx="1">
                  <c:v>10</c:v>
                </c:pt>
              </c:numCache>
            </c:numRef>
          </c:yVal>
          <c:smooth val="1"/>
          <c:extLst>
            <c:ext xmlns:c16="http://schemas.microsoft.com/office/drawing/2014/chart" uri="{C3380CC4-5D6E-409C-BE32-E72D297353CC}">
              <c16:uniqueId val="{00000003-FA67-4BC7-A0EE-91544A9C919F}"/>
            </c:ext>
          </c:extLst>
        </c:ser>
        <c:dLbls>
          <c:showLegendKey val="0"/>
          <c:showVal val="0"/>
          <c:showCatName val="0"/>
          <c:showSerName val="0"/>
          <c:showPercent val="0"/>
          <c:showBubbleSize val="0"/>
        </c:dLbls>
        <c:axId val="796585264"/>
        <c:axId val="796577720"/>
      </c:scatterChart>
      <c:valAx>
        <c:axId val="796585264"/>
        <c:scaling>
          <c:orientation val="minMax"/>
          <c:max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solidFill>
                      <a:sysClr val="windowText" lastClr="000000"/>
                    </a:solidFill>
                    <a:latin typeface="Times New Roman" panose="02020603050405020304" pitchFamily="18" charset="0"/>
                    <a:cs typeface="Times New Roman" panose="02020603050405020304" pitchFamily="18" charset="0"/>
                  </a:rPr>
                  <a:t>Fuel Height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96577720"/>
        <c:crosses val="autoZero"/>
        <c:crossBetween val="midCat"/>
        <c:majorUnit val="0.2"/>
      </c:valAx>
      <c:valAx>
        <c:axId val="796577720"/>
        <c:scaling>
          <c:logBase val="10"/>
          <c:orientation val="minMax"/>
          <c:max val="20"/>
          <c:min val="0.1"/>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400">
                    <a:solidFill>
                      <a:sysClr val="windowText" lastClr="000000"/>
                    </a:solidFill>
                    <a:latin typeface="Times New Roman" panose="02020603050405020304" pitchFamily="18" charset="0"/>
                    <a:cs typeface="Times New Roman" panose="02020603050405020304" pitchFamily="18" charset="0"/>
                  </a:rPr>
                  <a:t>Nc</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96585264"/>
        <c:crosses val="autoZero"/>
        <c:crossBetween val="midCat"/>
      </c:valAx>
      <c:spPr>
        <a:noFill/>
        <a:ln>
          <a:solidFill>
            <a:schemeClr val="tx1"/>
          </a:solidFill>
        </a:ln>
        <a:effectLst/>
      </c:spPr>
    </c:plotArea>
    <c:legend>
      <c:legendPos val="r"/>
      <c:legendEntry>
        <c:idx val="2"/>
        <c:delete val="1"/>
      </c:legendEntry>
      <c:legendEntry>
        <c:idx val="3"/>
        <c:delete val="1"/>
      </c:legendEntry>
      <c:layout>
        <c:manualLayout>
          <c:xMode val="edge"/>
          <c:yMode val="edge"/>
          <c:x val="0.62158785766364943"/>
          <c:y val="0.65489097222222226"/>
          <c:w val="0.29381157416463644"/>
          <c:h val="0.168954861111111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525444444444444"/>
          <c:y val="3.2293981481481479E-2"/>
          <c:w val="0.75740166666666664"/>
          <c:h val="0.81366979166666664"/>
        </c:manualLayout>
      </c:layout>
      <c:scatterChart>
        <c:scatterStyle val="smoothMarker"/>
        <c:varyColors val="0"/>
        <c:ser>
          <c:idx val="0"/>
          <c:order val="0"/>
          <c:tx>
            <c:strRef>
              <c:f>'Simulations-horiz only'!$N$3</c:f>
              <c:strCache>
                <c:ptCount val="1"/>
                <c:pt idx="0">
                  <c:v>ρb=1.33</c:v>
                </c:pt>
              </c:strCache>
            </c:strRef>
          </c:tx>
          <c:spPr>
            <a:ln w="15875" cap="rnd">
              <a:solidFill>
                <a:srgbClr val="00B0F0"/>
              </a:solidFill>
              <a:prstDash val="dash"/>
              <a:round/>
            </a:ln>
            <a:effectLst/>
          </c:spPr>
          <c:marker>
            <c:symbol val="circle"/>
            <c:size val="7"/>
            <c:spPr>
              <a:solidFill>
                <a:schemeClr val="bg1"/>
              </a:solidFill>
              <a:ln w="9525">
                <a:solidFill>
                  <a:srgbClr val="00B0F0"/>
                </a:solidFill>
              </a:ln>
              <a:effectLst/>
            </c:spPr>
          </c:marker>
          <c:xVal>
            <c:numRef>
              <c:f>'Simulations-horiz only'!$G$4:$G$9</c:f>
              <c:numCache>
                <c:formatCode>0.000</c:formatCode>
                <c:ptCount val="6"/>
                <c:pt idx="0">
                  <c:v>0.2</c:v>
                </c:pt>
                <c:pt idx="1">
                  <c:v>0.5</c:v>
                </c:pt>
                <c:pt idx="2">
                  <c:v>1</c:v>
                </c:pt>
                <c:pt idx="3">
                  <c:v>0.2</c:v>
                </c:pt>
                <c:pt idx="4">
                  <c:v>0.5</c:v>
                </c:pt>
                <c:pt idx="5">
                  <c:v>1</c:v>
                </c:pt>
              </c:numCache>
            </c:numRef>
          </c:xVal>
          <c:yVal>
            <c:numRef>
              <c:f>'Simulations-horiz only'!$R$16:$R$18</c:f>
              <c:numCache>
                <c:formatCode>0.000</c:formatCode>
                <c:ptCount val="3"/>
                <c:pt idx="0">
                  <c:v>0.42095234092443828</c:v>
                </c:pt>
                <c:pt idx="1">
                  <c:v>1.0237271379139894</c:v>
                </c:pt>
                <c:pt idx="2">
                  <c:v>1.8125445665466697</c:v>
                </c:pt>
              </c:numCache>
            </c:numRef>
          </c:yVal>
          <c:smooth val="1"/>
          <c:extLst>
            <c:ext xmlns:c16="http://schemas.microsoft.com/office/drawing/2014/chart" uri="{C3380CC4-5D6E-409C-BE32-E72D297353CC}">
              <c16:uniqueId val="{00000000-BA8A-4E4B-99F3-B459781F34A3}"/>
            </c:ext>
          </c:extLst>
        </c:ser>
        <c:ser>
          <c:idx val="1"/>
          <c:order val="1"/>
          <c:tx>
            <c:strRef>
              <c:f>'Simulations-horiz only'!$O$3</c:f>
              <c:strCache>
                <c:ptCount val="1"/>
                <c:pt idx="0">
                  <c:v>ρb=0.616</c:v>
                </c:pt>
              </c:strCache>
            </c:strRef>
          </c:tx>
          <c:spPr>
            <a:ln w="15875" cap="rnd">
              <a:solidFill>
                <a:srgbClr val="FF0000"/>
              </a:solidFill>
              <a:prstDash val="dash"/>
              <a:round/>
            </a:ln>
            <a:effectLst/>
          </c:spPr>
          <c:marker>
            <c:symbol val="circle"/>
            <c:size val="7"/>
            <c:spPr>
              <a:noFill/>
              <a:ln w="9525">
                <a:solidFill>
                  <a:srgbClr val="FF0000"/>
                </a:solidFill>
              </a:ln>
              <a:effectLst/>
            </c:spPr>
          </c:marker>
          <c:xVal>
            <c:numRef>
              <c:f>'Simulations-horiz only'!$G$4:$G$9</c:f>
              <c:numCache>
                <c:formatCode>0.000</c:formatCode>
                <c:ptCount val="6"/>
                <c:pt idx="0">
                  <c:v>0.2</c:v>
                </c:pt>
                <c:pt idx="1">
                  <c:v>0.5</c:v>
                </c:pt>
                <c:pt idx="2">
                  <c:v>1</c:v>
                </c:pt>
                <c:pt idx="3">
                  <c:v>0.2</c:v>
                </c:pt>
                <c:pt idx="4">
                  <c:v>0.5</c:v>
                </c:pt>
                <c:pt idx="5">
                  <c:v>1</c:v>
                </c:pt>
              </c:numCache>
            </c:numRef>
          </c:xVal>
          <c:yVal>
            <c:numRef>
              <c:f>'Simulations-horiz only'!$S$19:$S$21</c:f>
              <c:numCache>
                <c:formatCode>0.000</c:formatCode>
                <c:ptCount val="3"/>
                <c:pt idx="0">
                  <c:v>0.17858133332277987</c:v>
                </c:pt>
                <c:pt idx="1">
                  <c:v>0.46613167168302527</c:v>
                </c:pt>
                <c:pt idx="2">
                  <c:v>0.73134412313293262</c:v>
                </c:pt>
              </c:numCache>
            </c:numRef>
          </c:yVal>
          <c:smooth val="1"/>
          <c:extLst>
            <c:ext xmlns:c16="http://schemas.microsoft.com/office/drawing/2014/chart" uri="{C3380CC4-5D6E-409C-BE32-E72D297353CC}">
              <c16:uniqueId val="{00000001-BA8A-4E4B-99F3-B459781F34A3}"/>
            </c:ext>
          </c:extLst>
        </c:ser>
        <c:ser>
          <c:idx val="2"/>
          <c:order val="2"/>
          <c:tx>
            <c:strRef>
              <c:f>'Simulations-horiz only'!$T$3</c:f>
              <c:strCache>
                <c:ptCount val="1"/>
              </c:strCache>
            </c:strRef>
          </c:tx>
          <c:spPr>
            <a:ln w="6350" cap="rnd">
              <a:solidFill>
                <a:schemeClr val="bg1">
                  <a:lumMod val="50000"/>
                </a:schemeClr>
              </a:solidFill>
              <a:prstDash val="lgDash"/>
              <a:round/>
            </a:ln>
            <a:effectLst/>
          </c:spPr>
          <c:marker>
            <c:symbol val="none"/>
          </c:marker>
          <c:xVal>
            <c:numRef>
              <c:f>'Simulations-horiz only'!$G$23:$G$24</c:f>
              <c:numCache>
                <c:formatCode>0.000</c:formatCode>
                <c:ptCount val="2"/>
                <c:pt idx="0">
                  <c:v>0</c:v>
                </c:pt>
                <c:pt idx="1">
                  <c:v>1</c:v>
                </c:pt>
              </c:numCache>
            </c:numRef>
          </c:xVal>
          <c:yVal>
            <c:numRef>
              <c:f>'Simulations-horiz only'!$T$23:$T$24</c:f>
              <c:numCache>
                <c:formatCode>General</c:formatCode>
                <c:ptCount val="2"/>
                <c:pt idx="0">
                  <c:v>2</c:v>
                </c:pt>
                <c:pt idx="1">
                  <c:v>2</c:v>
                </c:pt>
              </c:numCache>
            </c:numRef>
          </c:yVal>
          <c:smooth val="1"/>
          <c:extLst>
            <c:ext xmlns:c16="http://schemas.microsoft.com/office/drawing/2014/chart" uri="{C3380CC4-5D6E-409C-BE32-E72D297353CC}">
              <c16:uniqueId val="{00000002-BA8A-4E4B-99F3-B459781F34A3}"/>
            </c:ext>
          </c:extLst>
        </c:ser>
        <c:ser>
          <c:idx val="3"/>
          <c:order val="3"/>
          <c:tx>
            <c:strRef>
              <c:f>'Simulations-horiz only'!$U$3</c:f>
              <c:strCache>
                <c:ptCount val="1"/>
              </c:strCache>
            </c:strRef>
          </c:tx>
          <c:spPr>
            <a:ln w="6350" cap="rnd">
              <a:solidFill>
                <a:schemeClr val="bg1">
                  <a:lumMod val="50000"/>
                </a:schemeClr>
              </a:solidFill>
              <a:prstDash val="lgDash"/>
              <a:round/>
            </a:ln>
            <a:effectLst/>
          </c:spPr>
          <c:marker>
            <c:symbol val="none"/>
          </c:marker>
          <c:xVal>
            <c:numRef>
              <c:f>'Simulations-horiz only'!$G$25:$G$27</c:f>
              <c:numCache>
                <c:formatCode>0.000</c:formatCode>
                <c:ptCount val="3"/>
                <c:pt idx="0">
                  <c:v>0</c:v>
                </c:pt>
                <c:pt idx="1">
                  <c:v>1</c:v>
                </c:pt>
              </c:numCache>
            </c:numRef>
          </c:xVal>
          <c:yVal>
            <c:numRef>
              <c:f>'Simulations-horiz only'!$U$25:$U$26</c:f>
              <c:numCache>
                <c:formatCode>General</c:formatCode>
                <c:ptCount val="2"/>
                <c:pt idx="0">
                  <c:v>10</c:v>
                </c:pt>
                <c:pt idx="1">
                  <c:v>10</c:v>
                </c:pt>
              </c:numCache>
            </c:numRef>
          </c:yVal>
          <c:smooth val="1"/>
          <c:extLst>
            <c:ext xmlns:c16="http://schemas.microsoft.com/office/drawing/2014/chart" uri="{C3380CC4-5D6E-409C-BE32-E72D297353CC}">
              <c16:uniqueId val="{00000003-BA8A-4E4B-99F3-B459781F34A3}"/>
            </c:ext>
          </c:extLst>
        </c:ser>
        <c:dLbls>
          <c:showLegendKey val="0"/>
          <c:showVal val="0"/>
          <c:showCatName val="0"/>
          <c:showSerName val="0"/>
          <c:showPercent val="0"/>
          <c:showBubbleSize val="0"/>
        </c:dLbls>
        <c:axId val="796585264"/>
        <c:axId val="796577720"/>
      </c:scatterChart>
      <c:valAx>
        <c:axId val="796585264"/>
        <c:scaling>
          <c:orientation val="minMax"/>
          <c:max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solidFill>
                      <a:sysClr val="windowText" lastClr="000000"/>
                    </a:solidFill>
                    <a:latin typeface="Times New Roman" panose="02020603050405020304" pitchFamily="18" charset="0"/>
                    <a:cs typeface="Times New Roman" panose="02020603050405020304" pitchFamily="18" charset="0"/>
                  </a:rPr>
                  <a:t>Fuel Height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96577720"/>
        <c:crosses val="autoZero"/>
        <c:crossBetween val="midCat"/>
        <c:majorUnit val="0.2"/>
      </c:valAx>
      <c:valAx>
        <c:axId val="796577720"/>
        <c:scaling>
          <c:logBase val="10"/>
          <c:orientation val="minMax"/>
          <c:max val="20"/>
          <c:min val="0.1"/>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400">
                    <a:solidFill>
                      <a:sysClr val="windowText" lastClr="000000"/>
                    </a:solidFill>
                    <a:latin typeface="Times New Roman" panose="02020603050405020304" pitchFamily="18" charset="0"/>
                    <a:cs typeface="Times New Roman" panose="02020603050405020304" pitchFamily="18" charset="0"/>
                  </a:rPr>
                  <a:t>Nc</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96585264"/>
        <c:crosses val="autoZero"/>
        <c:crossBetween val="midCat"/>
      </c:valAx>
      <c:spPr>
        <a:noFill/>
        <a:ln>
          <a:solidFill>
            <a:schemeClr val="tx1"/>
          </a:solidFill>
        </a:ln>
        <a:effectLst/>
      </c:spPr>
    </c:plotArea>
    <c:legend>
      <c:legendPos val="r"/>
      <c:legendEntry>
        <c:idx val="2"/>
        <c:delete val="1"/>
      </c:legendEntry>
      <c:legendEntry>
        <c:idx val="3"/>
        <c:delete val="1"/>
      </c:legendEntry>
      <c:layout>
        <c:manualLayout>
          <c:xMode val="edge"/>
          <c:yMode val="edge"/>
          <c:x val="0.6357032347553927"/>
          <c:y val="0.66812013888888888"/>
          <c:w val="0.29381157416463644"/>
          <c:h val="0.168954861111111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'Fir-Up40p'!$B$1</c:f>
              <c:strCache>
                <c:ptCount val="1"/>
                <c:pt idx="0">
                  <c:v>Fir-Hg50cm_Up40p-U10 </c:v>
                </c:pt>
              </c:strCache>
            </c:strRef>
          </c:tx>
          <c:spPr>
            <a:ln w="19050" cap="rnd">
              <a:solidFill>
                <a:schemeClr val="accent1"/>
              </a:solidFill>
              <a:round/>
            </a:ln>
            <a:effectLst/>
          </c:spPr>
          <c:marker>
            <c:symbol val="none"/>
          </c:marker>
          <c:xVal>
            <c:numRef>
              <c:f>'Fir-Up40p'!$A$2:$A$242</c:f>
              <c:numCache>
                <c:formatCode>0.00</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xVal>
          <c:yVal>
            <c:numRef>
              <c:f>'Fir-Up40p'!$B$2:$B$242</c:f>
              <c:numCache>
                <c:formatCode>0.00</c:formatCode>
                <c:ptCount val="241"/>
                <c:pt idx="0">
                  <c:v>0.25</c:v>
                </c:pt>
                <c:pt idx="1">
                  <c:v>-0.11840000000000001</c:v>
                </c:pt>
                <c:pt idx="2">
                  <c:v>-0.25</c:v>
                </c:pt>
                <c:pt idx="3">
                  <c:v>7.0510000000000003E-2</c:v>
                </c:pt>
                <c:pt idx="4">
                  <c:v>0.25</c:v>
                </c:pt>
                <c:pt idx="5">
                  <c:v>0.25</c:v>
                </c:pt>
                <c:pt idx="6">
                  <c:v>0.25</c:v>
                </c:pt>
                <c:pt idx="7">
                  <c:v>0.73709999999999998</c:v>
                </c:pt>
                <c:pt idx="8">
                  <c:v>0.91500000000000004</c:v>
                </c:pt>
                <c:pt idx="9">
                  <c:v>1.25</c:v>
                </c:pt>
                <c:pt idx="10">
                  <c:v>1.5609999999999999</c:v>
                </c:pt>
                <c:pt idx="11">
                  <c:v>1.75</c:v>
                </c:pt>
                <c:pt idx="12">
                  <c:v>1.948</c:v>
                </c:pt>
                <c:pt idx="13">
                  <c:v>2.25</c:v>
                </c:pt>
                <c:pt idx="14">
                  <c:v>2.25</c:v>
                </c:pt>
                <c:pt idx="15">
                  <c:v>3.2949999999999999</c:v>
                </c:pt>
                <c:pt idx="16">
                  <c:v>2.75</c:v>
                </c:pt>
                <c:pt idx="17">
                  <c:v>4.6310000000000002</c:v>
                </c:pt>
                <c:pt idx="18">
                  <c:v>8.2829999999999995</c:v>
                </c:pt>
                <c:pt idx="19">
                  <c:v>5.0289999999999999</c:v>
                </c:pt>
                <c:pt idx="20">
                  <c:v>7.9459999999999997</c:v>
                </c:pt>
                <c:pt idx="21">
                  <c:v>5.0309999999999997</c:v>
                </c:pt>
                <c:pt idx="22">
                  <c:v>7.3929999999999998</c:v>
                </c:pt>
                <c:pt idx="23">
                  <c:v>4.75</c:v>
                </c:pt>
                <c:pt idx="24">
                  <c:v>10.5</c:v>
                </c:pt>
                <c:pt idx="25">
                  <c:v>5.25</c:v>
                </c:pt>
                <c:pt idx="26">
                  <c:v>7.0570000000000004</c:v>
                </c:pt>
                <c:pt idx="27">
                  <c:v>5.968</c:v>
                </c:pt>
                <c:pt idx="28">
                  <c:v>6.25</c:v>
                </c:pt>
                <c:pt idx="29">
                  <c:v>15.07</c:v>
                </c:pt>
                <c:pt idx="30">
                  <c:v>12.91</c:v>
                </c:pt>
                <c:pt idx="31">
                  <c:v>11.94</c:v>
                </c:pt>
                <c:pt idx="32">
                  <c:v>10.26</c:v>
                </c:pt>
                <c:pt idx="33">
                  <c:v>19.420000000000002</c:v>
                </c:pt>
                <c:pt idx="34">
                  <c:v>16.010000000000002</c:v>
                </c:pt>
                <c:pt idx="35">
                  <c:v>39.28</c:v>
                </c:pt>
                <c:pt idx="36">
                  <c:v>43.44</c:v>
                </c:pt>
                <c:pt idx="37">
                  <c:v>43.35</c:v>
                </c:pt>
                <c:pt idx="38">
                  <c:v>49.83</c:v>
                </c:pt>
                <c:pt idx="39">
                  <c:v>56.42</c:v>
                </c:pt>
                <c:pt idx="40">
                  <c:v>58.44</c:v>
                </c:pt>
                <c:pt idx="41">
                  <c:v>64.11</c:v>
                </c:pt>
                <c:pt idx="42">
                  <c:v>45.6</c:v>
                </c:pt>
                <c:pt idx="43">
                  <c:v>47.96</c:v>
                </c:pt>
                <c:pt idx="44">
                  <c:v>62.75</c:v>
                </c:pt>
                <c:pt idx="45">
                  <c:v>77.56</c:v>
                </c:pt>
                <c:pt idx="46">
                  <c:v>69.08</c:v>
                </c:pt>
                <c:pt idx="47">
                  <c:v>78.61</c:v>
                </c:pt>
                <c:pt idx="48">
                  <c:v>71.209999999999994</c:v>
                </c:pt>
                <c:pt idx="49">
                  <c:v>81.41</c:v>
                </c:pt>
                <c:pt idx="50">
                  <c:v>63.61</c:v>
                </c:pt>
                <c:pt idx="51">
                  <c:v>61.75</c:v>
                </c:pt>
                <c:pt idx="52">
                  <c:v>71.55</c:v>
                </c:pt>
                <c:pt idx="53">
                  <c:v>74.81</c:v>
                </c:pt>
                <c:pt idx="54">
                  <c:v>76.510000000000005</c:v>
                </c:pt>
                <c:pt idx="55">
                  <c:v>80.709999999999994</c:v>
                </c:pt>
                <c:pt idx="56">
                  <c:v>80.28</c:v>
                </c:pt>
                <c:pt idx="57">
                  <c:v>79.94</c:v>
                </c:pt>
                <c:pt idx="58">
                  <c:v>83.47</c:v>
                </c:pt>
                <c:pt idx="59">
                  <c:v>85.46</c:v>
                </c:pt>
                <c:pt idx="60">
                  <c:v>89.08</c:v>
                </c:pt>
                <c:pt idx="61">
                  <c:v>93.17</c:v>
                </c:pt>
                <c:pt idx="62">
                  <c:v>91.65</c:v>
                </c:pt>
                <c:pt idx="63">
                  <c:v>108.2</c:v>
                </c:pt>
                <c:pt idx="64">
                  <c:v>101.3</c:v>
                </c:pt>
                <c:pt idx="65">
                  <c:v>116.4</c:v>
                </c:pt>
                <c:pt idx="66">
                  <c:v>106.9</c:v>
                </c:pt>
                <c:pt idx="67">
                  <c:v>115.3</c:v>
                </c:pt>
                <c:pt idx="68">
                  <c:v>121.9</c:v>
                </c:pt>
                <c:pt idx="69">
                  <c:v>141.9</c:v>
                </c:pt>
                <c:pt idx="70">
                  <c:v>118</c:v>
                </c:pt>
                <c:pt idx="71">
                  <c:v>129.5</c:v>
                </c:pt>
                <c:pt idx="72">
                  <c:v>142</c:v>
                </c:pt>
                <c:pt idx="73">
                  <c:v>136.9</c:v>
                </c:pt>
                <c:pt idx="74">
                  <c:v>136</c:v>
                </c:pt>
                <c:pt idx="75">
                  <c:v>134</c:v>
                </c:pt>
                <c:pt idx="76">
                  <c:v>145.30000000000001</c:v>
                </c:pt>
                <c:pt idx="77">
                  <c:v>149.80000000000001</c:v>
                </c:pt>
                <c:pt idx="78">
                  <c:v>149.69999999999999</c:v>
                </c:pt>
                <c:pt idx="79">
                  <c:v>152.6</c:v>
                </c:pt>
                <c:pt idx="80">
                  <c:v>146.1</c:v>
                </c:pt>
                <c:pt idx="81">
                  <c:v>148.1</c:v>
                </c:pt>
                <c:pt idx="82">
                  <c:v>159.1</c:v>
                </c:pt>
                <c:pt idx="83">
                  <c:v>155.19999999999999</c:v>
                </c:pt>
                <c:pt idx="84">
                  <c:v>151.80000000000001</c:v>
                </c:pt>
                <c:pt idx="85">
                  <c:v>152.69999999999999</c:v>
                </c:pt>
                <c:pt idx="86">
                  <c:v>162.9</c:v>
                </c:pt>
                <c:pt idx="87">
                  <c:v>159.9</c:v>
                </c:pt>
                <c:pt idx="88">
                  <c:v>163.69999999999999</c:v>
                </c:pt>
                <c:pt idx="89">
                  <c:v>168</c:v>
                </c:pt>
                <c:pt idx="90">
                  <c:v>168.7</c:v>
                </c:pt>
                <c:pt idx="91">
                  <c:v>168.7</c:v>
                </c:pt>
                <c:pt idx="92">
                  <c:v>171.8</c:v>
                </c:pt>
                <c:pt idx="93">
                  <c:v>174.4</c:v>
                </c:pt>
                <c:pt idx="94">
                  <c:v>178.9</c:v>
                </c:pt>
                <c:pt idx="95">
                  <c:v>180.8</c:v>
                </c:pt>
                <c:pt idx="96">
                  <c:v>180.4</c:v>
                </c:pt>
                <c:pt idx="97">
                  <c:v>183.4</c:v>
                </c:pt>
                <c:pt idx="98">
                  <c:v>186.4</c:v>
                </c:pt>
                <c:pt idx="99">
                  <c:v>188.7</c:v>
                </c:pt>
                <c:pt idx="100">
                  <c:v>189.7</c:v>
                </c:pt>
                <c:pt idx="101">
                  <c:v>191.8</c:v>
                </c:pt>
                <c:pt idx="102">
                  <c:v>193.3</c:v>
                </c:pt>
                <c:pt idx="103">
                  <c:v>196.2</c:v>
                </c:pt>
                <c:pt idx="104">
                  <c:v>193.9</c:v>
                </c:pt>
                <c:pt idx="105">
                  <c:v>195.6</c:v>
                </c:pt>
                <c:pt idx="106">
                  <c:v>197.6</c:v>
                </c:pt>
                <c:pt idx="107">
                  <c:v>198.9</c:v>
                </c:pt>
                <c:pt idx="108">
                  <c:v>199.6</c:v>
                </c:pt>
              </c:numCache>
            </c:numRef>
          </c:yVal>
          <c:smooth val="1"/>
          <c:extLst>
            <c:ext xmlns:c16="http://schemas.microsoft.com/office/drawing/2014/chart" uri="{C3380CC4-5D6E-409C-BE32-E72D297353CC}">
              <c16:uniqueId val="{00000000-5962-40D1-8EC9-09C58236961D}"/>
            </c:ext>
          </c:extLst>
        </c:ser>
        <c:ser>
          <c:idx val="1"/>
          <c:order val="1"/>
          <c:tx>
            <c:strRef>
              <c:f>'Fir-Up40p'!$G$1</c:f>
              <c:strCache>
                <c:ptCount val="1"/>
                <c:pt idx="0">
                  <c:v>Fir-Hg50cm_Up40p-U12 </c:v>
                </c:pt>
              </c:strCache>
            </c:strRef>
          </c:tx>
          <c:spPr>
            <a:ln w="19050" cap="rnd">
              <a:solidFill>
                <a:schemeClr val="accent2"/>
              </a:solidFill>
              <a:round/>
            </a:ln>
            <a:effectLst/>
          </c:spPr>
          <c:marker>
            <c:symbol val="none"/>
          </c:marker>
          <c:xVal>
            <c:numRef>
              <c:f>'Fir-Up40p'!$A$2:$A$242</c:f>
              <c:numCache>
                <c:formatCode>0.00</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xVal>
          <c:yVal>
            <c:numRef>
              <c:f>'Fir-Up40p'!$G$2:$G$242</c:f>
              <c:numCache>
                <c:formatCode>0.00</c:formatCode>
                <c:ptCount val="241"/>
                <c:pt idx="0">
                  <c:v>0.25</c:v>
                </c:pt>
                <c:pt idx="1">
                  <c:v>-0.11169999999999999</c:v>
                </c:pt>
                <c:pt idx="2">
                  <c:v>-7.2919999999999999E-2</c:v>
                </c:pt>
                <c:pt idx="3">
                  <c:v>0.2606</c:v>
                </c:pt>
                <c:pt idx="4">
                  <c:v>0.32290000000000002</c:v>
                </c:pt>
                <c:pt idx="5">
                  <c:v>0.98399999999999999</c:v>
                </c:pt>
                <c:pt idx="6">
                  <c:v>1.583</c:v>
                </c:pt>
                <c:pt idx="7">
                  <c:v>1.75</c:v>
                </c:pt>
                <c:pt idx="8">
                  <c:v>1</c:v>
                </c:pt>
                <c:pt idx="9">
                  <c:v>0.75</c:v>
                </c:pt>
                <c:pt idx="10">
                  <c:v>0.82289999999999996</c:v>
                </c:pt>
                <c:pt idx="11">
                  <c:v>0.86699999999999999</c:v>
                </c:pt>
                <c:pt idx="12">
                  <c:v>1.25</c:v>
                </c:pt>
                <c:pt idx="13">
                  <c:v>1.25</c:v>
                </c:pt>
                <c:pt idx="14">
                  <c:v>1.5369999999999999</c:v>
                </c:pt>
                <c:pt idx="15">
                  <c:v>4.7469999999999999</c:v>
                </c:pt>
                <c:pt idx="16">
                  <c:v>4.5309999999999997</c:v>
                </c:pt>
                <c:pt idx="17">
                  <c:v>3.52</c:v>
                </c:pt>
                <c:pt idx="18">
                  <c:v>6.73</c:v>
                </c:pt>
                <c:pt idx="19">
                  <c:v>9.5009999999999994</c:v>
                </c:pt>
                <c:pt idx="20">
                  <c:v>9.7739999999999991</c:v>
                </c:pt>
                <c:pt idx="21">
                  <c:v>10.46</c:v>
                </c:pt>
                <c:pt idx="22">
                  <c:v>9.39</c:v>
                </c:pt>
                <c:pt idx="23">
                  <c:v>13.83</c:v>
                </c:pt>
                <c:pt idx="24">
                  <c:v>12.02</c:v>
                </c:pt>
                <c:pt idx="25">
                  <c:v>4.25</c:v>
                </c:pt>
                <c:pt idx="26">
                  <c:v>4.569</c:v>
                </c:pt>
                <c:pt idx="27">
                  <c:v>4.7839999999999998</c:v>
                </c:pt>
                <c:pt idx="28">
                  <c:v>5.25</c:v>
                </c:pt>
                <c:pt idx="29">
                  <c:v>5.31</c:v>
                </c:pt>
                <c:pt idx="30">
                  <c:v>7.7759999999999998</c:v>
                </c:pt>
                <c:pt idx="31">
                  <c:v>13.69</c:v>
                </c:pt>
                <c:pt idx="32">
                  <c:v>16.57</c:v>
                </c:pt>
                <c:pt idx="33">
                  <c:v>16.86</c:v>
                </c:pt>
                <c:pt idx="34">
                  <c:v>18.38</c:v>
                </c:pt>
                <c:pt idx="35">
                  <c:v>17.72</c:v>
                </c:pt>
                <c:pt idx="36">
                  <c:v>15.83</c:v>
                </c:pt>
                <c:pt idx="37">
                  <c:v>23.54</c:v>
                </c:pt>
                <c:pt idx="38">
                  <c:v>40.71</c:v>
                </c:pt>
                <c:pt idx="39">
                  <c:v>24.7</c:v>
                </c:pt>
                <c:pt idx="40">
                  <c:v>53.16</c:v>
                </c:pt>
                <c:pt idx="41">
                  <c:v>43.6</c:v>
                </c:pt>
                <c:pt idx="42">
                  <c:v>56.68</c:v>
                </c:pt>
                <c:pt idx="43">
                  <c:v>57.56</c:v>
                </c:pt>
                <c:pt idx="44">
                  <c:v>64.33</c:v>
                </c:pt>
                <c:pt idx="45">
                  <c:v>66.52</c:v>
                </c:pt>
                <c:pt idx="46">
                  <c:v>70.98</c:v>
                </c:pt>
                <c:pt idx="47">
                  <c:v>68.930000000000007</c:v>
                </c:pt>
                <c:pt idx="48">
                  <c:v>73.88</c:v>
                </c:pt>
                <c:pt idx="49">
                  <c:v>68.569999999999993</c:v>
                </c:pt>
                <c:pt idx="50">
                  <c:v>65.569999999999993</c:v>
                </c:pt>
                <c:pt idx="51">
                  <c:v>83.47</c:v>
                </c:pt>
                <c:pt idx="52">
                  <c:v>80.78</c:v>
                </c:pt>
                <c:pt idx="53">
                  <c:v>84.73</c:v>
                </c:pt>
                <c:pt idx="54">
                  <c:v>86.98</c:v>
                </c:pt>
                <c:pt idx="55">
                  <c:v>90.61</c:v>
                </c:pt>
                <c:pt idx="56">
                  <c:v>97.31</c:v>
                </c:pt>
                <c:pt idx="57">
                  <c:v>96.92</c:v>
                </c:pt>
                <c:pt idx="58">
                  <c:v>99.27</c:v>
                </c:pt>
                <c:pt idx="59">
                  <c:v>88.25</c:v>
                </c:pt>
                <c:pt idx="60">
                  <c:v>86.48</c:v>
                </c:pt>
                <c:pt idx="61">
                  <c:v>92.37</c:v>
                </c:pt>
                <c:pt idx="62">
                  <c:v>99.63</c:v>
                </c:pt>
                <c:pt idx="63">
                  <c:v>102.6</c:v>
                </c:pt>
                <c:pt idx="64">
                  <c:v>115.2</c:v>
                </c:pt>
                <c:pt idx="65">
                  <c:v>99.76</c:v>
                </c:pt>
                <c:pt idx="66">
                  <c:v>108.3</c:v>
                </c:pt>
                <c:pt idx="67">
                  <c:v>117</c:v>
                </c:pt>
                <c:pt idx="68">
                  <c:v>122.5</c:v>
                </c:pt>
                <c:pt idx="69">
                  <c:v>128.19999999999999</c:v>
                </c:pt>
                <c:pt idx="70">
                  <c:v>119.1</c:v>
                </c:pt>
                <c:pt idx="71">
                  <c:v>130.80000000000001</c:v>
                </c:pt>
                <c:pt idx="72">
                  <c:v>137.1</c:v>
                </c:pt>
                <c:pt idx="73">
                  <c:v>128.19999999999999</c:v>
                </c:pt>
                <c:pt idx="74">
                  <c:v>130.6</c:v>
                </c:pt>
                <c:pt idx="75">
                  <c:v>135.69999999999999</c:v>
                </c:pt>
                <c:pt idx="76">
                  <c:v>133.80000000000001</c:v>
                </c:pt>
                <c:pt idx="77">
                  <c:v>128</c:v>
                </c:pt>
                <c:pt idx="78">
                  <c:v>143.69999999999999</c:v>
                </c:pt>
                <c:pt idx="79">
                  <c:v>144.30000000000001</c:v>
                </c:pt>
                <c:pt idx="80">
                  <c:v>148.6</c:v>
                </c:pt>
                <c:pt idx="81">
                  <c:v>165.2</c:v>
                </c:pt>
                <c:pt idx="82">
                  <c:v>168.7</c:v>
                </c:pt>
                <c:pt idx="83">
                  <c:v>171.9</c:v>
                </c:pt>
                <c:pt idx="84">
                  <c:v>176.2</c:v>
                </c:pt>
                <c:pt idx="85">
                  <c:v>176</c:v>
                </c:pt>
                <c:pt idx="86">
                  <c:v>168.4</c:v>
                </c:pt>
                <c:pt idx="87">
                  <c:v>184</c:v>
                </c:pt>
                <c:pt idx="88">
                  <c:v>188.5</c:v>
                </c:pt>
                <c:pt idx="89">
                  <c:v>195.4</c:v>
                </c:pt>
                <c:pt idx="90">
                  <c:v>198.6</c:v>
                </c:pt>
                <c:pt idx="91">
                  <c:v>197.6</c:v>
                </c:pt>
                <c:pt idx="92">
                  <c:v>175.6</c:v>
                </c:pt>
                <c:pt idx="93">
                  <c:v>177.5</c:v>
                </c:pt>
                <c:pt idx="94">
                  <c:v>179.9</c:v>
                </c:pt>
                <c:pt idx="95">
                  <c:v>181.8</c:v>
                </c:pt>
                <c:pt idx="96">
                  <c:v>182.7</c:v>
                </c:pt>
                <c:pt idx="97">
                  <c:v>185.1</c:v>
                </c:pt>
                <c:pt idx="98">
                  <c:v>188.7</c:v>
                </c:pt>
                <c:pt idx="99">
                  <c:v>190.3</c:v>
                </c:pt>
                <c:pt idx="100">
                  <c:v>189.8</c:v>
                </c:pt>
                <c:pt idx="101">
                  <c:v>191.2</c:v>
                </c:pt>
                <c:pt idx="102">
                  <c:v>192.7</c:v>
                </c:pt>
                <c:pt idx="103">
                  <c:v>195.5</c:v>
                </c:pt>
                <c:pt idx="104">
                  <c:v>197.5</c:v>
                </c:pt>
                <c:pt idx="105">
                  <c:v>197.7</c:v>
                </c:pt>
                <c:pt idx="106">
                  <c:v>198.9</c:v>
                </c:pt>
              </c:numCache>
            </c:numRef>
          </c:yVal>
          <c:smooth val="1"/>
          <c:extLst>
            <c:ext xmlns:c16="http://schemas.microsoft.com/office/drawing/2014/chart" uri="{C3380CC4-5D6E-409C-BE32-E72D297353CC}">
              <c16:uniqueId val="{00000001-5962-40D1-8EC9-09C58236961D}"/>
            </c:ext>
          </c:extLst>
        </c:ser>
        <c:ser>
          <c:idx val="2"/>
          <c:order val="2"/>
          <c:tx>
            <c:strRef>
              <c:f>'Fir-Up40p'!$K$1</c:f>
              <c:strCache>
                <c:ptCount val="1"/>
                <c:pt idx="0">
                  <c:v>Fir-Hg50cm_Up40p-U6 </c:v>
                </c:pt>
              </c:strCache>
            </c:strRef>
          </c:tx>
          <c:spPr>
            <a:ln w="19050" cap="rnd">
              <a:solidFill>
                <a:schemeClr val="accent3"/>
              </a:solidFill>
              <a:round/>
            </a:ln>
            <a:effectLst/>
          </c:spPr>
          <c:marker>
            <c:symbol val="none"/>
          </c:marker>
          <c:xVal>
            <c:numRef>
              <c:f>'Fir-Up40p'!$A$2:$A$242</c:f>
              <c:numCache>
                <c:formatCode>0.00</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xVal>
          <c:yVal>
            <c:numRef>
              <c:f>'Fir-Up40p'!$K$2:$K$242</c:f>
              <c:numCache>
                <c:formatCode>0.00</c:formatCode>
                <c:ptCount val="241"/>
                <c:pt idx="0">
                  <c:v>0.25</c:v>
                </c:pt>
                <c:pt idx="1">
                  <c:v>-0.1084</c:v>
                </c:pt>
                <c:pt idx="2">
                  <c:v>-0.25</c:v>
                </c:pt>
                <c:pt idx="3">
                  <c:v>-0.16200000000000001</c:v>
                </c:pt>
                <c:pt idx="4">
                  <c:v>0.25</c:v>
                </c:pt>
                <c:pt idx="5">
                  <c:v>0.2717</c:v>
                </c:pt>
                <c:pt idx="6">
                  <c:v>0.4007</c:v>
                </c:pt>
                <c:pt idx="7">
                  <c:v>0.87139999999999995</c:v>
                </c:pt>
                <c:pt idx="8">
                  <c:v>0.75</c:v>
                </c:pt>
                <c:pt idx="9">
                  <c:v>1.2170000000000001</c:v>
                </c:pt>
                <c:pt idx="10">
                  <c:v>1.25</c:v>
                </c:pt>
                <c:pt idx="11">
                  <c:v>1.7250000000000001</c:v>
                </c:pt>
                <c:pt idx="12">
                  <c:v>1.75</c:v>
                </c:pt>
                <c:pt idx="13">
                  <c:v>1.7689999999999999</c:v>
                </c:pt>
                <c:pt idx="14">
                  <c:v>2.25</c:v>
                </c:pt>
                <c:pt idx="15">
                  <c:v>2.25</c:v>
                </c:pt>
                <c:pt idx="16">
                  <c:v>2.6869999999999998</c:v>
                </c:pt>
                <c:pt idx="17">
                  <c:v>2.75</c:v>
                </c:pt>
                <c:pt idx="18">
                  <c:v>5.3289999999999997</c:v>
                </c:pt>
                <c:pt idx="19">
                  <c:v>3.25</c:v>
                </c:pt>
                <c:pt idx="20">
                  <c:v>5.6639999999999997</c:v>
                </c:pt>
                <c:pt idx="21">
                  <c:v>4.4930000000000003</c:v>
                </c:pt>
                <c:pt idx="22">
                  <c:v>4.25</c:v>
                </c:pt>
                <c:pt idx="23">
                  <c:v>5.16</c:v>
                </c:pt>
                <c:pt idx="24">
                  <c:v>5.4240000000000004</c:v>
                </c:pt>
                <c:pt idx="25">
                  <c:v>5.4619999999999997</c:v>
                </c:pt>
                <c:pt idx="26">
                  <c:v>7.52</c:v>
                </c:pt>
                <c:pt idx="27">
                  <c:v>5.75</c:v>
                </c:pt>
                <c:pt idx="28">
                  <c:v>8.8960000000000008</c:v>
                </c:pt>
                <c:pt idx="29">
                  <c:v>6.4820000000000002</c:v>
                </c:pt>
                <c:pt idx="30">
                  <c:v>15.15</c:v>
                </c:pt>
                <c:pt idx="31">
                  <c:v>13.91</c:v>
                </c:pt>
                <c:pt idx="32">
                  <c:v>15.88</c:v>
                </c:pt>
                <c:pt idx="33">
                  <c:v>16.88</c:v>
                </c:pt>
                <c:pt idx="34">
                  <c:v>42.32</c:v>
                </c:pt>
                <c:pt idx="35">
                  <c:v>30.12</c:v>
                </c:pt>
                <c:pt idx="36">
                  <c:v>41.25</c:v>
                </c:pt>
                <c:pt idx="37">
                  <c:v>28.7</c:v>
                </c:pt>
                <c:pt idx="38">
                  <c:v>54.43</c:v>
                </c:pt>
                <c:pt idx="39">
                  <c:v>56.31</c:v>
                </c:pt>
                <c:pt idx="40">
                  <c:v>56.6</c:v>
                </c:pt>
                <c:pt idx="41">
                  <c:v>60.57</c:v>
                </c:pt>
                <c:pt idx="42">
                  <c:v>66.34</c:v>
                </c:pt>
                <c:pt idx="43">
                  <c:v>64.760000000000005</c:v>
                </c:pt>
                <c:pt idx="44">
                  <c:v>56.78</c:v>
                </c:pt>
                <c:pt idx="45">
                  <c:v>63.49</c:v>
                </c:pt>
                <c:pt idx="46">
                  <c:v>75.44</c:v>
                </c:pt>
                <c:pt idx="47">
                  <c:v>65.91</c:v>
                </c:pt>
                <c:pt idx="48">
                  <c:v>73.790000000000006</c:v>
                </c:pt>
                <c:pt idx="49">
                  <c:v>73.61</c:v>
                </c:pt>
                <c:pt idx="50">
                  <c:v>81.849999999999994</c:v>
                </c:pt>
                <c:pt idx="51">
                  <c:v>88.88</c:v>
                </c:pt>
                <c:pt idx="52">
                  <c:v>89.24</c:v>
                </c:pt>
                <c:pt idx="53">
                  <c:v>66.28</c:v>
                </c:pt>
                <c:pt idx="54">
                  <c:v>66.64</c:v>
                </c:pt>
                <c:pt idx="55">
                  <c:v>68.8</c:v>
                </c:pt>
                <c:pt idx="56">
                  <c:v>69.930000000000007</c:v>
                </c:pt>
                <c:pt idx="57">
                  <c:v>71.19</c:v>
                </c:pt>
                <c:pt idx="58">
                  <c:v>72.7</c:v>
                </c:pt>
                <c:pt idx="59">
                  <c:v>74.239999999999995</c:v>
                </c:pt>
                <c:pt idx="60">
                  <c:v>75.11</c:v>
                </c:pt>
                <c:pt idx="61">
                  <c:v>77.5</c:v>
                </c:pt>
                <c:pt idx="62">
                  <c:v>84.09</c:v>
                </c:pt>
                <c:pt idx="63">
                  <c:v>93.98</c:v>
                </c:pt>
                <c:pt idx="64">
                  <c:v>90.74</c:v>
                </c:pt>
                <c:pt idx="65">
                  <c:v>95.48</c:v>
                </c:pt>
                <c:pt idx="66">
                  <c:v>93.86</c:v>
                </c:pt>
                <c:pt idx="67">
                  <c:v>95.01</c:v>
                </c:pt>
                <c:pt idx="68">
                  <c:v>95.67</c:v>
                </c:pt>
                <c:pt idx="69">
                  <c:v>96.45</c:v>
                </c:pt>
                <c:pt idx="70">
                  <c:v>100.1</c:v>
                </c:pt>
                <c:pt idx="71">
                  <c:v>102.1</c:v>
                </c:pt>
                <c:pt idx="72">
                  <c:v>101.4</c:v>
                </c:pt>
                <c:pt idx="73">
                  <c:v>114.6</c:v>
                </c:pt>
                <c:pt idx="74">
                  <c:v>130.19999999999999</c:v>
                </c:pt>
                <c:pt idx="75">
                  <c:v>126.5</c:v>
                </c:pt>
                <c:pt idx="76">
                  <c:v>115.6</c:v>
                </c:pt>
                <c:pt idx="77">
                  <c:v>127.9</c:v>
                </c:pt>
                <c:pt idx="78">
                  <c:v>125.1</c:v>
                </c:pt>
                <c:pt idx="79">
                  <c:v>129.6</c:v>
                </c:pt>
                <c:pt idx="80">
                  <c:v>129.69999999999999</c:v>
                </c:pt>
                <c:pt idx="81">
                  <c:v>135.1</c:v>
                </c:pt>
                <c:pt idx="82">
                  <c:v>142.69999999999999</c:v>
                </c:pt>
                <c:pt idx="83">
                  <c:v>129.5</c:v>
                </c:pt>
                <c:pt idx="84">
                  <c:v>147.30000000000001</c:v>
                </c:pt>
                <c:pt idx="85">
                  <c:v>160.80000000000001</c:v>
                </c:pt>
                <c:pt idx="86">
                  <c:v>154.80000000000001</c:v>
                </c:pt>
                <c:pt idx="87">
                  <c:v>151.30000000000001</c:v>
                </c:pt>
                <c:pt idx="88">
                  <c:v>151.80000000000001</c:v>
                </c:pt>
                <c:pt idx="89">
                  <c:v>149.6</c:v>
                </c:pt>
                <c:pt idx="90">
                  <c:v>152.30000000000001</c:v>
                </c:pt>
                <c:pt idx="91">
                  <c:v>150.6</c:v>
                </c:pt>
                <c:pt idx="92">
                  <c:v>155.4</c:v>
                </c:pt>
                <c:pt idx="93">
                  <c:v>157.1</c:v>
                </c:pt>
                <c:pt idx="94">
                  <c:v>156.30000000000001</c:v>
                </c:pt>
                <c:pt idx="95">
                  <c:v>160.9</c:v>
                </c:pt>
                <c:pt idx="96">
                  <c:v>165.5</c:v>
                </c:pt>
                <c:pt idx="97">
                  <c:v>177.3</c:v>
                </c:pt>
                <c:pt idx="98">
                  <c:v>185</c:v>
                </c:pt>
                <c:pt idx="99">
                  <c:v>185.8</c:v>
                </c:pt>
                <c:pt idx="100">
                  <c:v>175.6</c:v>
                </c:pt>
                <c:pt idx="101">
                  <c:v>174.1</c:v>
                </c:pt>
                <c:pt idx="102">
                  <c:v>179.3</c:v>
                </c:pt>
                <c:pt idx="103">
                  <c:v>182.9</c:v>
                </c:pt>
                <c:pt idx="104">
                  <c:v>183.5</c:v>
                </c:pt>
                <c:pt idx="105">
                  <c:v>181.8</c:v>
                </c:pt>
                <c:pt idx="106">
                  <c:v>183.5</c:v>
                </c:pt>
                <c:pt idx="107">
                  <c:v>184.6</c:v>
                </c:pt>
                <c:pt idx="108">
                  <c:v>185.6</c:v>
                </c:pt>
                <c:pt idx="109">
                  <c:v>186.8</c:v>
                </c:pt>
                <c:pt idx="110">
                  <c:v>187.6</c:v>
                </c:pt>
                <c:pt idx="111">
                  <c:v>188.7</c:v>
                </c:pt>
                <c:pt idx="112">
                  <c:v>189.6</c:v>
                </c:pt>
                <c:pt idx="113">
                  <c:v>191.7</c:v>
                </c:pt>
                <c:pt idx="114">
                  <c:v>196.1</c:v>
                </c:pt>
                <c:pt idx="115">
                  <c:v>195.2</c:v>
                </c:pt>
                <c:pt idx="116">
                  <c:v>197</c:v>
                </c:pt>
              </c:numCache>
            </c:numRef>
          </c:yVal>
          <c:smooth val="1"/>
          <c:extLst>
            <c:ext xmlns:c16="http://schemas.microsoft.com/office/drawing/2014/chart" uri="{C3380CC4-5D6E-409C-BE32-E72D297353CC}">
              <c16:uniqueId val="{00000002-5962-40D1-8EC9-09C58236961D}"/>
            </c:ext>
          </c:extLst>
        </c:ser>
        <c:dLbls>
          <c:showLegendKey val="0"/>
          <c:showVal val="0"/>
          <c:showCatName val="0"/>
          <c:showSerName val="0"/>
          <c:showPercent val="0"/>
          <c:showBubbleSize val="0"/>
        </c:dLbls>
        <c:axId val="551599576"/>
        <c:axId val="551600560"/>
      </c:scatterChart>
      <c:valAx>
        <c:axId val="55159957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600560"/>
        <c:crosses val="autoZero"/>
        <c:crossBetween val="midCat"/>
      </c:valAx>
      <c:valAx>
        <c:axId val="551600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995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99976851851853"/>
          <c:y val="2.7777777777777776E-2"/>
          <c:w val="0.78731273148148151"/>
          <c:h val="0.81499888888888894"/>
        </c:manualLayout>
      </c:layout>
      <c:scatterChart>
        <c:scatterStyle val="smoothMarker"/>
        <c:varyColors val="0"/>
        <c:ser>
          <c:idx val="0"/>
          <c:order val="0"/>
          <c:tx>
            <c:strRef>
              <c:f>'Simulations-horiz only'!$AA$3</c:f>
              <c:strCache>
                <c:ptCount val="1"/>
                <c:pt idx="0">
                  <c:v>Veg1 0.2m, Veg2 0.5m -U4</c:v>
                </c:pt>
              </c:strCache>
            </c:strRef>
          </c:tx>
          <c:spPr>
            <a:ln w="12700" cap="rnd">
              <a:solidFill>
                <a:schemeClr val="tx1"/>
              </a:solidFill>
              <a:round/>
            </a:ln>
            <a:effectLst/>
          </c:spPr>
          <c:marker>
            <c:symbol val="circle"/>
            <c:size val="7"/>
            <c:spPr>
              <a:solidFill>
                <a:schemeClr val="bg1"/>
              </a:solidFill>
              <a:ln w="9525">
                <a:solidFill>
                  <a:schemeClr val="tx1"/>
                </a:solidFill>
              </a:ln>
              <a:effectLst/>
            </c:spPr>
          </c:marker>
          <c:xVal>
            <c:numRef>
              <c:f>'Simulations-horiz only'!$Z$4:$Z$7</c:f>
              <c:numCache>
                <c:formatCode>0.0</c:formatCode>
                <c:ptCount val="4"/>
                <c:pt idx="0" formatCode="0.00">
                  <c:v>0.2</c:v>
                </c:pt>
                <c:pt idx="1">
                  <c:v>0.5</c:v>
                </c:pt>
                <c:pt idx="2" formatCode="0.000">
                  <c:v>0.5</c:v>
                </c:pt>
                <c:pt idx="3" formatCode="0.000">
                  <c:v>1</c:v>
                </c:pt>
              </c:numCache>
            </c:numRef>
          </c:xVal>
          <c:yVal>
            <c:numRef>
              <c:f>'Simulations-horiz only'!$AA$4:$AA$7</c:f>
              <c:numCache>
                <c:formatCode>0.000</c:formatCode>
                <c:ptCount val="4"/>
                <c:pt idx="0">
                  <c:v>0.24085022725633076</c:v>
                </c:pt>
                <c:pt idx="1">
                  <c:v>0.2495</c:v>
                </c:pt>
              </c:numCache>
            </c:numRef>
          </c:yVal>
          <c:smooth val="1"/>
          <c:extLst>
            <c:ext xmlns:c16="http://schemas.microsoft.com/office/drawing/2014/chart" uri="{C3380CC4-5D6E-409C-BE32-E72D297353CC}">
              <c16:uniqueId val="{00000000-AAF1-4DCC-BD5F-A0BF41C4A97D}"/>
            </c:ext>
          </c:extLst>
        </c:ser>
        <c:ser>
          <c:idx val="1"/>
          <c:order val="1"/>
          <c:tx>
            <c:strRef>
              <c:f>'Simulations-horiz only'!$AB$3</c:f>
              <c:strCache>
                <c:ptCount val="1"/>
                <c:pt idx="0">
                  <c:v>Veg1 0.5m Veg2 1m -U4</c:v>
                </c:pt>
              </c:strCache>
            </c:strRef>
          </c:tx>
          <c:spPr>
            <a:ln w="12700" cap="rnd">
              <a:solidFill>
                <a:schemeClr val="tx1"/>
              </a:solidFill>
              <a:prstDash val="dash"/>
              <a:round/>
            </a:ln>
            <a:effectLst/>
          </c:spPr>
          <c:marker>
            <c:symbol val="square"/>
            <c:size val="7"/>
            <c:spPr>
              <a:solidFill>
                <a:schemeClr val="bg1"/>
              </a:solidFill>
              <a:ln w="9525">
                <a:solidFill>
                  <a:schemeClr val="tx1"/>
                </a:solidFill>
              </a:ln>
              <a:effectLst/>
            </c:spPr>
          </c:marker>
          <c:xVal>
            <c:numRef>
              <c:f>'Simulations-horiz only'!$Z$4:$Z$7</c:f>
              <c:numCache>
                <c:formatCode>0.0</c:formatCode>
                <c:ptCount val="4"/>
                <c:pt idx="0" formatCode="0.00">
                  <c:v>0.2</c:v>
                </c:pt>
                <c:pt idx="1">
                  <c:v>0.5</c:v>
                </c:pt>
                <c:pt idx="2" formatCode="0.000">
                  <c:v>0.5</c:v>
                </c:pt>
                <c:pt idx="3" formatCode="0.000">
                  <c:v>1</c:v>
                </c:pt>
              </c:numCache>
            </c:numRef>
          </c:xVal>
          <c:yVal>
            <c:numRef>
              <c:f>'Simulations-horiz only'!$AB$4:$AB$7</c:f>
              <c:numCache>
                <c:formatCode>General</c:formatCode>
                <c:ptCount val="4"/>
                <c:pt idx="2" formatCode="0.000">
                  <c:v>0.1664724242642863</c:v>
                </c:pt>
                <c:pt idx="3" formatCode="0.000">
                  <c:v>0.17499999999999999</c:v>
                </c:pt>
              </c:numCache>
            </c:numRef>
          </c:yVal>
          <c:smooth val="1"/>
          <c:extLst>
            <c:ext xmlns:c16="http://schemas.microsoft.com/office/drawing/2014/chart" uri="{C3380CC4-5D6E-409C-BE32-E72D297353CC}">
              <c16:uniqueId val="{00000001-AAF1-4DCC-BD5F-A0BF41C4A97D}"/>
            </c:ext>
          </c:extLst>
        </c:ser>
        <c:ser>
          <c:idx val="2"/>
          <c:order val="2"/>
          <c:tx>
            <c:strRef>
              <c:f>'Simulations-horiz only'!$AC$3</c:f>
              <c:strCache>
                <c:ptCount val="1"/>
                <c:pt idx="0">
                  <c:v>Veg1 0.2m, Veg2 0.5m -U8</c:v>
                </c:pt>
              </c:strCache>
            </c:strRef>
          </c:tx>
          <c:spPr>
            <a:ln w="12700" cap="rnd">
              <a:solidFill>
                <a:srgbClr val="00B0F0"/>
              </a:solidFill>
              <a:round/>
            </a:ln>
            <a:effectLst/>
          </c:spPr>
          <c:marker>
            <c:symbol val="circle"/>
            <c:size val="7"/>
            <c:spPr>
              <a:solidFill>
                <a:schemeClr val="bg1"/>
              </a:solidFill>
              <a:ln w="9525">
                <a:solidFill>
                  <a:srgbClr val="00B0F0"/>
                </a:solidFill>
              </a:ln>
              <a:effectLst/>
            </c:spPr>
          </c:marker>
          <c:xVal>
            <c:numRef>
              <c:f>'Simulations-horiz only'!$Z$4:$Z$7</c:f>
              <c:numCache>
                <c:formatCode>0.0</c:formatCode>
                <c:ptCount val="4"/>
                <c:pt idx="0" formatCode="0.00">
                  <c:v>0.2</c:v>
                </c:pt>
                <c:pt idx="1">
                  <c:v>0.5</c:v>
                </c:pt>
                <c:pt idx="2" formatCode="0.000">
                  <c:v>0.5</c:v>
                </c:pt>
                <c:pt idx="3" formatCode="0.000">
                  <c:v>1</c:v>
                </c:pt>
              </c:numCache>
            </c:numRef>
          </c:xVal>
          <c:yVal>
            <c:numRef>
              <c:f>'Simulations-horiz only'!$AC$4:$AC$7</c:f>
              <c:numCache>
                <c:formatCode>0.000</c:formatCode>
                <c:ptCount val="4"/>
                <c:pt idx="0">
                  <c:v>0.18302174570683788</c:v>
                </c:pt>
                <c:pt idx="1">
                  <c:v>0.16875000000000001</c:v>
                </c:pt>
              </c:numCache>
            </c:numRef>
          </c:yVal>
          <c:smooth val="1"/>
          <c:extLst>
            <c:ext xmlns:c16="http://schemas.microsoft.com/office/drawing/2014/chart" uri="{C3380CC4-5D6E-409C-BE32-E72D297353CC}">
              <c16:uniqueId val="{00000002-AAF1-4DCC-BD5F-A0BF41C4A97D}"/>
            </c:ext>
          </c:extLst>
        </c:ser>
        <c:ser>
          <c:idx val="3"/>
          <c:order val="3"/>
          <c:tx>
            <c:strRef>
              <c:f>'Simulations-horiz only'!$AD$3</c:f>
              <c:strCache>
                <c:ptCount val="1"/>
                <c:pt idx="0">
                  <c:v>Veg1 0.5m Veg2 1m -U8</c:v>
                </c:pt>
              </c:strCache>
            </c:strRef>
          </c:tx>
          <c:spPr>
            <a:ln w="12700" cap="rnd">
              <a:solidFill>
                <a:srgbClr val="00B0F0"/>
              </a:solidFill>
              <a:prstDash val="dash"/>
              <a:round/>
            </a:ln>
            <a:effectLst/>
          </c:spPr>
          <c:marker>
            <c:symbol val="square"/>
            <c:size val="7"/>
            <c:spPr>
              <a:solidFill>
                <a:schemeClr val="bg1"/>
              </a:solidFill>
              <a:ln w="9525">
                <a:solidFill>
                  <a:srgbClr val="00B0F0"/>
                </a:solidFill>
              </a:ln>
              <a:effectLst/>
            </c:spPr>
          </c:marker>
          <c:xVal>
            <c:numRef>
              <c:f>'Simulations-horiz only'!$Z$4:$Z$7</c:f>
              <c:numCache>
                <c:formatCode>0.0</c:formatCode>
                <c:ptCount val="4"/>
                <c:pt idx="0" formatCode="0.00">
                  <c:v>0.2</c:v>
                </c:pt>
                <c:pt idx="1">
                  <c:v>0.5</c:v>
                </c:pt>
                <c:pt idx="2" formatCode="0.000">
                  <c:v>0.5</c:v>
                </c:pt>
                <c:pt idx="3" formatCode="0.000">
                  <c:v>1</c:v>
                </c:pt>
              </c:numCache>
            </c:numRef>
          </c:xVal>
          <c:yVal>
            <c:numRef>
              <c:f>'Simulations-horiz only'!$AD$4:$AD$7</c:f>
              <c:numCache>
                <c:formatCode>General</c:formatCode>
                <c:ptCount val="4"/>
                <c:pt idx="2" formatCode="0.000">
                  <c:v>0.1575</c:v>
                </c:pt>
                <c:pt idx="3" formatCode="0.000">
                  <c:v>0.159</c:v>
                </c:pt>
              </c:numCache>
            </c:numRef>
          </c:yVal>
          <c:smooth val="1"/>
          <c:extLst>
            <c:ext xmlns:c16="http://schemas.microsoft.com/office/drawing/2014/chart" uri="{C3380CC4-5D6E-409C-BE32-E72D297353CC}">
              <c16:uniqueId val="{00000003-AAF1-4DCC-BD5F-A0BF41C4A97D}"/>
            </c:ext>
          </c:extLst>
        </c:ser>
        <c:ser>
          <c:idx val="4"/>
          <c:order val="4"/>
          <c:tx>
            <c:strRef>
              <c:f>'Simulations-horiz only'!$AE$3</c:f>
              <c:strCache>
                <c:ptCount val="1"/>
                <c:pt idx="0">
                  <c:v>Veg1 0.2m, Veg2 0.5m -U12</c:v>
                </c:pt>
              </c:strCache>
            </c:strRef>
          </c:tx>
          <c:spPr>
            <a:ln w="12700" cap="rnd">
              <a:solidFill>
                <a:srgbClr val="FF0000"/>
              </a:solidFill>
              <a:round/>
            </a:ln>
            <a:effectLst/>
          </c:spPr>
          <c:marker>
            <c:symbol val="circle"/>
            <c:size val="7"/>
            <c:spPr>
              <a:solidFill>
                <a:schemeClr val="bg1"/>
              </a:solidFill>
              <a:ln w="9525">
                <a:solidFill>
                  <a:srgbClr val="FF0000"/>
                </a:solidFill>
              </a:ln>
              <a:effectLst/>
            </c:spPr>
          </c:marker>
          <c:xVal>
            <c:numRef>
              <c:f>'Simulations-horiz only'!$Z$4:$Z$7</c:f>
              <c:numCache>
                <c:formatCode>0.0</c:formatCode>
                <c:ptCount val="4"/>
                <c:pt idx="0" formatCode="0.00">
                  <c:v>0.2</c:v>
                </c:pt>
                <c:pt idx="1">
                  <c:v>0.5</c:v>
                </c:pt>
                <c:pt idx="2" formatCode="0.000">
                  <c:v>0.5</c:v>
                </c:pt>
                <c:pt idx="3" formatCode="0.000">
                  <c:v>1</c:v>
                </c:pt>
              </c:numCache>
            </c:numRef>
          </c:xVal>
          <c:yVal>
            <c:numRef>
              <c:f>'Simulations-horiz only'!$AE$4:$AE$7</c:f>
              <c:numCache>
                <c:formatCode>0.000</c:formatCode>
                <c:ptCount val="4"/>
                <c:pt idx="0">
                  <c:v>0.15272186083763092</c:v>
                </c:pt>
                <c:pt idx="1">
                  <c:v>0.14833333333333334</c:v>
                </c:pt>
              </c:numCache>
            </c:numRef>
          </c:yVal>
          <c:smooth val="1"/>
          <c:extLst>
            <c:ext xmlns:c16="http://schemas.microsoft.com/office/drawing/2014/chart" uri="{C3380CC4-5D6E-409C-BE32-E72D297353CC}">
              <c16:uniqueId val="{00000004-AAF1-4DCC-BD5F-A0BF41C4A97D}"/>
            </c:ext>
          </c:extLst>
        </c:ser>
        <c:ser>
          <c:idx val="5"/>
          <c:order val="5"/>
          <c:tx>
            <c:strRef>
              <c:f>'Simulations-horiz only'!$AF$3</c:f>
              <c:strCache>
                <c:ptCount val="1"/>
                <c:pt idx="0">
                  <c:v>Veg1 0.5m Veg2 1m -U12</c:v>
                </c:pt>
              </c:strCache>
            </c:strRef>
          </c:tx>
          <c:spPr>
            <a:ln w="12700" cap="rnd">
              <a:solidFill>
                <a:srgbClr val="FF0000"/>
              </a:solidFill>
              <a:prstDash val="dash"/>
              <a:round/>
            </a:ln>
            <a:effectLst/>
          </c:spPr>
          <c:marker>
            <c:symbol val="square"/>
            <c:size val="7"/>
            <c:spPr>
              <a:solidFill>
                <a:schemeClr val="bg1"/>
              </a:solidFill>
              <a:ln w="9525">
                <a:solidFill>
                  <a:srgbClr val="FF0000"/>
                </a:solidFill>
              </a:ln>
              <a:effectLst/>
            </c:spPr>
          </c:marker>
          <c:xVal>
            <c:numRef>
              <c:f>'Simulations-horiz only'!$Z$4:$Z$7</c:f>
              <c:numCache>
                <c:formatCode>0.0</c:formatCode>
                <c:ptCount val="4"/>
                <c:pt idx="0" formatCode="0.00">
                  <c:v>0.2</c:v>
                </c:pt>
                <c:pt idx="1">
                  <c:v>0.5</c:v>
                </c:pt>
                <c:pt idx="2" formatCode="0.000">
                  <c:v>0.5</c:v>
                </c:pt>
                <c:pt idx="3" formatCode="0.000">
                  <c:v>1</c:v>
                </c:pt>
              </c:numCache>
            </c:numRef>
          </c:xVal>
          <c:yVal>
            <c:numRef>
              <c:f>'Simulations-horiz only'!$AF$4:$AF$7</c:f>
              <c:numCache>
                <c:formatCode>General</c:formatCode>
                <c:ptCount val="4"/>
                <c:pt idx="2" formatCode="0.000">
                  <c:v>0.15</c:v>
                </c:pt>
                <c:pt idx="3" formatCode="0.000">
                  <c:v>0.12583333333333332</c:v>
                </c:pt>
              </c:numCache>
            </c:numRef>
          </c:yVal>
          <c:smooth val="1"/>
          <c:extLst>
            <c:ext xmlns:c16="http://schemas.microsoft.com/office/drawing/2014/chart" uri="{C3380CC4-5D6E-409C-BE32-E72D297353CC}">
              <c16:uniqueId val="{00000005-AAF1-4DCC-BD5F-A0BF41C4A97D}"/>
            </c:ext>
          </c:extLst>
        </c:ser>
        <c:dLbls>
          <c:showLegendKey val="0"/>
          <c:showVal val="0"/>
          <c:showCatName val="0"/>
          <c:showSerName val="0"/>
          <c:showPercent val="0"/>
          <c:showBubbleSize val="0"/>
        </c:dLbls>
        <c:axId val="212052712"/>
        <c:axId val="212051072"/>
      </c:scatterChart>
      <c:valAx>
        <c:axId val="212052712"/>
        <c:scaling>
          <c:orientation val="minMax"/>
          <c:max val="1"/>
        </c:scaling>
        <c:delete val="0"/>
        <c:axPos val="b"/>
        <c:majorGridlines>
          <c:spPr>
            <a:ln w="6350" cap="flat" cmpd="sng" algn="ctr">
              <a:solidFill>
                <a:schemeClr val="bg1">
                  <a:lumMod val="95000"/>
                </a:schemeClr>
              </a:solidFill>
              <a:prstDash val="dash"/>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baseline="0">
                    <a:solidFill>
                      <a:schemeClr val="tx1"/>
                    </a:solidFill>
                    <a:effectLst/>
                    <a:latin typeface="Times New Roman" panose="02020603050405020304" pitchFamily="18" charset="0"/>
                    <a:cs typeface="Times New Roman" panose="02020603050405020304" pitchFamily="18" charset="0"/>
                  </a:rPr>
                  <a:t>H</a:t>
                </a:r>
                <a:r>
                  <a:rPr lang="en-US" sz="1600" b="0" i="0" baseline="-25000">
                    <a:solidFill>
                      <a:schemeClr val="tx1"/>
                    </a:solidFill>
                    <a:effectLst/>
                    <a:latin typeface="Times New Roman" panose="02020603050405020304" pitchFamily="18" charset="0"/>
                    <a:cs typeface="Times New Roman" panose="02020603050405020304" pitchFamily="18" charset="0"/>
                  </a:rPr>
                  <a:t>g </a:t>
                </a:r>
                <a:r>
                  <a:rPr lang="en-US" sz="1600" b="0" i="0" baseline="0">
                    <a:solidFill>
                      <a:schemeClr val="tx1"/>
                    </a:solidFill>
                    <a:effectLst/>
                    <a:latin typeface="Times New Roman" panose="02020603050405020304" pitchFamily="18" charset="0"/>
                    <a:cs typeface="Times New Roman" panose="02020603050405020304" pitchFamily="18" charset="0"/>
                  </a:rPr>
                  <a:t>(m)</a:t>
                </a:r>
                <a:endParaRPr lang="en-GB" sz="900">
                  <a:solidFill>
                    <a:schemeClr val="tx1"/>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12051072"/>
        <c:crosses val="autoZero"/>
        <c:crossBetween val="midCat"/>
      </c:valAx>
      <c:valAx>
        <c:axId val="212051072"/>
        <c:scaling>
          <c:orientation val="minMax"/>
          <c:max val="0.26"/>
          <c:min val="0.1"/>
        </c:scaling>
        <c:delete val="0"/>
        <c:axPos val="l"/>
        <c:majorGridlines>
          <c:spPr>
            <a:ln w="6350" cap="flat" cmpd="sng" algn="ctr">
              <a:solidFill>
                <a:schemeClr val="bg1">
                  <a:lumMod val="95000"/>
                </a:schemeClr>
              </a:solidFill>
              <a:prstDash val="dash"/>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600" b="0" i="0" u="none" strike="noStrike" baseline="0">
                    <a:effectLst/>
                  </a:rPr>
                  <a:t>RoS/U</a:t>
                </a:r>
                <a:r>
                  <a:rPr lang="en-GB" sz="1600" b="0" i="0" u="none" strike="noStrike" baseline="-25000">
                    <a:effectLst/>
                  </a:rPr>
                  <a:t>10</a:t>
                </a:r>
                <a:endParaRPr lang="en-US" sz="16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2.16712962962963E-3"/>
              <c:y val="0.34313166666666667"/>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12052712"/>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99976851851853"/>
          <c:y val="2.7777777777777776E-2"/>
          <c:w val="0.78731273148148151"/>
          <c:h val="0.81499888888888894"/>
        </c:manualLayout>
      </c:layout>
      <c:scatterChart>
        <c:scatterStyle val="smoothMarker"/>
        <c:varyColors val="0"/>
        <c:ser>
          <c:idx val="0"/>
          <c:order val="0"/>
          <c:tx>
            <c:strRef>
              <c:f>'Simulations-horiz only'!$AH$3</c:f>
              <c:strCache>
                <c:ptCount val="1"/>
                <c:pt idx="0">
                  <c:v>Veg1 0.2m, Veg2 0.5m -U4</c:v>
                </c:pt>
              </c:strCache>
            </c:strRef>
          </c:tx>
          <c:spPr>
            <a:ln w="12700" cap="rnd">
              <a:solidFill>
                <a:schemeClr val="tx1"/>
              </a:solidFill>
              <a:round/>
            </a:ln>
            <a:effectLst/>
          </c:spPr>
          <c:marker>
            <c:symbol val="circle"/>
            <c:size val="7"/>
            <c:spPr>
              <a:solidFill>
                <a:schemeClr val="bg1"/>
              </a:solidFill>
              <a:ln w="9525">
                <a:solidFill>
                  <a:schemeClr val="tx1"/>
                </a:solidFill>
              </a:ln>
              <a:effectLst/>
            </c:spPr>
          </c:marker>
          <c:xVal>
            <c:numRef>
              <c:f>'Simulations-horiz only'!$Z$4:$Z$11</c:f>
              <c:numCache>
                <c:formatCode>0.0</c:formatCode>
                <c:ptCount val="8"/>
                <c:pt idx="0" formatCode="0.00">
                  <c:v>0.2</c:v>
                </c:pt>
                <c:pt idx="1">
                  <c:v>0.5</c:v>
                </c:pt>
                <c:pt idx="2" formatCode="0.000">
                  <c:v>0.5</c:v>
                </c:pt>
                <c:pt idx="3" formatCode="0.000">
                  <c:v>1</c:v>
                </c:pt>
                <c:pt idx="4" formatCode="0.000">
                  <c:v>0</c:v>
                </c:pt>
                <c:pt idx="5" formatCode="0.000">
                  <c:v>1</c:v>
                </c:pt>
                <c:pt idx="6" formatCode="0.000">
                  <c:v>0</c:v>
                </c:pt>
                <c:pt idx="7" formatCode="0.000">
                  <c:v>1</c:v>
                </c:pt>
              </c:numCache>
            </c:numRef>
          </c:xVal>
          <c:yVal>
            <c:numRef>
              <c:f>'Simulations-horiz only'!$AH$4:$AH$11</c:f>
              <c:numCache>
                <c:formatCode>General</c:formatCode>
                <c:ptCount val="8"/>
                <c:pt idx="0">
                  <c:v>8.3064775635271708</c:v>
                </c:pt>
                <c:pt idx="1">
                  <c:v>10.311925697901852</c:v>
                </c:pt>
              </c:numCache>
            </c:numRef>
          </c:yVal>
          <c:smooth val="1"/>
          <c:extLst>
            <c:ext xmlns:c16="http://schemas.microsoft.com/office/drawing/2014/chart" uri="{C3380CC4-5D6E-409C-BE32-E72D297353CC}">
              <c16:uniqueId val="{00000000-57A4-4AD4-89B3-EF90568D5385}"/>
            </c:ext>
          </c:extLst>
        </c:ser>
        <c:ser>
          <c:idx val="1"/>
          <c:order val="1"/>
          <c:tx>
            <c:strRef>
              <c:f>'Simulations-horiz only'!$AI$3</c:f>
              <c:strCache>
                <c:ptCount val="1"/>
                <c:pt idx="0">
                  <c:v>Veg1 0.5m Veg2 1m -U4</c:v>
                </c:pt>
              </c:strCache>
            </c:strRef>
          </c:tx>
          <c:spPr>
            <a:ln w="12700" cap="rnd">
              <a:solidFill>
                <a:schemeClr val="tx1"/>
              </a:solidFill>
              <a:prstDash val="dash"/>
              <a:round/>
            </a:ln>
            <a:effectLst/>
          </c:spPr>
          <c:marker>
            <c:symbol val="square"/>
            <c:size val="7"/>
            <c:spPr>
              <a:solidFill>
                <a:schemeClr val="bg1"/>
              </a:solidFill>
              <a:ln w="9525">
                <a:solidFill>
                  <a:schemeClr val="tx1"/>
                </a:solidFill>
              </a:ln>
              <a:effectLst/>
            </c:spPr>
          </c:marker>
          <c:xVal>
            <c:numRef>
              <c:f>'Simulations-horiz only'!$Z$4:$Z$11</c:f>
              <c:numCache>
                <c:formatCode>0.0</c:formatCode>
                <c:ptCount val="8"/>
                <c:pt idx="0" formatCode="0.00">
                  <c:v>0.2</c:v>
                </c:pt>
                <c:pt idx="1">
                  <c:v>0.5</c:v>
                </c:pt>
                <c:pt idx="2" formatCode="0.000">
                  <c:v>0.5</c:v>
                </c:pt>
                <c:pt idx="3" formatCode="0.000">
                  <c:v>1</c:v>
                </c:pt>
                <c:pt idx="4" formatCode="0.000">
                  <c:v>0</c:v>
                </c:pt>
                <c:pt idx="5" formatCode="0.000">
                  <c:v>1</c:v>
                </c:pt>
                <c:pt idx="6" formatCode="0.000">
                  <c:v>0</c:v>
                </c:pt>
                <c:pt idx="7" formatCode="0.000">
                  <c:v>1</c:v>
                </c:pt>
              </c:numCache>
            </c:numRef>
          </c:xVal>
          <c:yVal>
            <c:numRef>
              <c:f>'Simulations-horiz only'!$AI$4:$AI$11</c:f>
              <c:numCache>
                <c:formatCode>General</c:formatCode>
                <c:ptCount val="8"/>
                <c:pt idx="2">
                  <c:v>10.843628515055402</c:v>
                </c:pt>
                <c:pt idx="3">
                  <c:v>10.889990817263545</c:v>
                </c:pt>
              </c:numCache>
            </c:numRef>
          </c:yVal>
          <c:smooth val="1"/>
          <c:extLst>
            <c:ext xmlns:c16="http://schemas.microsoft.com/office/drawing/2014/chart" uri="{C3380CC4-5D6E-409C-BE32-E72D297353CC}">
              <c16:uniqueId val="{00000001-57A4-4AD4-89B3-EF90568D5385}"/>
            </c:ext>
          </c:extLst>
        </c:ser>
        <c:ser>
          <c:idx val="2"/>
          <c:order val="2"/>
          <c:tx>
            <c:strRef>
              <c:f>'Simulations-horiz only'!$AJ$3</c:f>
              <c:strCache>
                <c:ptCount val="1"/>
                <c:pt idx="0">
                  <c:v>Veg1 0.2m, Veg2 0.5m -U8</c:v>
                </c:pt>
              </c:strCache>
            </c:strRef>
          </c:tx>
          <c:spPr>
            <a:ln w="12700" cap="rnd">
              <a:solidFill>
                <a:srgbClr val="00B0F0"/>
              </a:solidFill>
              <a:round/>
            </a:ln>
            <a:effectLst/>
          </c:spPr>
          <c:marker>
            <c:symbol val="circle"/>
            <c:size val="7"/>
            <c:spPr>
              <a:solidFill>
                <a:schemeClr val="bg1"/>
              </a:solidFill>
              <a:ln w="9525">
                <a:solidFill>
                  <a:srgbClr val="00B0F0"/>
                </a:solidFill>
              </a:ln>
              <a:effectLst/>
            </c:spPr>
          </c:marker>
          <c:xVal>
            <c:numRef>
              <c:f>'Simulations-horiz only'!$Z$4:$Z$11</c:f>
              <c:numCache>
                <c:formatCode>0.0</c:formatCode>
                <c:ptCount val="8"/>
                <c:pt idx="0" formatCode="0.00">
                  <c:v>0.2</c:v>
                </c:pt>
                <c:pt idx="1">
                  <c:v>0.5</c:v>
                </c:pt>
                <c:pt idx="2" formatCode="0.000">
                  <c:v>0.5</c:v>
                </c:pt>
                <c:pt idx="3" formatCode="0.000">
                  <c:v>1</c:v>
                </c:pt>
                <c:pt idx="4" formatCode="0.000">
                  <c:v>0</c:v>
                </c:pt>
                <c:pt idx="5" formatCode="0.000">
                  <c:v>1</c:v>
                </c:pt>
                <c:pt idx="6" formatCode="0.000">
                  <c:v>0</c:v>
                </c:pt>
                <c:pt idx="7" formatCode="0.000">
                  <c:v>1</c:v>
                </c:pt>
              </c:numCache>
            </c:numRef>
          </c:xVal>
          <c:yVal>
            <c:numRef>
              <c:f>'Simulations-horiz only'!$AJ$4:$AJ$11</c:f>
              <c:numCache>
                <c:formatCode>General</c:formatCode>
                <c:ptCount val="8"/>
                <c:pt idx="0">
                  <c:v>1.2660866987310382</c:v>
                </c:pt>
                <c:pt idx="1">
                  <c:v>1.2832466231357773</c:v>
                </c:pt>
              </c:numCache>
            </c:numRef>
          </c:yVal>
          <c:smooth val="1"/>
          <c:extLst>
            <c:ext xmlns:c16="http://schemas.microsoft.com/office/drawing/2014/chart" uri="{C3380CC4-5D6E-409C-BE32-E72D297353CC}">
              <c16:uniqueId val="{00000002-57A4-4AD4-89B3-EF90568D5385}"/>
            </c:ext>
          </c:extLst>
        </c:ser>
        <c:ser>
          <c:idx val="3"/>
          <c:order val="3"/>
          <c:tx>
            <c:strRef>
              <c:f>'Simulations-horiz only'!$AK$3</c:f>
              <c:strCache>
                <c:ptCount val="1"/>
                <c:pt idx="0">
                  <c:v>Veg1 0.5m Veg2 1m -U8</c:v>
                </c:pt>
              </c:strCache>
            </c:strRef>
          </c:tx>
          <c:spPr>
            <a:ln w="12700" cap="rnd">
              <a:solidFill>
                <a:srgbClr val="00B0F0"/>
              </a:solidFill>
              <a:prstDash val="dash"/>
              <a:round/>
            </a:ln>
            <a:effectLst/>
          </c:spPr>
          <c:marker>
            <c:symbol val="square"/>
            <c:size val="7"/>
            <c:spPr>
              <a:solidFill>
                <a:schemeClr val="bg1"/>
              </a:solidFill>
              <a:ln w="9525">
                <a:solidFill>
                  <a:srgbClr val="00B0F0"/>
                </a:solidFill>
              </a:ln>
              <a:effectLst/>
            </c:spPr>
          </c:marker>
          <c:xVal>
            <c:numRef>
              <c:f>'Simulations-horiz only'!$Z$4:$Z$11</c:f>
              <c:numCache>
                <c:formatCode>0.0</c:formatCode>
                <c:ptCount val="8"/>
                <c:pt idx="0" formatCode="0.00">
                  <c:v>0.2</c:v>
                </c:pt>
                <c:pt idx="1">
                  <c:v>0.5</c:v>
                </c:pt>
                <c:pt idx="2" formatCode="0.000">
                  <c:v>0.5</c:v>
                </c:pt>
                <c:pt idx="3" formatCode="0.000">
                  <c:v>1</c:v>
                </c:pt>
                <c:pt idx="4" formatCode="0.000">
                  <c:v>0</c:v>
                </c:pt>
                <c:pt idx="5" formatCode="0.000">
                  <c:v>1</c:v>
                </c:pt>
                <c:pt idx="6" formatCode="0.000">
                  <c:v>0</c:v>
                </c:pt>
                <c:pt idx="7" formatCode="0.000">
                  <c:v>1</c:v>
                </c:pt>
              </c:numCache>
            </c:numRef>
          </c:xVal>
          <c:yVal>
            <c:numRef>
              <c:f>'Simulations-horiz only'!$AK$4:$AK$11</c:f>
              <c:numCache>
                <c:formatCode>General</c:formatCode>
                <c:ptCount val="8"/>
                <c:pt idx="2">
                  <c:v>4.2480511738878279</c:v>
                </c:pt>
                <c:pt idx="3">
                  <c:v>2.2441552113266914</c:v>
                </c:pt>
              </c:numCache>
            </c:numRef>
          </c:yVal>
          <c:smooth val="1"/>
          <c:extLst>
            <c:ext xmlns:c16="http://schemas.microsoft.com/office/drawing/2014/chart" uri="{C3380CC4-5D6E-409C-BE32-E72D297353CC}">
              <c16:uniqueId val="{00000003-57A4-4AD4-89B3-EF90568D5385}"/>
            </c:ext>
          </c:extLst>
        </c:ser>
        <c:ser>
          <c:idx val="4"/>
          <c:order val="4"/>
          <c:tx>
            <c:strRef>
              <c:f>'Simulations-horiz only'!$AL$3</c:f>
              <c:strCache>
                <c:ptCount val="1"/>
                <c:pt idx="0">
                  <c:v>Veg1 0.2m, Veg2 0.5m -U12</c:v>
                </c:pt>
              </c:strCache>
            </c:strRef>
          </c:tx>
          <c:spPr>
            <a:ln w="12700" cap="rnd">
              <a:solidFill>
                <a:srgbClr val="FF0000"/>
              </a:solidFill>
              <a:round/>
            </a:ln>
            <a:effectLst/>
          </c:spPr>
          <c:marker>
            <c:symbol val="circle"/>
            <c:size val="7"/>
            <c:spPr>
              <a:solidFill>
                <a:schemeClr val="bg1"/>
              </a:solidFill>
              <a:ln w="9525">
                <a:solidFill>
                  <a:srgbClr val="FF0000"/>
                </a:solidFill>
              </a:ln>
              <a:effectLst/>
            </c:spPr>
          </c:marker>
          <c:xVal>
            <c:numRef>
              <c:f>'Simulations-horiz only'!$Z$4:$Z$11</c:f>
              <c:numCache>
                <c:formatCode>0.0</c:formatCode>
                <c:ptCount val="8"/>
                <c:pt idx="0" formatCode="0.00">
                  <c:v>0.2</c:v>
                </c:pt>
                <c:pt idx="1">
                  <c:v>0.5</c:v>
                </c:pt>
                <c:pt idx="2" formatCode="0.000">
                  <c:v>0.5</c:v>
                </c:pt>
                <c:pt idx="3" formatCode="0.000">
                  <c:v>1</c:v>
                </c:pt>
                <c:pt idx="4" formatCode="0.000">
                  <c:v>0</c:v>
                </c:pt>
                <c:pt idx="5" formatCode="0.000">
                  <c:v>1</c:v>
                </c:pt>
                <c:pt idx="6" formatCode="0.000">
                  <c:v>0</c:v>
                </c:pt>
                <c:pt idx="7" formatCode="0.000">
                  <c:v>1</c:v>
                </c:pt>
              </c:numCache>
            </c:numRef>
          </c:xVal>
          <c:yVal>
            <c:numRef>
              <c:f>'Simulations-horiz only'!$AL$4:$AL$11</c:f>
              <c:numCache>
                <c:formatCode>General</c:formatCode>
                <c:ptCount val="8"/>
                <c:pt idx="0">
                  <c:v>0.42095234092443828</c:v>
                </c:pt>
                <c:pt idx="1">
                  <c:v>0.46613167168302527</c:v>
                </c:pt>
              </c:numCache>
            </c:numRef>
          </c:yVal>
          <c:smooth val="1"/>
          <c:extLst>
            <c:ext xmlns:c16="http://schemas.microsoft.com/office/drawing/2014/chart" uri="{C3380CC4-5D6E-409C-BE32-E72D297353CC}">
              <c16:uniqueId val="{00000004-57A4-4AD4-89B3-EF90568D5385}"/>
            </c:ext>
          </c:extLst>
        </c:ser>
        <c:ser>
          <c:idx val="5"/>
          <c:order val="5"/>
          <c:tx>
            <c:strRef>
              <c:f>'Simulations-horiz only'!$AM$3</c:f>
              <c:strCache>
                <c:ptCount val="1"/>
                <c:pt idx="0">
                  <c:v>Veg1 0.5m Veg2 1m -U12</c:v>
                </c:pt>
              </c:strCache>
            </c:strRef>
          </c:tx>
          <c:spPr>
            <a:ln w="12700" cap="rnd">
              <a:solidFill>
                <a:srgbClr val="FF0000"/>
              </a:solidFill>
              <a:prstDash val="dash"/>
              <a:round/>
            </a:ln>
            <a:effectLst/>
          </c:spPr>
          <c:marker>
            <c:symbol val="square"/>
            <c:size val="7"/>
            <c:spPr>
              <a:solidFill>
                <a:schemeClr val="bg1"/>
              </a:solidFill>
              <a:ln w="9525">
                <a:solidFill>
                  <a:srgbClr val="FF0000"/>
                </a:solidFill>
              </a:ln>
              <a:effectLst/>
            </c:spPr>
          </c:marker>
          <c:xVal>
            <c:numRef>
              <c:f>'Simulations-horiz only'!$Z$4:$Z$11</c:f>
              <c:numCache>
                <c:formatCode>0.0</c:formatCode>
                <c:ptCount val="8"/>
                <c:pt idx="0" formatCode="0.00">
                  <c:v>0.2</c:v>
                </c:pt>
                <c:pt idx="1">
                  <c:v>0.5</c:v>
                </c:pt>
                <c:pt idx="2" formatCode="0.000">
                  <c:v>0.5</c:v>
                </c:pt>
                <c:pt idx="3" formatCode="0.000">
                  <c:v>1</c:v>
                </c:pt>
                <c:pt idx="4" formatCode="0.000">
                  <c:v>0</c:v>
                </c:pt>
                <c:pt idx="5" formatCode="0.000">
                  <c:v>1</c:v>
                </c:pt>
                <c:pt idx="6" formatCode="0.000">
                  <c:v>0</c:v>
                </c:pt>
                <c:pt idx="7" formatCode="0.000">
                  <c:v>1</c:v>
                </c:pt>
              </c:numCache>
            </c:numRef>
          </c:xVal>
          <c:yVal>
            <c:numRef>
              <c:f>'Simulations-horiz only'!$AM$4:$AM$11</c:f>
              <c:numCache>
                <c:formatCode>General</c:formatCode>
                <c:ptCount val="8"/>
                <c:pt idx="2">
                  <c:v>1.0237271379139894</c:v>
                </c:pt>
                <c:pt idx="3">
                  <c:v>0.73134412313293262</c:v>
                </c:pt>
              </c:numCache>
            </c:numRef>
          </c:yVal>
          <c:smooth val="1"/>
          <c:extLst>
            <c:ext xmlns:c16="http://schemas.microsoft.com/office/drawing/2014/chart" uri="{C3380CC4-5D6E-409C-BE32-E72D297353CC}">
              <c16:uniqueId val="{00000005-57A4-4AD4-89B3-EF90568D5385}"/>
            </c:ext>
          </c:extLst>
        </c:ser>
        <c:ser>
          <c:idx val="6"/>
          <c:order val="6"/>
          <c:tx>
            <c:strRef>
              <c:f>'Simulations-horiz only'!$AN$3</c:f>
              <c:strCache>
                <c:ptCount val="1"/>
              </c:strCache>
            </c:strRef>
          </c:tx>
          <c:spPr>
            <a:ln w="6350" cap="rnd">
              <a:solidFill>
                <a:schemeClr val="bg1">
                  <a:lumMod val="65000"/>
                </a:schemeClr>
              </a:solidFill>
              <a:prstDash val="dash"/>
              <a:round/>
            </a:ln>
            <a:effectLst/>
          </c:spPr>
          <c:marker>
            <c:symbol val="none"/>
          </c:marker>
          <c:xVal>
            <c:numRef>
              <c:f>'Simulations-horiz only'!$Z$4:$Z$11</c:f>
              <c:numCache>
                <c:formatCode>0.0</c:formatCode>
                <c:ptCount val="8"/>
                <c:pt idx="0" formatCode="0.00">
                  <c:v>0.2</c:v>
                </c:pt>
                <c:pt idx="1">
                  <c:v>0.5</c:v>
                </c:pt>
                <c:pt idx="2" formatCode="0.000">
                  <c:v>0.5</c:v>
                </c:pt>
                <c:pt idx="3" formatCode="0.000">
                  <c:v>1</c:v>
                </c:pt>
                <c:pt idx="4" formatCode="0.000">
                  <c:v>0</c:v>
                </c:pt>
                <c:pt idx="5" formatCode="0.000">
                  <c:v>1</c:v>
                </c:pt>
                <c:pt idx="6" formatCode="0.000">
                  <c:v>0</c:v>
                </c:pt>
                <c:pt idx="7" formatCode="0.000">
                  <c:v>1</c:v>
                </c:pt>
              </c:numCache>
            </c:numRef>
          </c:xVal>
          <c:yVal>
            <c:numRef>
              <c:f>'Simulations-horiz only'!$AN$4:$AN$11</c:f>
              <c:numCache>
                <c:formatCode>General</c:formatCode>
                <c:ptCount val="8"/>
                <c:pt idx="4">
                  <c:v>2</c:v>
                </c:pt>
                <c:pt idx="5">
                  <c:v>2</c:v>
                </c:pt>
              </c:numCache>
            </c:numRef>
          </c:yVal>
          <c:smooth val="1"/>
          <c:extLst>
            <c:ext xmlns:c16="http://schemas.microsoft.com/office/drawing/2014/chart" uri="{C3380CC4-5D6E-409C-BE32-E72D297353CC}">
              <c16:uniqueId val="{00000006-57A4-4AD4-89B3-EF90568D5385}"/>
            </c:ext>
          </c:extLst>
        </c:ser>
        <c:ser>
          <c:idx val="7"/>
          <c:order val="7"/>
          <c:tx>
            <c:strRef>
              <c:f>'Simulations-horiz only'!$AO$3</c:f>
              <c:strCache>
                <c:ptCount val="1"/>
              </c:strCache>
            </c:strRef>
          </c:tx>
          <c:spPr>
            <a:ln w="6350" cap="rnd">
              <a:solidFill>
                <a:schemeClr val="bg1">
                  <a:lumMod val="65000"/>
                </a:schemeClr>
              </a:solidFill>
              <a:prstDash val="dash"/>
              <a:round/>
            </a:ln>
            <a:effectLst/>
          </c:spPr>
          <c:marker>
            <c:symbol val="none"/>
          </c:marker>
          <c:xVal>
            <c:numRef>
              <c:f>'Simulations-horiz only'!$Z$4:$Z$11</c:f>
              <c:numCache>
                <c:formatCode>0.0</c:formatCode>
                <c:ptCount val="8"/>
                <c:pt idx="0" formatCode="0.00">
                  <c:v>0.2</c:v>
                </c:pt>
                <c:pt idx="1">
                  <c:v>0.5</c:v>
                </c:pt>
                <c:pt idx="2" formatCode="0.000">
                  <c:v>0.5</c:v>
                </c:pt>
                <c:pt idx="3" formatCode="0.000">
                  <c:v>1</c:v>
                </c:pt>
                <c:pt idx="4" formatCode="0.000">
                  <c:v>0</c:v>
                </c:pt>
                <c:pt idx="5" formatCode="0.000">
                  <c:v>1</c:v>
                </c:pt>
                <c:pt idx="6" formatCode="0.000">
                  <c:v>0</c:v>
                </c:pt>
                <c:pt idx="7" formatCode="0.000">
                  <c:v>1</c:v>
                </c:pt>
              </c:numCache>
            </c:numRef>
          </c:xVal>
          <c:yVal>
            <c:numRef>
              <c:f>'Simulations-horiz only'!$AO$4:$AO$11</c:f>
              <c:numCache>
                <c:formatCode>General</c:formatCode>
                <c:ptCount val="8"/>
                <c:pt idx="6">
                  <c:v>10</c:v>
                </c:pt>
                <c:pt idx="7">
                  <c:v>10</c:v>
                </c:pt>
              </c:numCache>
            </c:numRef>
          </c:yVal>
          <c:smooth val="1"/>
          <c:extLst>
            <c:ext xmlns:c16="http://schemas.microsoft.com/office/drawing/2014/chart" uri="{C3380CC4-5D6E-409C-BE32-E72D297353CC}">
              <c16:uniqueId val="{00000007-57A4-4AD4-89B3-EF90568D5385}"/>
            </c:ext>
          </c:extLst>
        </c:ser>
        <c:dLbls>
          <c:showLegendKey val="0"/>
          <c:showVal val="0"/>
          <c:showCatName val="0"/>
          <c:showSerName val="0"/>
          <c:showPercent val="0"/>
          <c:showBubbleSize val="0"/>
        </c:dLbls>
        <c:axId val="212052712"/>
        <c:axId val="212051072"/>
      </c:scatterChart>
      <c:valAx>
        <c:axId val="212052712"/>
        <c:scaling>
          <c:orientation val="minMax"/>
          <c:max val="1"/>
        </c:scaling>
        <c:delete val="0"/>
        <c:axPos val="b"/>
        <c:majorGridlines>
          <c:spPr>
            <a:ln w="6350" cap="flat" cmpd="sng" algn="ctr">
              <a:solidFill>
                <a:schemeClr val="bg1">
                  <a:lumMod val="95000"/>
                </a:schemeClr>
              </a:solidFill>
              <a:prstDash val="dash"/>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baseline="0">
                    <a:solidFill>
                      <a:schemeClr val="tx1"/>
                    </a:solidFill>
                    <a:effectLst/>
                    <a:latin typeface="Times New Roman" panose="02020603050405020304" pitchFamily="18" charset="0"/>
                    <a:cs typeface="Times New Roman" panose="02020603050405020304" pitchFamily="18" charset="0"/>
                  </a:rPr>
                  <a:t>H</a:t>
                </a:r>
                <a:r>
                  <a:rPr lang="en-US" sz="1600" b="0" i="0" baseline="-25000">
                    <a:solidFill>
                      <a:schemeClr val="tx1"/>
                    </a:solidFill>
                    <a:effectLst/>
                    <a:latin typeface="Times New Roman" panose="02020603050405020304" pitchFamily="18" charset="0"/>
                    <a:cs typeface="Times New Roman" panose="02020603050405020304" pitchFamily="18" charset="0"/>
                  </a:rPr>
                  <a:t>g </a:t>
                </a:r>
                <a:r>
                  <a:rPr lang="en-US" sz="1600" b="0" i="0" baseline="0">
                    <a:solidFill>
                      <a:schemeClr val="tx1"/>
                    </a:solidFill>
                    <a:effectLst/>
                    <a:latin typeface="Times New Roman" panose="02020603050405020304" pitchFamily="18" charset="0"/>
                    <a:cs typeface="Times New Roman" panose="02020603050405020304" pitchFamily="18" charset="0"/>
                  </a:rPr>
                  <a:t>(m)</a:t>
                </a:r>
                <a:endParaRPr lang="en-GB" sz="900">
                  <a:solidFill>
                    <a:schemeClr val="tx1"/>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12051072"/>
        <c:crosses val="autoZero"/>
        <c:crossBetween val="midCat"/>
      </c:valAx>
      <c:valAx>
        <c:axId val="212051072"/>
        <c:scaling>
          <c:logBase val="10"/>
          <c:orientation val="minMax"/>
          <c:max val="100"/>
          <c:min val="0.1"/>
        </c:scaling>
        <c:delete val="0"/>
        <c:axPos val="l"/>
        <c:title>
          <c:tx>
            <c:rich>
              <a:bodyPr rot="-54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600" b="0" i="0" u="none" strike="noStrike" baseline="0">
                    <a:effectLst/>
                  </a:rPr>
                  <a:t>Nc</a:t>
                </a:r>
                <a:endParaRPr lang="en-US" sz="16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12052712"/>
        <c:crosses val="autoZero"/>
        <c:crossBetween val="midCat"/>
      </c:valAx>
      <c:spPr>
        <a:noFill/>
        <a:ln>
          <a:solidFill>
            <a:schemeClr val="tx1"/>
          </a:solidFill>
        </a:ln>
        <a:effectLst/>
      </c:spPr>
    </c:plotArea>
    <c:legend>
      <c:legendPos val="r"/>
      <c:legendEntry>
        <c:idx val="6"/>
        <c:delete val="1"/>
      </c:legendEntry>
      <c:legendEntry>
        <c:idx val="7"/>
        <c:delete val="1"/>
      </c:legendEntry>
      <c:layout>
        <c:manualLayout>
          <c:xMode val="edge"/>
          <c:yMode val="edge"/>
          <c:x val="0.44878472222222215"/>
          <c:y val="3.2567777777777765E-2"/>
          <c:w val="0.51005787037037043"/>
          <c:h val="0.2328366666666666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 RoS/U10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'Cruz 2020'!$L$1</c:f>
              <c:strCache>
                <c:ptCount val="1"/>
                <c:pt idx="0">
                  <c:v>RoS/U10</c:v>
                </c:pt>
              </c:strCache>
            </c:strRef>
          </c:tx>
          <c:spPr>
            <a:ln w="19050" cap="rnd">
              <a:noFill/>
              <a:round/>
            </a:ln>
            <a:effectLst/>
          </c:spPr>
          <c:marker>
            <c:symbol val="circle"/>
            <c:size val="5"/>
            <c:spPr>
              <a:solidFill>
                <a:schemeClr val="accent1"/>
              </a:solidFill>
              <a:ln w="9525">
                <a:solidFill>
                  <a:schemeClr val="accent1"/>
                </a:solidFill>
              </a:ln>
              <a:effectLst/>
            </c:spPr>
          </c:marker>
          <c:xVal>
            <c:numRef>
              <c:f>'Cruz 2020'!$G$2:$G$52</c:f>
              <c:numCache>
                <c:formatCode>General</c:formatCode>
                <c:ptCount val="51"/>
                <c:pt idx="0">
                  <c:v>0.09</c:v>
                </c:pt>
                <c:pt idx="1">
                  <c:v>0.09</c:v>
                </c:pt>
                <c:pt idx="2">
                  <c:v>0.09</c:v>
                </c:pt>
                <c:pt idx="3">
                  <c:v>0.09</c:v>
                </c:pt>
                <c:pt idx="4">
                  <c:v>0.09</c:v>
                </c:pt>
                <c:pt idx="5">
                  <c:v>0.09</c:v>
                </c:pt>
                <c:pt idx="6">
                  <c:v>0.09</c:v>
                </c:pt>
                <c:pt idx="7">
                  <c:v>0.09</c:v>
                </c:pt>
                <c:pt idx="8">
                  <c:v>0.28999999999999998</c:v>
                </c:pt>
                <c:pt idx="9">
                  <c:v>0.28999999999999998</c:v>
                </c:pt>
                <c:pt idx="10">
                  <c:v>0.28999999999999998</c:v>
                </c:pt>
                <c:pt idx="11">
                  <c:v>0.28999999999999998</c:v>
                </c:pt>
                <c:pt idx="12">
                  <c:v>0.09</c:v>
                </c:pt>
                <c:pt idx="13">
                  <c:v>0.28999999999999998</c:v>
                </c:pt>
                <c:pt idx="14">
                  <c:v>0.28999999999999998</c:v>
                </c:pt>
                <c:pt idx="15">
                  <c:v>0.28999999999999998</c:v>
                </c:pt>
                <c:pt idx="16">
                  <c:v>0.28999999999999998</c:v>
                </c:pt>
                <c:pt idx="17">
                  <c:v>0.28999999999999998</c:v>
                </c:pt>
                <c:pt idx="18">
                  <c:v>0.28999999999999998</c:v>
                </c:pt>
                <c:pt idx="19">
                  <c:v>0.28999999999999998</c:v>
                </c:pt>
                <c:pt idx="20">
                  <c:v>0.28999999999999998</c:v>
                </c:pt>
                <c:pt idx="21">
                  <c:v>0.28999999999999998</c:v>
                </c:pt>
                <c:pt idx="22">
                  <c:v>0.28999999999999998</c:v>
                </c:pt>
                <c:pt idx="23">
                  <c:v>0.28999999999999998</c:v>
                </c:pt>
                <c:pt idx="24">
                  <c:v>0.73</c:v>
                </c:pt>
                <c:pt idx="25">
                  <c:v>0.73</c:v>
                </c:pt>
                <c:pt idx="26">
                  <c:v>0.28999999999999998</c:v>
                </c:pt>
                <c:pt idx="27">
                  <c:v>0.28999999999999998</c:v>
                </c:pt>
                <c:pt idx="28">
                  <c:v>0.28999999999999998</c:v>
                </c:pt>
                <c:pt idx="29">
                  <c:v>0.28999999999999998</c:v>
                </c:pt>
                <c:pt idx="30">
                  <c:v>0.73</c:v>
                </c:pt>
                <c:pt idx="31">
                  <c:v>0.28999999999999998</c:v>
                </c:pt>
                <c:pt idx="32">
                  <c:v>0.28999999999999998</c:v>
                </c:pt>
                <c:pt idx="33">
                  <c:v>0.73</c:v>
                </c:pt>
                <c:pt idx="34">
                  <c:v>0.73</c:v>
                </c:pt>
                <c:pt idx="35">
                  <c:v>0.28999999999999998</c:v>
                </c:pt>
                <c:pt idx="36">
                  <c:v>0.73</c:v>
                </c:pt>
                <c:pt idx="37">
                  <c:v>0.28999999999999998</c:v>
                </c:pt>
                <c:pt idx="38">
                  <c:v>0.73</c:v>
                </c:pt>
                <c:pt idx="39">
                  <c:v>0.28999999999999998</c:v>
                </c:pt>
                <c:pt idx="40">
                  <c:v>0.73</c:v>
                </c:pt>
                <c:pt idx="41">
                  <c:v>0.73</c:v>
                </c:pt>
                <c:pt idx="42">
                  <c:v>0.73</c:v>
                </c:pt>
                <c:pt idx="43">
                  <c:v>0.73</c:v>
                </c:pt>
                <c:pt idx="44">
                  <c:v>0.73</c:v>
                </c:pt>
                <c:pt idx="50" formatCode="0.00">
                  <c:v>0.59369324863875628</c:v>
                </c:pt>
              </c:numCache>
            </c:numRef>
          </c:xVal>
          <c:yVal>
            <c:numRef>
              <c:f>'Cruz 2020'!$L$2:$L$52</c:f>
              <c:numCache>
                <c:formatCode>0.00</c:formatCode>
                <c:ptCount val="51"/>
                <c:pt idx="0">
                  <c:v>0.10439276485788114</c:v>
                </c:pt>
                <c:pt idx="1">
                  <c:v>8.4090909090909091E-2</c:v>
                </c:pt>
                <c:pt idx="2">
                  <c:v>8.6348122866894181E-2</c:v>
                </c:pt>
                <c:pt idx="3">
                  <c:v>0.12195767195767199</c:v>
                </c:pt>
                <c:pt idx="4">
                  <c:v>9.1891891891891897E-2</c:v>
                </c:pt>
                <c:pt idx="5">
                  <c:v>0.11433333333333333</c:v>
                </c:pt>
                <c:pt idx="6">
                  <c:v>0.10217391304347824</c:v>
                </c:pt>
                <c:pt idx="7">
                  <c:v>0.11284722222222222</c:v>
                </c:pt>
                <c:pt idx="8">
                  <c:v>0.11687898089171975</c:v>
                </c:pt>
                <c:pt idx="9">
                  <c:v>0.1353623188405797</c:v>
                </c:pt>
                <c:pt idx="10">
                  <c:v>0.1282208588957055</c:v>
                </c:pt>
                <c:pt idx="11">
                  <c:v>0.1306930693069307</c:v>
                </c:pt>
                <c:pt idx="12">
                  <c:v>0.14057971014492751</c:v>
                </c:pt>
                <c:pt idx="13">
                  <c:v>0.17932960893854749</c:v>
                </c:pt>
                <c:pt idx="14">
                  <c:v>0.17708333333333331</c:v>
                </c:pt>
                <c:pt idx="15">
                  <c:v>0.14405594405594405</c:v>
                </c:pt>
                <c:pt idx="16">
                  <c:v>0.15017064846416384</c:v>
                </c:pt>
                <c:pt idx="17">
                  <c:v>0.16721311475409836</c:v>
                </c:pt>
                <c:pt idx="18">
                  <c:v>0.16889632107023411</c:v>
                </c:pt>
                <c:pt idx="19">
                  <c:v>0.17408637873754154</c:v>
                </c:pt>
                <c:pt idx="20">
                  <c:v>0.20664739884393066</c:v>
                </c:pt>
                <c:pt idx="21">
                  <c:v>0.19055374592833876</c:v>
                </c:pt>
                <c:pt idx="22">
                  <c:v>0.18600682593856654</c:v>
                </c:pt>
                <c:pt idx="23">
                  <c:v>0.19899999999999998</c:v>
                </c:pt>
                <c:pt idx="24">
                  <c:v>0.21291208791208791</c:v>
                </c:pt>
                <c:pt idx="25">
                  <c:v>0.17664473684210527</c:v>
                </c:pt>
                <c:pt idx="26">
                  <c:v>0.19483394833948342</c:v>
                </c:pt>
                <c:pt idx="27">
                  <c:v>0.18110236220472439</c:v>
                </c:pt>
                <c:pt idx="28">
                  <c:v>0.22746478873239437</c:v>
                </c:pt>
                <c:pt idx="29">
                  <c:v>0.24166666666666667</c:v>
                </c:pt>
                <c:pt idx="30">
                  <c:v>0.19626865671641788</c:v>
                </c:pt>
                <c:pt idx="31">
                  <c:v>0.22217573221757322</c:v>
                </c:pt>
                <c:pt idx="32">
                  <c:v>0.2686131386861314</c:v>
                </c:pt>
                <c:pt idx="33">
                  <c:v>0.2072</c:v>
                </c:pt>
                <c:pt idx="34">
                  <c:v>0.22183908045977013</c:v>
                </c:pt>
                <c:pt idx="35">
                  <c:v>0.29453924914675772</c:v>
                </c:pt>
                <c:pt idx="36">
                  <c:v>0.28493589743589748</c:v>
                </c:pt>
                <c:pt idx="37">
                  <c:v>0.20725388601036268</c:v>
                </c:pt>
                <c:pt idx="38">
                  <c:v>0.24517374517374518</c:v>
                </c:pt>
                <c:pt idx="39">
                  <c:v>0.21666666666666665</c:v>
                </c:pt>
                <c:pt idx="40">
                  <c:v>0.3016326530612245</c:v>
                </c:pt>
                <c:pt idx="41">
                  <c:v>0.34880546075085322</c:v>
                </c:pt>
                <c:pt idx="42">
                  <c:v>0.30366972477064219</c:v>
                </c:pt>
                <c:pt idx="43">
                  <c:v>0.38070175438596493</c:v>
                </c:pt>
                <c:pt idx="44">
                  <c:v>0.3584541062801932</c:v>
                </c:pt>
              </c:numCache>
            </c:numRef>
          </c:yVal>
          <c:smooth val="0"/>
          <c:extLst>
            <c:ext xmlns:c16="http://schemas.microsoft.com/office/drawing/2014/chart" uri="{C3380CC4-5D6E-409C-BE32-E72D297353CC}">
              <c16:uniqueId val="{00000000-4106-4763-A832-FBD0ECE1BFB9}"/>
            </c:ext>
          </c:extLst>
        </c:ser>
        <c:dLbls>
          <c:showLegendKey val="0"/>
          <c:showVal val="0"/>
          <c:showCatName val="0"/>
          <c:showSerName val="0"/>
          <c:showPercent val="0"/>
          <c:showBubbleSize val="0"/>
        </c:dLbls>
        <c:axId val="520011672"/>
        <c:axId val="520010688"/>
      </c:scatterChart>
      <c:valAx>
        <c:axId val="520011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010688"/>
        <c:crosses val="autoZero"/>
        <c:crossBetween val="midCat"/>
      </c:valAx>
      <c:valAx>
        <c:axId val="520010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011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 -RoS/U10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'Cruz 2020'!$L$1</c:f>
              <c:strCache>
                <c:ptCount val="1"/>
                <c:pt idx="0">
                  <c:v>RoS/U10</c:v>
                </c:pt>
              </c:strCache>
            </c:strRef>
          </c:tx>
          <c:spPr>
            <a:ln w="19050" cap="rnd">
              <a:noFill/>
              <a:round/>
            </a:ln>
            <a:effectLst/>
          </c:spPr>
          <c:marker>
            <c:symbol val="circle"/>
            <c:size val="5"/>
            <c:spPr>
              <a:solidFill>
                <a:schemeClr val="accent1"/>
              </a:solidFill>
              <a:ln w="9525">
                <a:solidFill>
                  <a:schemeClr val="accent1"/>
                </a:solidFill>
              </a:ln>
              <a:effectLst/>
            </c:spPr>
          </c:marker>
          <c:xVal>
            <c:numRef>
              <c:f>'Cruz 2020'!$I$2:$I$52</c:f>
              <c:numCache>
                <c:formatCode>General</c:formatCode>
                <c:ptCount val="51"/>
                <c:pt idx="0">
                  <c:v>3.4888888888888889</c:v>
                </c:pt>
                <c:pt idx="1">
                  <c:v>3.4888888888888889</c:v>
                </c:pt>
                <c:pt idx="2">
                  <c:v>3.4888888888888889</c:v>
                </c:pt>
                <c:pt idx="3">
                  <c:v>3.4888888888888889</c:v>
                </c:pt>
                <c:pt idx="4">
                  <c:v>3.4888888888888889</c:v>
                </c:pt>
                <c:pt idx="5">
                  <c:v>3.4888888888888889</c:v>
                </c:pt>
                <c:pt idx="6">
                  <c:v>3.4888888888888889</c:v>
                </c:pt>
                <c:pt idx="7">
                  <c:v>3.4888888888888889</c:v>
                </c:pt>
                <c:pt idx="8">
                  <c:v>1.3586206896551725</c:v>
                </c:pt>
                <c:pt idx="9">
                  <c:v>1.3586206896551725</c:v>
                </c:pt>
                <c:pt idx="10">
                  <c:v>1.3586206896551725</c:v>
                </c:pt>
                <c:pt idx="11">
                  <c:v>1.3586206896551725</c:v>
                </c:pt>
                <c:pt idx="12">
                  <c:v>3.4888888888888889</c:v>
                </c:pt>
                <c:pt idx="13">
                  <c:v>1.3586206896551725</c:v>
                </c:pt>
                <c:pt idx="14">
                  <c:v>1.3586206896551725</c:v>
                </c:pt>
                <c:pt idx="15">
                  <c:v>1.3586206896551725</c:v>
                </c:pt>
                <c:pt idx="16">
                  <c:v>1.3586206896551725</c:v>
                </c:pt>
                <c:pt idx="17">
                  <c:v>1.3586206896551725</c:v>
                </c:pt>
                <c:pt idx="18">
                  <c:v>1.3586206896551725</c:v>
                </c:pt>
                <c:pt idx="19">
                  <c:v>1.3586206896551725</c:v>
                </c:pt>
                <c:pt idx="20">
                  <c:v>1.3586206896551725</c:v>
                </c:pt>
                <c:pt idx="21">
                  <c:v>1.3586206896551725</c:v>
                </c:pt>
                <c:pt idx="22">
                  <c:v>1.3586206896551725</c:v>
                </c:pt>
                <c:pt idx="23">
                  <c:v>1.3586206896551725</c:v>
                </c:pt>
                <c:pt idx="24">
                  <c:v>0.72602739726027399</c:v>
                </c:pt>
                <c:pt idx="25">
                  <c:v>0.72602739726027399</c:v>
                </c:pt>
                <c:pt idx="26">
                  <c:v>1.3586206896551725</c:v>
                </c:pt>
                <c:pt idx="27">
                  <c:v>1.3586206896551725</c:v>
                </c:pt>
                <c:pt idx="28">
                  <c:v>1.3586206896551725</c:v>
                </c:pt>
                <c:pt idx="29">
                  <c:v>1.3586206896551725</c:v>
                </c:pt>
                <c:pt idx="30">
                  <c:v>0.72602739726027399</c:v>
                </c:pt>
                <c:pt idx="31">
                  <c:v>1.3586206896551725</c:v>
                </c:pt>
                <c:pt idx="32">
                  <c:v>1.3586206896551725</c:v>
                </c:pt>
                <c:pt idx="33">
                  <c:v>0.72602739726027399</c:v>
                </c:pt>
                <c:pt idx="34">
                  <c:v>0.72602739726027399</c:v>
                </c:pt>
                <c:pt idx="35">
                  <c:v>1.3586206896551725</c:v>
                </c:pt>
                <c:pt idx="36">
                  <c:v>0.72602739726027399</c:v>
                </c:pt>
                <c:pt idx="37">
                  <c:v>1.3586206896551725</c:v>
                </c:pt>
                <c:pt idx="38">
                  <c:v>0.72602739726027399</c:v>
                </c:pt>
                <c:pt idx="39">
                  <c:v>1.3586206896551725</c:v>
                </c:pt>
                <c:pt idx="40">
                  <c:v>0.72602739726027399</c:v>
                </c:pt>
                <c:pt idx="41">
                  <c:v>0.72602739726027399</c:v>
                </c:pt>
                <c:pt idx="42">
                  <c:v>0.72602739726027399</c:v>
                </c:pt>
                <c:pt idx="43">
                  <c:v>0.72602739726027399</c:v>
                </c:pt>
                <c:pt idx="44">
                  <c:v>0.72602739726027399</c:v>
                </c:pt>
              </c:numCache>
            </c:numRef>
          </c:xVal>
          <c:yVal>
            <c:numRef>
              <c:f>'Cruz 2020'!$L$2:$L$52</c:f>
              <c:numCache>
                <c:formatCode>0.00</c:formatCode>
                <c:ptCount val="51"/>
                <c:pt idx="0">
                  <c:v>0.10439276485788114</c:v>
                </c:pt>
                <c:pt idx="1">
                  <c:v>8.4090909090909091E-2</c:v>
                </c:pt>
                <c:pt idx="2">
                  <c:v>8.6348122866894181E-2</c:v>
                </c:pt>
                <c:pt idx="3">
                  <c:v>0.12195767195767199</c:v>
                </c:pt>
                <c:pt idx="4">
                  <c:v>9.1891891891891897E-2</c:v>
                </c:pt>
                <c:pt idx="5">
                  <c:v>0.11433333333333333</c:v>
                </c:pt>
                <c:pt idx="6">
                  <c:v>0.10217391304347824</c:v>
                </c:pt>
                <c:pt idx="7">
                  <c:v>0.11284722222222222</c:v>
                </c:pt>
                <c:pt idx="8">
                  <c:v>0.11687898089171975</c:v>
                </c:pt>
                <c:pt idx="9">
                  <c:v>0.1353623188405797</c:v>
                </c:pt>
                <c:pt idx="10">
                  <c:v>0.1282208588957055</c:v>
                </c:pt>
                <c:pt idx="11">
                  <c:v>0.1306930693069307</c:v>
                </c:pt>
                <c:pt idx="12">
                  <c:v>0.14057971014492751</c:v>
                </c:pt>
                <c:pt idx="13">
                  <c:v>0.17932960893854749</c:v>
                </c:pt>
                <c:pt idx="14">
                  <c:v>0.17708333333333331</c:v>
                </c:pt>
                <c:pt idx="15">
                  <c:v>0.14405594405594405</c:v>
                </c:pt>
                <c:pt idx="16">
                  <c:v>0.15017064846416384</c:v>
                </c:pt>
                <c:pt idx="17">
                  <c:v>0.16721311475409836</c:v>
                </c:pt>
                <c:pt idx="18">
                  <c:v>0.16889632107023411</c:v>
                </c:pt>
                <c:pt idx="19">
                  <c:v>0.17408637873754154</c:v>
                </c:pt>
                <c:pt idx="20">
                  <c:v>0.20664739884393066</c:v>
                </c:pt>
                <c:pt idx="21">
                  <c:v>0.19055374592833876</c:v>
                </c:pt>
                <c:pt idx="22">
                  <c:v>0.18600682593856654</c:v>
                </c:pt>
                <c:pt idx="23">
                  <c:v>0.19899999999999998</c:v>
                </c:pt>
                <c:pt idx="24">
                  <c:v>0.21291208791208791</c:v>
                </c:pt>
                <c:pt idx="25">
                  <c:v>0.17664473684210527</c:v>
                </c:pt>
                <c:pt idx="26">
                  <c:v>0.19483394833948342</c:v>
                </c:pt>
                <c:pt idx="27">
                  <c:v>0.18110236220472439</c:v>
                </c:pt>
                <c:pt idx="28">
                  <c:v>0.22746478873239437</c:v>
                </c:pt>
                <c:pt idx="29">
                  <c:v>0.24166666666666667</c:v>
                </c:pt>
                <c:pt idx="30">
                  <c:v>0.19626865671641788</c:v>
                </c:pt>
                <c:pt idx="31">
                  <c:v>0.22217573221757322</c:v>
                </c:pt>
                <c:pt idx="32">
                  <c:v>0.2686131386861314</c:v>
                </c:pt>
                <c:pt idx="33">
                  <c:v>0.2072</c:v>
                </c:pt>
                <c:pt idx="34">
                  <c:v>0.22183908045977013</c:v>
                </c:pt>
                <c:pt idx="35">
                  <c:v>0.29453924914675772</c:v>
                </c:pt>
                <c:pt idx="36">
                  <c:v>0.28493589743589748</c:v>
                </c:pt>
                <c:pt idx="37">
                  <c:v>0.20725388601036268</c:v>
                </c:pt>
                <c:pt idx="38">
                  <c:v>0.24517374517374518</c:v>
                </c:pt>
                <c:pt idx="39">
                  <c:v>0.21666666666666665</c:v>
                </c:pt>
                <c:pt idx="40">
                  <c:v>0.3016326530612245</c:v>
                </c:pt>
                <c:pt idx="41">
                  <c:v>0.34880546075085322</c:v>
                </c:pt>
                <c:pt idx="42">
                  <c:v>0.30366972477064219</c:v>
                </c:pt>
                <c:pt idx="43">
                  <c:v>0.38070175438596493</c:v>
                </c:pt>
                <c:pt idx="44">
                  <c:v>0.3584541062801932</c:v>
                </c:pt>
              </c:numCache>
            </c:numRef>
          </c:yVal>
          <c:smooth val="0"/>
          <c:extLst>
            <c:ext xmlns:c16="http://schemas.microsoft.com/office/drawing/2014/chart" uri="{C3380CC4-5D6E-409C-BE32-E72D297353CC}">
              <c16:uniqueId val="{00000000-138B-4B73-978C-9160E108C77D}"/>
            </c:ext>
          </c:extLst>
        </c:ser>
        <c:dLbls>
          <c:showLegendKey val="0"/>
          <c:showVal val="0"/>
          <c:showCatName val="0"/>
          <c:showSerName val="0"/>
          <c:showPercent val="0"/>
          <c:showBubbleSize val="0"/>
        </c:dLbls>
        <c:axId val="451704952"/>
        <c:axId val="451705280"/>
      </c:scatterChart>
      <c:valAx>
        <c:axId val="451704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05280"/>
        <c:crosses val="autoZero"/>
        <c:crossBetween val="midCat"/>
      </c:valAx>
      <c:valAx>
        <c:axId val="451705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04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'Cruz 2020'!$G$31:$G$46</c:f>
              <c:numCache>
                <c:formatCode>General</c:formatCode>
                <c:ptCount val="16"/>
                <c:pt idx="0">
                  <c:v>0.28999999999999998</c:v>
                </c:pt>
                <c:pt idx="1">
                  <c:v>0.73</c:v>
                </c:pt>
                <c:pt idx="2">
                  <c:v>0.28999999999999998</c:v>
                </c:pt>
                <c:pt idx="3">
                  <c:v>0.28999999999999998</c:v>
                </c:pt>
                <c:pt idx="4">
                  <c:v>0.73</c:v>
                </c:pt>
                <c:pt idx="5">
                  <c:v>0.73</c:v>
                </c:pt>
                <c:pt idx="6">
                  <c:v>0.28999999999999998</c:v>
                </c:pt>
                <c:pt idx="7">
                  <c:v>0.73</c:v>
                </c:pt>
                <c:pt idx="8">
                  <c:v>0.28999999999999998</c:v>
                </c:pt>
                <c:pt idx="9">
                  <c:v>0.73</c:v>
                </c:pt>
                <c:pt idx="10">
                  <c:v>0.28999999999999998</c:v>
                </c:pt>
                <c:pt idx="11">
                  <c:v>0.73</c:v>
                </c:pt>
                <c:pt idx="12">
                  <c:v>0.73</c:v>
                </c:pt>
                <c:pt idx="13">
                  <c:v>0.73</c:v>
                </c:pt>
                <c:pt idx="14">
                  <c:v>0.73</c:v>
                </c:pt>
                <c:pt idx="15">
                  <c:v>0.73</c:v>
                </c:pt>
              </c:numCache>
            </c:numRef>
          </c:xVal>
          <c:yVal>
            <c:numRef>
              <c:f>'Cruz 2020'!$L$31:$L$46</c:f>
              <c:numCache>
                <c:formatCode>0.00</c:formatCode>
                <c:ptCount val="16"/>
                <c:pt idx="0">
                  <c:v>0.24166666666666667</c:v>
                </c:pt>
                <c:pt idx="1">
                  <c:v>0.19626865671641788</c:v>
                </c:pt>
                <c:pt idx="2">
                  <c:v>0.22217573221757322</c:v>
                </c:pt>
                <c:pt idx="3">
                  <c:v>0.2686131386861314</c:v>
                </c:pt>
                <c:pt idx="4">
                  <c:v>0.2072</c:v>
                </c:pt>
                <c:pt idx="5">
                  <c:v>0.22183908045977013</c:v>
                </c:pt>
                <c:pt idx="6">
                  <c:v>0.29453924914675772</c:v>
                </c:pt>
                <c:pt idx="7">
                  <c:v>0.28493589743589748</c:v>
                </c:pt>
                <c:pt idx="8">
                  <c:v>0.20725388601036268</c:v>
                </c:pt>
                <c:pt idx="9">
                  <c:v>0.24517374517374518</c:v>
                </c:pt>
                <c:pt idx="10">
                  <c:v>0.21666666666666665</c:v>
                </c:pt>
                <c:pt idx="11">
                  <c:v>0.3016326530612245</c:v>
                </c:pt>
                <c:pt idx="12">
                  <c:v>0.34880546075085322</c:v>
                </c:pt>
                <c:pt idx="13">
                  <c:v>0.30366972477064219</c:v>
                </c:pt>
                <c:pt idx="14">
                  <c:v>0.38070175438596493</c:v>
                </c:pt>
                <c:pt idx="15">
                  <c:v>0.3584541062801932</c:v>
                </c:pt>
              </c:numCache>
            </c:numRef>
          </c:yVal>
          <c:smooth val="0"/>
          <c:extLst>
            <c:ext xmlns:c16="http://schemas.microsoft.com/office/drawing/2014/chart" uri="{C3380CC4-5D6E-409C-BE32-E72D297353CC}">
              <c16:uniqueId val="{00000000-490D-485C-BACD-BA25A314B065}"/>
            </c:ext>
          </c:extLst>
        </c:ser>
        <c:dLbls>
          <c:showLegendKey val="0"/>
          <c:showVal val="0"/>
          <c:showCatName val="0"/>
          <c:showSerName val="0"/>
          <c:showPercent val="0"/>
          <c:showBubbleSize val="0"/>
        </c:dLbls>
        <c:axId val="518350536"/>
        <c:axId val="518352176"/>
      </c:scatterChart>
      <c:valAx>
        <c:axId val="518350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52176"/>
        <c:crosses val="autoZero"/>
        <c:crossBetween val="midCat"/>
      </c:valAx>
      <c:valAx>
        <c:axId val="518352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50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'Cruz 2020'!$C$2:$C$46</c:f>
              <c:numCache>
                <c:formatCode>General</c:formatCode>
                <c:ptCount val="45"/>
                <c:pt idx="0">
                  <c:v>28.9</c:v>
                </c:pt>
                <c:pt idx="1">
                  <c:v>31.6</c:v>
                </c:pt>
                <c:pt idx="2">
                  <c:v>16.3</c:v>
                </c:pt>
                <c:pt idx="3">
                  <c:v>14</c:v>
                </c:pt>
                <c:pt idx="4">
                  <c:v>18.600000000000001</c:v>
                </c:pt>
                <c:pt idx="5">
                  <c:v>22.8</c:v>
                </c:pt>
                <c:pt idx="6">
                  <c:v>30.4</c:v>
                </c:pt>
                <c:pt idx="7">
                  <c:v>23.3</c:v>
                </c:pt>
                <c:pt idx="8">
                  <c:v>17</c:v>
                </c:pt>
                <c:pt idx="9">
                  <c:v>28.9</c:v>
                </c:pt>
                <c:pt idx="10">
                  <c:v>29.6</c:v>
                </c:pt>
                <c:pt idx="11">
                  <c:v>14.9</c:v>
                </c:pt>
                <c:pt idx="12">
                  <c:v>31.7</c:v>
                </c:pt>
                <c:pt idx="13">
                  <c:v>24.1</c:v>
                </c:pt>
                <c:pt idx="14">
                  <c:v>18.399999999999999</c:v>
                </c:pt>
                <c:pt idx="15">
                  <c:v>24.1</c:v>
                </c:pt>
                <c:pt idx="16">
                  <c:v>23</c:v>
                </c:pt>
                <c:pt idx="17">
                  <c:v>18.600000000000001</c:v>
                </c:pt>
                <c:pt idx="18">
                  <c:v>21.5</c:v>
                </c:pt>
                <c:pt idx="19">
                  <c:v>21.2</c:v>
                </c:pt>
                <c:pt idx="20">
                  <c:v>20.7</c:v>
                </c:pt>
                <c:pt idx="21">
                  <c:v>17.399999999999999</c:v>
                </c:pt>
                <c:pt idx="22">
                  <c:v>23.3</c:v>
                </c:pt>
                <c:pt idx="23">
                  <c:v>26.1</c:v>
                </c:pt>
                <c:pt idx="24">
                  <c:v>18.399999999999999</c:v>
                </c:pt>
                <c:pt idx="25">
                  <c:v>14.9</c:v>
                </c:pt>
                <c:pt idx="26">
                  <c:v>16.3</c:v>
                </c:pt>
                <c:pt idx="27">
                  <c:v>22.8</c:v>
                </c:pt>
                <c:pt idx="28">
                  <c:v>14.2</c:v>
                </c:pt>
                <c:pt idx="29">
                  <c:v>14</c:v>
                </c:pt>
                <c:pt idx="30">
                  <c:v>24.1</c:v>
                </c:pt>
                <c:pt idx="31">
                  <c:v>30.4</c:v>
                </c:pt>
                <c:pt idx="32">
                  <c:v>13.6</c:v>
                </c:pt>
                <c:pt idx="33">
                  <c:v>29.6</c:v>
                </c:pt>
                <c:pt idx="34">
                  <c:v>21.5</c:v>
                </c:pt>
                <c:pt idx="35">
                  <c:v>18.899999999999999</c:v>
                </c:pt>
                <c:pt idx="36">
                  <c:v>21.2</c:v>
                </c:pt>
                <c:pt idx="37">
                  <c:v>18.7</c:v>
                </c:pt>
                <c:pt idx="38">
                  <c:v>17</c:v>
                </c:pt>
                <c:pt idx="39">
                  <c:v>17.899999999999999</c:v>
                </c:pt>
                <c:pt idx="40">
                  <c:v>20.7</c:v>
                </c:pt>
                <c:pt idx="41">
                  <c:v>24.1</c:v>
                </c:pt>
                <c:pt idx="42">
                  <c:v>18.7</c:v>
                </c:pt>
                <c:pt idx="43">
                  <c:v>23</c:v>
                </c:pt>
                <c:pt idx="44">
                  <c:v>26.1</c:v>
                </c:pt>
              </c:numCache>
            </c:numRef>
          </c:xVal>
          <c:yVal>
            <c:numRef>
              <c:f>'Cruz 2020'!$J$2:$J$46</c:f>
              <c:numCache>
                <c:formatCode>General</c:formatCode>
                <c:ptCount val="45"/>
                <c:pt idx="0">
                  <c:v>9.1999999999999998E-2</c:v>
                </c:pt>
                <c:pt idx="1">
                  <c:v>9.5000000000000001E-2</c:v>
                </c:pt>
                <c:pt idx="2">
                  <c:v>6.0999999999999999E-2</c:v>
                </c:pt>
                <c:pt idx="3">
                  <c:v>6.3E-2</c:v>
                </c:pt>
                <c:pt idx="4">
                  <c:v>6.0999999999999999E-2</c:v>
                </c:pt>
                <c:pt idx="5">
                  <c:v>8.6999999999999994E-2</c:v>
                </c:pt>
                <c:pt idx="6">
                  <c:v>7.9000000000000001E-2</c:v>
                </c:pt>
                <c:pt idx="7">
                  <c:v>7.0999999999999994E-2</c:v>
                </c:pt>
                <c:pt idx="8">
                  <c:v>5.7000000000000002E-2</c:v>
                </c:pt>
                <c:pt idx="9">
                  <c:v>9.0999999999999998E-2</c:v>
                </c:pt>
                <c:pt idx="10">
                  <c:v>9.9000000000000005E-2</c:v>
                </c:pt>
                <c:pt idx="11">
                  <c:v>5.4000000000000006E-2</c:v>
                </c:pt>
                <c:pt idx="12">
                  <c:v>0.08</c:v>
                </c:pt>
                <c:pt idx="13">
                  <c:v>6.4000000000000001E-2</c:v>
                </c:pt>
                <c:pt idx="14">
                  <c:v>6.3E-2</c:v>
                </c:pt>
                <c:pt idx="15">
                  <c:v>9.9000000000000005E-2</c:v>
                </c:pt>
                <c:pt idx="16">
                  <c:v>6.4000000000000001E-2</c:v>
                </c:pt>
                <c:pt idx="17">
                  <c:v>6.8000000000000005E-2</c:v>
                </c:pt>
                <c:pt idx="18">
                  <c:v>6.6000000000000003E-2</c:v>
                </c:pt>
                <c:pt idx="19">
                  <c:v>6.0999999999999999E-2</c:v>
                </c:pt>
                <c:pt idx="20">
                  <c:v>6.7000000000000004E-2</c:v>
                </c:pt>
                <c:pt idx="21">
                  <c:v>6.0999999999999999E-2</c:v>
                </c:pt>
                <c:pt idx="22">
                  <c:v>9.4E-2</c:v>
                </c:pt>
                <c:pt idx="23">
                  <c:v>0.115</c:v>
                </c:pt>
                <c:pt idx="24">
                  <c:v>6.3E-2</c:v>
                </c:pt>
                <c:pt idx="25">
                  <c:v>5.9000000000000004E-2</c:v>
                </c:pt>
                <c:pt idx="26">
                  <c:v>0.06</c:v>
                </c:pt>
                <c:pt idx="27">
                  <c:v>8.6999999999999994E-2</c:v>
                </c:pt>
                <c:pt idx="28">
                  <c:v>5.5E-2</c:v>
                </c:pt>
                <c:pt idx="29">
                  <c:v>6.4000000000000001E-2</c:v>
                </c:pt>
                <c:pt idx="30">
                  <c:v>0.111</c:v>
                </c:pt>
                <c:pt idx="31">
                  <c:v>9.5000000000000001E-2</c:v>
                </c:pt>
                <c:pt idx="32">
                  <c:v>5.7999999999999996E-2</c:v>
                </c:pt>
                <c:pt idx="33">
                  <c:v>8.5999999999999993E-2</c:v>
                </c:pt>
                <c:pt idx="34">
                  <c:v>7.400000000000001E-2</c:v>
                </c:pt>
                <c:pt idx="35">
                  <c:v>6.0999999999999999E-2</c:v>
                </c:pt>
                <c:pt idx="36">
                  <c:v>7.400000000000001E-2</c:v>
                </c:pt>
                <c:pt idx="37">
                  <c:v>7.4999999999999997E-2</c:v>
                </c:pt>
                <c:pt idx="38">
                  <c:v>5.9000000000000004E-2</c:v>
                </c:pt>
                <c:pt idx="39">
                  <c:v>7.4999999999999997E-2</c:v>
                </c:pt>
                <c:pt idx="40">
                  <c:v>7.5999999999999998E-2</c:v>
                </c:pt>
                <c:pt idx="41">
                  <c:v>6.6000000000000003E-2</c:v>
                </c:pt>
                <c:pt idx="42">
                  <c:v>8.5000000000000006E-2</c:v>
                </c:pt>
                <c:pt idx="43">
                  <c:v>7.0000000000000007E-2</c:v>
                </c:pt>
                <c:pt idx="44">
                  <c:v>0.11599999999999999</c:v>
                </c:pt>
              </c:numCache>
            </c:numRef>
          </c:yVal>
          <c:smooth val="0"/>
          <c:extLst>
            <c:ext xmlns:c16="http://schemas.microsoft.com/office/drawing/2014/chart" uri="{C3380CC4-5D6E-409C-BE32-E72D297353CC}">
              <c16:uniqueId val="{00000000-C4B0-4CB0-995C-E05D36F55C2D}"/>
            </c:ext>
          </c:extLst>
        </c:ser>
        <c:dLbls>
          <c:showLegendKey val="0"/>
          <c:showVal val="0"/>
          <c:showCatName val="0"/>
          <c:showSerName val="0"/>
          <c:showPercent val="0"/>
          <c:showBubbleSize val="0"/>
        </c:dLbls>
        <c:axId val="503770784"/>
        <c:axId val="503763896"/>
      </c:scatterChart>
      <c:valAx>
        <c:axId val="503770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63896"/>
        <c:crosses val="autoZero"/>
        <c:crossBetween val="midCat"/>
      </c:valAx>
      <c:valAx>
        <c:axId val="50376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70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 </a:t>
            </a:r>
            <a:r>
              <a:rPr lang="el-GR"/>
              <a:t>ρ</a:t>
            </a:r>
            <a:r>
              <a:rPr lang="en-GB"/>
              <a: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cruz2018!$V$1</c:f>
              <c:strCache>
                <c:ptCount val="1"/>
                <c:pt idx="0">
                  <c:v>ρb- ave</c:v>
                </c:pt>
              </c:strCache>
            </c:strRef>
          </c:tx>
          <c:spPr>
            <a:ln w="19050" cap="rnd">
              <a:noFill/>
              <a:round/>
            </a:ln>
            <a:effectLst/>
          </c:spPr>
          <c:marker>
            <c:symbol val="circle"/>
            <c:size val="5"/>
            <c:spPr>
              <a:solidFill>
                <a:schemeClr val="accent1"/>
              </a:solidFill>
              <a:ln w="9525">
                <a:solidFill>
                  <a:schemeClr val="accent1"/>
                </a:solidFill>
              </a:ln>
              <a:effectLst/>
            </c:spPr>
          </c:marker>
          <c:xVal>
            <c:numRef>
              <c:f>cruz2018!$U$2:$U$62</c:f>
              <c:numCache>
                <c:formatCode>0.00</c:formatCode>
                <c:ptCount val="61"/>
                <c:pt idx="0">
                  <c:v>0.18153846153846154</c:v>
                </c:pt>
                <c:pt idx="1">
                  <c:v>0.18153846153846154</c:v>
                </c:pt>
                <c:pt idx="2">
                  <c:v>0.18153846153846154</c:v>
                </c:pt>
                <c:pt idx="3">
                  <c:v>0.18153846153846154</c:v>
                </c:pt>
                <c:pt idx="4">
                  <c:v>0.18153846153846154</c:v>
                </c:pt>
                <c:pt idx="5">
                  <c:v>0.18153846153846154</c:v>
                </c:pt>
                <c:pt idx="6">
                  <c:v>0.18153846153846154</c:v>
                </c:pt>
                <c:pt idx="7">
                  <c:v>0.18153846153846154</c:v>
                </c:pt>
                <c:pt idx="8">
                  <c:v>0.18153846153846154</c:v>
                </c:pt>
                <c:pt idx="9">
                  <c:v>0.18153846153846154</c:v>
                </c:pt>
                <c:pt idx="10">
                  <c:v>0.18153846153846154</c:v>
                </c:pt>
                <c:pt idx="11">
                  <c:v>0.18153846153846154</c:v>
                </c:pt>
                <c:pt idx="12">
                  <c:v>0.18153846153846154</c:v>
                </c:pt>
                <c:pt idx="13">
                  <c:v>0.29333333333333333</c:v>
                </c:pt>
                <c:pt idx="14">
                  <c:v>0.29333333333333333</c:v>
                </c:pt>
                <c:pt idx="15">
                  <c:v>0.29333333333333333</c:v>
                </c:pt>
                <c:pt idx="16">
                  <c:v>0.29333333333333333</c:v>
                </c:pt>
                <c:pt idx="17">
                  <c:v>0.29333333333333333</c:v>
                </c:pt>
                <c:pt idx="18">
                  <c:v>0.29333333333333333</c:v>
                </c:pt>
                <c:pt idx="19">
                  <c:v>0.29333333333333333</c:v>
                </c:pt>
                <c:pt idx="20">
                  <c:v>0.29333333333333333</c:v>
                </c:pt>
                <c:pt idx="21">
                  <c:v>0.29333333333333333</c:v>
                </c:pt>
                <c:pt idx="22">
                  <c:v>0.29333333333333333</c:v>
                </c:pt>
                <c:pt idx="23">
                  <c:v>0.29333333333333333</c:v>
                </c:pt>
                <c:pt idx="24">
                  <c:v>0.29333333333333333</c:v>
                </c:pt>
                <c:pt idx="25">
                  <c:v>0.29333333333333333</c:v>
                </c:pt>
                <c:pt idx="26">
                  <c:v>0.29333333333333333</c:v>
                </c:pt>
                <c:pt idx="27">
                  <c:v>0.29333333333333333</c:v>
                </c:pt>
                <c:pt idx="28">
                  <c:v>0.29333333333333333</c:v>
                </c:pt>
                <c:pt idx="29">
                  <c:v>0.29333333333333333</c:v>
                </c:pt>
                <c:pt idx="30">
                  <c:v>0.29333333333333333</c:v>
                </c:pt>
                <c:pt idx="31">
                  <c:v>0.29333333333333333</c:v>
                </c:pt>
                <c:pt idx="32">
                  <c:v>0.29333333333333333</c:v>
                </c:pt>
                <c:pt idx="33">
                  <c:v>0.29333333333333333</c:v>
                </c:pt>
                <c:pt idx="34">
                  <c:v>0.29333333333333333</c:v>
                </c:pt>
                <c:pt idx="35">
                  <c:v>0.29333333333333333</c:v>
                </c:pt>
                <c:pt idx="36">
                  <c:v>0.29333333333333333</c:v>
                </c:pt>
                <c:pt idx="37">
                  <c:v>0.29333333333333333</c:v>
                </c:pt>
                <c:pt idx="38">
                  <c:v>0.29333333333333333</c:v>
                </c:pt>
                <c:pt idx="39">
                  <c:v>0.29333333333333333</c:v>
                </c:pt>
                <c:pt idx="40">
                  <c:v>0.29333333333333333</c:v>
                </c:pt>
                <c:pt idx="41">
                  <c:v>0.29333333333333333</c:v>
                </c:pt>
                <c:pt idx="42">
                  <c:v>0.29333333333333333</c:v>
                </c:pt>
                <c:pt idx="43">
                  <c:v>0.76533333333333331</c:v>
                </c:pt>
                <c:pt idx="44">
                  <c:v>0.76533333333333331</c:v>
                </c:pt>
                <c:pt idx="45">
                  <c:v>0.76533333333333331</c:v>
                </c:pt>
                <c:pt idx="46">
                  <c:v>0.76533333333333331</c:v>
                </c:pt>
                <c:pt idx="47">
                  <c:v>0.76533333333333331</c:v>
                </c:pt>
                <c:pt idx="48">
                  <c:v>0.76533333333333331</c:v>
                </c:pt>
                <c:pt idx="49">
                  <c:v>0.76533333333333331</c:v>
                </c:pt>
                <c:pt idx="50">
                  <c:v>0.76533333333333331</c:v>
                </c:pt>
                <c:pt idx="51">
                  <c:v>0.76533333333333331</c:v>
                </c:pt>
                <c:pt idx="52">
                  <c:v>0.76533333333333331</c:v>
                </c:pt>
                <c:pt idx="53">
                  <c:v>0.76533333333333331</c:v>
                </c:pt>
                <c:pt idx="54">
                  <c:v>0.76533333333333331</c:v>
                </c:pt>
                <c:pt idx="55">
                  <c:v>0.76533333333333331</c:v>
                </c:pt>
                <c:pt idx="56">
                  <c:v>0.76533333333333331</c:v>
                </c:pt>
                <c:pt idx="57">
                  <c:v>0.76533333333333331</c:v>
                </c:pt>
              </c:numCache>
            </c:numRef>
          </c:xVal>
          <c:yVal>
            <c:numRef>
              <c:f>cruz2018!$V$2:$V$62</c:f>
              <c:numCache>
                <c:formatCode>0.00</c:formatCode>
                <c:ptCount val="61"/>
                <c:pt idx="0">
                  <c:v>1.4476012807282157</c:v>
                </c:pt>
                <c:pt idx="1">
                  <c:v>1.4476012807282157</c:v>
                </c:pt>
                <c:pt idx="2">
                  <c:v>1.4476012807282157</c:v>
                </c:pt>
                <c:pt idx="3">
                  <c:v>1.4476012807282157</c:v>
                </c:pt>
                <c:pt idx="4">
                  <c:v>1.4476012807282157</c:v>
                </c:pt>
                <c:pt idx="5">
                  <c:v>1.4476012807282157</c:v>
                </c:pt>
                <c:pt idx="6">
                  <c:v>1.4476012807282157</c:v>
                </c:pt>
                <c:pt idx="7">
                  <c:v>1.4476012807282157</c:v>
                </c:pt>
                <c:pt idx="8">
                  <c:v>1.4476012807282157</c:v>
                </c:pt>
                <c:pt idx="9">
                  <c:v>1.4476012807282157</c:v>
                </c:pt>
                <c:pt idx="10">
                  <c:v>1.4476012807282157</c:v>
                </c:pt>
                <c:pt idx="11">
                  <c:v>1.4476012807282157</c:v>
                </c:pt>
                <c:pt idx="12">
                  <c:v>1.4476012807282157</c:v>
                </c:pt>
                <c:pt idx="13">
                  <c:v>1.5644330205584824</c:v>
                </c:pt>
                <c:pt idx="14">
                  <c:v>1.5644330205584824</c:v>
                </c:pt>
                <c:pt idx="15">
                  <c:v>1.5644330205584824</c:v>
                </c:pt>
                <c:pt idx="16">
                  <c:v>1.5644330205584824</c:v>
                </c:pt>
                <c:pt idx="17">
                  <c:v>1.5644330205584824</c:v>
                </c:pt>
                <c:pt idx="18">
                  <c:v>1.5644330205584824</c:v>
                </c:pt>
                <c:pt idx="19">
                  <c:v>1.5644330205584824</c:v>
                </c:pt>
                <c:pt idx="20">
                  <c:v>1.5644330205584824</c:v>
                </c:pt>
                <c:pt idx="21">
                  <c:v>1.5644330205584824</c:v>
                </c:pt>
                <c:pt idx="22">
                  <c:v>1.5644330205584824</c:v>
                </c:pt>
                <c:pt idx="23">
                  <c:v>1.5644330205584824</c:v>
                </c:pt>
                <c:pt idx="24">
                  <c:v>1.5644330205584824</c:v>
                </c:pt>
                <c:pt idx="25">
                  <c:v>1.5644330205584824</c:v>
                </c:pt>
                <c:pt idx="26">
                  <c:v>1.5644330205584824</c:v>
                </c:pt>
                <c:pt idx="27">
                  <c:v>1.5644330205584824</c:v>
                </c:pt>
                <c:pt idx="28">
                  <c:v>1.5644330205584824</c:v>
                </c:pt>
                <c:pt idx="29">
                  <c:v>1.5644330205584824</c:v>
                </c:pt>
                <c:pt idx="30">
                  <c:v>1.5644330205584824</c:v>
                </c:pt>
                <c:pt idx="31">
                  <c:v>1.5644330205584824</c:v>
                </c:pt>
                <c:pt idx="32">
                  <c:v>1.5644330205584824</c:v>
                </c:pt>
                <c:pt idx="33">
                  <c:v>1.5644330205584824</c:v>
                </c:pt>
                <c:pt idx="34">
                  <c:v>1.5644330205584824</c:v>
                </c:pt>
                <c:pt idx="35">
                  <c:v>1.5644330205584824</c:v>
                </c:pt>
                <c:pt idx="36">
                  <c:v>1.5644330205584824</c:v>
                </c:pt>
                <c:pt idx="37">
                  <c:v>1.5644330205584824</c:v>
                </c:pt>
                <c:pt idx="38">
                  <c:v>1.5644330205584824</c:v>
                </c:pt>
                <c:pt idx="39">
                  <c:v>1.5644330205584824</c:v>
                </c:pt>
                <c:pt idx="40">
                  <c:v>1.5644330205584824</c:v>
                </c:pt>
                <c:pt idx="41">
                  <c:v>1.5644330205584824</c:v>
                </c:pt>
                <c:pt idx="42">
                  <c:v>1.5644330205584824</c:v>
                </c:pt>
                <c:pt idx="43">
                  <c:v>0.94671974339765552</c:v>
                </c:pt>
                <c:pt idx="44">
                  <c:v>0.94671974339765552</c:v>
                </c:pt>
                <c:pt idx="45">
                  <c:v>0.94671974339765552</c:v>
                </c:pt>
                <c:pt idx="46">
                  <c:v>0.94671974339765552</c:v>
                </c:pt>
                <c:pt idx="47">
                  <c:v>0.94671974339765552</c:v>
                </c:pt>
                <c:pt idx="48">
                  <c:v>0.94671974339765552</c:v>
                </c:pt>
                <c:pt idx="49">
                  <c:v>0.94671974339765552</c:v>
                </c:pt>
                <c:pt idx="50">
                  <c:v>0.94671974339765552</c:v>
                </c:pt>
                <c:pt idx="51">
                  <c:v>0.94671974339765552</c:v>
                </c:pt>
                <c:pt idx="52">
                  <c:v>0.94671974339765552</c:v>
                </c:pt>
                <c:pt idx="53">
                  <c:v>0.94671974339765552</c:v>
                </c:pt>
                <c:pt idx="54">
                  <c:v>0.94671974339765552</c:v>
                </c:pt>
                <c:pt idx="55">
                  <c:v>0.94671974339765552</c:v>
                </c:pt>
                <c:pt idx="56">
                  <c:v>0.94671974339765552</c:v>
                </c:pt>
                <c:pt idx="57">
                  <c:v>0.94671974339765552</c:v>
                </c:pt>
              </c:numCache>
            </c:numRef>
          </c:yVal>
          <c:smooth val="0"/>
          <c:extLst>
            <c:ext xmlns:c16="http://schemas.microsoft.com/office/drawing/2014/chart" uri="{C3380CC4-5D6E-409C-BE32-E72D297353CC}">
              <c16:uniqueId val="{00000000-1A61-4804-B16A-DE6888448D3D}"/>
            </c:ext>
          </c:extLst>
        </c:ser>
        <c:dLbls>
          <c:showLegendKey val="0"/>
          <c:showVal val="0"/>
          <c:showCatName val="0"/>
          <c:showSerName val="0"/>
          <c:showPercent val="0"/>
          <c:showBubbleSize val="0"/>
        </c:dLbls>
        <c:axId val="515930672"/>
        <c:axId val="515931000"/>
      </c:scatterChart>
      <c:valAx>
        <c:axId val="5159306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31000"/>
        <c:crosses val="autoZero"/>
        <c:crossBetween val="midCat"/>
      </c:valAx>
      <c:valAx>
        <c:axId val="515931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30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 RoS/U10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cruz2018!$W$1</c:f>
              <c:strCache>
                <c:ptCount val="1"/>
                <c:pt idx="0">
                  <c:v>RoS/U10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cruz2018!$U$2:$U$62</c:f>
              <c:numCache>
                <c:formatCode>0.00</c:formatCode>
                <c:ptCount val="61"/>
                <c:pt idx="0">
                  <c:v>0.18153846153846154</c:v>
                </c:pt>
                <c:pt idx="1">
                  <c:v>0.18153846153846154</c:v>
                </c:pt>
                <c:pt idx="2">
                  <c:v>0.18153846153846154</c:v>
                </c:pt>
                <c:pt idx="3">
                  <c:v>0.18153846153846154</c:v>
                </c:pt>
                <c:pt idx="4">
                  <c:v>0.18153846153846154</c:v>
                </c:pt>
                <c:pt idx="5">
                  <c:v>0.18153846153846154</c:v>
                </c:pt>
                <c:pt idx="6">
                  <c:v>0.18153846153846154</c:v>
                </c:pt>
                <c:pt idx="7">
                  <c:v>0.18153846153846154</c:v>
                </c:pt>
                <c:pt idx="8">
                  <c:v>0.18153846153846154</c:v>
                </c:pt>
                <c:pt idx="9">
                  <c:v>0.18153846153846154</c:v>
                </c:pt>
                <c:pt idx="10">
                  <c:v>0.18153846153846154</c:v>
                </c:pt>
                <c:pt idx="11">
                  <c:v>0.18153846153846154</c:v>
                </c:pt>
                <c:pt idx="12">
                  <c:v>0.18153846153846154</c:v>
                </c:pt>
                <c:pt idx="13">
                  <c:v>0.29333333333333333</c:v>
                </c:pt>
                <c:pt idx="14">
                  <c:v>0.29333333333333333</c:v>
                </c:pt>
                <c:pt idx="15">
                  <c:v>0.29333333333333333</c:v>
                </c:pt>
                <c:pt idx="16">
                  <c:v>0.29333333333333333</c:v>
                </c:pt>
                <c:pt idx="17">
                  <c:v>0.29333333333333333</c:v>
                </c:pt>
                <c:pt idx="18">
                  <c:v>0.29333333333333333</c:v>
                </c:pt>
                <c:pt idx="19">
                  <c:v>0.29333333333333333</c:v>
                </c:pt>
                <c:pt idx="20">
                  <c:v>0.29333333333333333</c:v>
                </c:pt>
                <c:pt idx="21">
                  <c:v>0.29333333333333333</c:v>
                </c:pt>
                <c:pt idx="22">
                  <c:v>0.29333333333333333</c:v>
                </c:pt>
                <c:pt idx="23">
                  <c:v>0.29333333333333333</c:v>
                </c:pt>
                <c:pt idx="24">
                  <c:v>0.29333333333333333</c:v>
                </c:pt>
                <c:pt idx="25">
                  <c:v>0.29333333333333333</c:v>
                </c:pt>
                <c:pt idx="26">
                  <c:v>0.29333333333333333</c:v>
                </c:pt>
                <c:pt idx="27">
                  <c:v>0.29333333333333333</c:v>
                </c:pt>
                <c:pt idx="28">
                  <c:v>0.29333333333333333</c:v>
                </c:pt>
                <c:pt idx="29">
                  <c:v>0.29333333333333333</c:v>
                </c:pt>
                <c:pt idx="30">
                  <c:v>0.29333333333333333</c:v>
                </c:pt>
                <c:pt idx="31">
                  <c:v>0.29333333333333333</c:v>
                </c:pt>
                <c:pt idx="32">
                  <c:v>0.29333333333333333</c:v>
                </c:pt>
                <c:pt idx="33">
                  <c:v>0.29333333333333333</c:v>
                </c:pt>
                <c:pt idx="34">
                  <c:v>0.29333333333333333</c:v>
                </c:pt>
                <c:pt idx="35">
                  <c:v>0.29333333333333333</c:v>
                </c:pt>
                <c:pt idx="36">
                  <c:v>0.29333333333333333</c:v>
                </c:pt>
                <c:pt idx="37">
                  <c:v>0.29333333333333333</c:v>
                </c:pt>
                <c:pt idx="38">
                  <c:v>0.29333333333333333</c:v>
                </c:pt>
                <c:pt idx="39">
                  <c:v>0.29333333333333333</c:v>
                </c:pt>
                <c:pt idx="40">
                  <c:v>0.29333333333333333</c:v>
                </c:pt>
                <c:pt idx="41">
                  <c:v>0.29333333333333333</c:v>
                </c:pt>
                <c:pt idx="42">
                  <c:v>0.29333333333333333</c:v>
                </c:pt>
                <c:pt idx="43">
                  <c:v>0.76533333333333331</c:v>
                </c:pt>
                <c:pt idx="44">
                  <c:v>0.76533333333333331</c:v>
                </c:pt>
                <c:pt idx="45">
                  <c:v>0.76533333333333331</c:v>
                </c:pt>
                <c:pt idx="46">
                  <c:v>0.76533333333333331</c:v>
                </c:pt>
                <c:pt idx="47">
                  <c:v>0.76533333333333331</c:v>
                </c:pt>
                <c:pt idx="48">
                  <c:v>0.76533333333333331</c:v>
                </c:pt>
                <c:pt idx="49">
                  <c:v>0.76533333333333331</c:v>
                </c:pt>
                <c:pt idx="50">
                  <c:v>0.76533333333333331</c:v>
                </c:pt>
                <c:pt idx="51">
                  <c:v>0.76533333333333331</c:v>
                </c:pt>
                <c:pt idx="52">
                  <c:v>0.76533333333333331</c:v>
                </c:pt>
                <c:pt idx="53">
                  <c:v>0.76533333333333331</c:v>
                </c:pt>
                <c:pt idx="54">
                  <c:v>0.76533333333333331</c:v>
                </c:pt>
                <c:pt idx="55">
                  <c:v>0.76533333333333331</c:v>
                </c:pt>
                <c:pt idx="56">
                  <c:v>0.76533333333333331</c:v>
                </c:pt>
                <c:pt idx="57">
                  <c:v>0.76533333333333331</c:v>
                </c:pt>
              </c:numCache>
            </c:numRef>
          </c:xVal>
          <c:yVal>
            <c:numRef>
              <c:f>cruz2018!$W$2:$W$62</c:f>
              <c:numCache>
                <c:formatCode>0.00</c:formatCode>
                <c:ptCount val="61"/>
                <c:pt idx="0">
                  <c:v>0.1398011960715819</c:v>
                </c:pt>
                <c:pt idx="1">
                  <c:v>0.1443597836938483</c:v>
                </c:pt>
                <c:pt idx="2">
                  <c:v>0.15801819245274187</c:v>
                </c:pt>
                <c:pt idx="3">
                  <c:v>0.18753461640287655</c:v>
                </c:pt>
                <c:pt idx="4">
                  <c:v>0.24706483566102047</c:v>
                </c:pt>
                <c:pt idx="5">
                  <c:v>0.18574755407873336</c:v>
                </c:pt>
                <c:pt idx="6">
                  <c:v>0.12546261185911195</c:v>
                </c:pt>
                <c:pt idx="7">
                  <c:v>0.15046202654124297</c:v>
                </c:pt>
                <c:pt idx="8">
                  <c:v>0.15179370010735202</c:v>
                </c:pt>
                <c:pt idx="9">
                  <c:v>0.13683831163475738</c:v>
                </c:pt>
                <c:pt idx="10">
                  <c:v>0.10837991928873829</c:v>
                </c:pt>
                <c:pt idx="11">
                  <c:v>0.17072918876243276</c:v>
                </c:pt>
                <c:pt idx="12">
                  <c:v>0.22519494223265668</c:v>
                </c:pt>
                <c:pt idx="13">
                  <c:v>0.19388353268951836</c:v>
                </c:pt>
                <c:pt idx="14">
                  <c:v>0.24758901848066905</c:v>
                </c:pt>
                <c:pt idx="15">
                  <c:v>0.25206495733511258</c:v>
                </c:pt>
                <c:pt idx="16">
                  <c:v>0.24124008186673349</c:v>
                </c:pt>
                <c:pt idx="17">
                  <c:v>0.19027382258897962</c:v>
                </c:pt>
                <c:pt idx="18">
                  <c:v>0.20730483198751715</c:v>
                </c:pt>
                <c:pt idx="19">
                  <c:v>0.13591427716209342</c:v>
                </c:pt>
                <c:pt idx="20">
                  <c:v>0.17709409272945326</c:v>
                </c:pt>
                <c:pt idx="21">
                  <c:v>0.22941734739951902</c:v>
                </c:pt>
                <c:pt idx="22">
                  <c:v>0.14495005131151431</c:v>
                </c:pt>
                <c:pt idx="23">
                  <c:v>0.16745791780986788</c:v>
                </c:pt>
                <c:pt idx="24">
                  <c:v>0.16885116768604599</c:v>
                </c:pt>
                <c:pt idx="25">
                  <c:v>0.2301456564388826</c:v>
                </c:pt>
                <c:pt idx="26">
                  <c:v>0.22482900045152859</c:v>
                </c:pt>
                <c:pt idx="27">
                  <c:v>0.29163222127057503</c:v>
                </c:pt>
                <c:pt idx="28">
                  <c:v>0.30735007445583806</c:v>
                </c:pt>
                <c:pt idx="29">
                  <c:v>0.22402951575604552</c:v>
                </c:pt>
                <c:pt idx="30">
                  <c:v>0.25179952763361846</c:v>
                </c:pt>
                <c:pt idx="31">
                  <c:v>0.11338511208014689</c:v>
                </c:pt>
                <c:pt idx="32">
                  <c:v>0.12925709085192413</c:v>
                </c:pt>
                <c:pt idx="33">
                  <c:v>0.25914983562249666</c:v>
                </c:pt>
                <c:pt idx="34">
                  <c:v>0.17588663300629789</c:v>
                </c:pt>
                <c:pt idx="35">
                  <c:v>0.15406128438507846</c:v>
                </c:pt>
                <c:pt idx="36">
                  <c:v>0.16044021116151796</c:v>
                </c:pt>
                <c:pt idx="37">
                  <c:v>0.14220836898407271</c:v>
                </c:pt>
                <c:pt idx="38">
                  <c:v>0.15931760236077708</c:v>
                </c:pt>
                <c:pt idx="39">
                  <c:v>0.10186130224538645</c:v>
                </c:pt>
                <c:pt idx="40">
                  <c:v>0.22622545387048226</c:v>
                </c:pt>
                <c:pt idx="41">
                  <c:v>0.15959467645183931</c:v>
                </c:pt>
                <c:pt idx="42">
                  <c:v>0.16861242443021562</c:v>
                </c:pt>
                <c:pt idx="43">
                  <c:v>0.26749750574338482</c:v>
                </c:pt>
                <c:pt idx="44">
                  <c:v>0.17512774610650308</c:v>
                </c:pt>
                <c:pt idx="45">
                  <c:v>0.20990784069152843</c:v>
                </c:pt>
                <c:pt idx="46">
                  <c:v>0.2039265310217947</c:v>
                </c:pt>
                <c:pt idx="47">
                  <c:v>0.10621173490718473</c:v>
                </c:pt>
                <c:pt idx="48">
                  <c:v>0.21654759376491187</c:v>
                </c:pt>
                <c:pt idx="49">
                  <c:v>0.18787420611366015</c:v>
                </c:pt>
                <c:pt idx="50">
                  <c:v>0.2589138634937429</c:v>
                </c:pt>
                <c:pt idx="51">
                  <c:v>0.16628690003000599</c:v>
                </c:pt>
                <c:pt idx="52">
                  <c:v>0.19342255668683583</c:v>
                </c:pt>
                <c:pt idx="53">
                  <c:v>0.18730512198645663</c:v>
                </c:pt>
                <c:pt idx="54">
                  <c:v>0.13765040843971138</c:v>
                </c:pt>
                <c:pt idx="55">
                  <c:v>0.13418750508273755</c:v>
                </c:pt>
                <c:pt idx="56">
                  <c:v>0.17260924232916194</c:v>
                </c:pt>
                <c:pt idx="57">
                  <c:v>7.9692341728253971E-2</c:v>
                </c:pt>
              </c:numCache>
            </c:numRef>
          </c:yVal>
          <c:smooth val="0"/>
          <c:extLst>
            <c:ext xmlns:c16="http://schemas.microsoft.com/office/drawing/2014/chart" uri="{C3380CC4-5D6E-409C-BE32-E72D297353CC}">
              <c16:uniqueId val="{00000000-10FE-4168-AB1F-B7B77C2939FF}"/>
            </c:ext>
          </c:extLst>
        </c:ser>
        <c:dLbls>
          <c:showLegendKey val="0"/>
          <c:showVal val="0"/>
          <c:showCatName val="0"/>
          <c:showSerName val="0"/>
          <c:showPercent val="0"/>
          <c:showBubbleSize val="0"/>
        </c:dLbls>
        <c:axId val="512427192"/>
        <c:axId val="512427520"/>
      </c:scatterChart>
      <c:valAx>
        <c:axId val="512427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27520"/>
        <c:crosses val="autoZero"/>
        <c:crossBetween val="midCat"/>
      </c:valAx>
      <c:valAx>
        <c:axId val="512427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27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cruz2018!$W$1</c:f>
              <c:strCache>
                <c:ptCount val="1"/>
                <c:pt idx="0">
                  <c:v>RoS/U10</c:v>
                </c:pt>
              </c:strCache>
            </c:strRef>
          </c:tx>
          <c:spPr>
            <a:ln w="19050" cap="rnd">
              <a:noFill/>
              <a:round/>
            </a:ln>
            <a:effectLst/>
          </c:spPr>
          <c:marker>
            <c:symbol val="circle"/>
            <c:size val="5"/>
            <c:spPr>
              <a:solidFill>
                <a:schemeClr val="accent1"/>
              </a:solidFill>
              <a:ln w="9525">
                <a:solidFill>
                  <a:schemeClr val="accent1"/>
                </a:solidFill>
              </a:ln>
              <a:effectLst/>
            </c:spPr>
          </c:marker>
          <c:xVal>
            <c:numRef>
              <c:f>cruz2018!$V$2:$V$62</c:f>
              <c:numCache>
                <c:formatCode>0.00</c:formatCode>
                <c:ptCount val="61"/>
                <c:pt idx="0">
                  <c:v>1.4476012807282157</c:v>
                </c:pt>
                <c:pt idx="1">
                  <c:v>1.4476012807282157</c:v>
                </c:pt>
                <c:pt idx="2">
                  <c:v>1.4476012807282157</c:v>
                </c:pt>
                <c:pt idx="3">
                  <c:v>1.4476012807282157</c:v>
                </c:pt>
                <c:pt idx="4">
                  <c:v>1.4476012807282157</c:v>
                </c:pt>
                <c:pt idx="5">
                  <c:v>1.4476012807282157</c:v>
                </c:pt>
                <c:pt idx="6">
                  <c:v>1.4476012807282157</c:v>
                </c:pt>
                <c:pt idx="7">
                  <c:v>1.4476012807282157</c:v>
                </c:pt>
                <c:pt idx="8">
                  <c:v>1.4476012807282157</c:v>
                </c:pt>
                <c:pt idx="9">
                  <c:v>1.4476012807282157</c:v>
                </c:pt>
                <c:pt idx="10">
                  <c:v>1.4476012807282157</c:v>
                </c:pt>
                <c:pt idx="11">
                  <c:v>1.4476012807282157</c:v>
                </c:pt>
                <c:pt idx="12">
                  <c:v>1.4476012807282157</c:v>
                </c:pt>
                <c:pt idx="13">
                  <c:v>1.5644330205584824</c:v>
                </c:pt>
                <c:pt idx="14">
                  <c:v>1.5644330205584824</c:v>
                </c:pt>
                <c:pt idx="15">
                  <c:v>1.5644330205584824</c:v>
                </c:pt>
                <c:pt idx="16">
                  <c:v>1.5644330205584824</c:v>
                </c:pt>
                <c:pt idx="17">
                  <c:v>1.5644330205584824</c:v>
                </c:pt>
                <c:pt idx="18">
                  <c:v>1.5644330205584824</c:v>
                </c:pt>
                <c:pt idx="19">
                  <c:v>1.5644330205584824</c:v>
                </c:pt>
                <c:pt idx="20">
                  <c:v>1.5644330205584824</c:v>
                </c:pt>
                <c:pt idx="21">
                  <c:v>1.5644330205584824</c:v>
                </c:pt>
                <c:pt idx="22">
                  <c:v>1.5644330205584824</c:v>
                </c:pt>
                <c:pt idx="23">
                  <c:v>1.5644330205584824</c:v>
                </c:pt>
                <c:pt idx="24">
                  <c:v>1.5644330205584824</c:v>
                </c:pt>
                <c:pt idx="25">
                  <c:v>1.5644330205584824</c:v>
                </c:pt>
                <c:pt idx="26">
                  <c:v>1.5644330205584824</c:v>
                </c:pt>
                <c:pt idx="27">
                  <c:v>1.5644330205584824</c:v>
                </c:pt>
                <c:pt idx="28">
                  <c:v>1.5644330205584824</c:v>
                </c:pt>
                <c:pt idx="29">
                  <c:v>1.5644330205584824</c:v>
                </c:pt>
                <c:pt idx="30">
                  <c:v>1.5644330205584824</c:v>
                </c:pt>
                <c:pt idx="31">
                  <c:v>1.5644330205584824</c:v>
                </c:pt>
                <c:pt idx="32">
                  <c:v>1.5644330205584824</c:v>
                </c:pt>
                <c:pt idx="33">
                  <c:v>1.5644330205584824</c:v>
                </c:pt>
                <c:pt idx="34">
                  <c:v>1.5644330205584824</c:v>
                </c:pt>
                <c:pt idx="35">
                  <c:v>1.5644330205584824</c:v>
                </c:pt>
                <c:pt idx="36">
                  <c:v>1.5644330205584824</c:v>
                </c:pt>
                <c:pt idx="37">
                  <c:v>1.5644330205584824</c:v>
                </c:pt>
                <c:pt idx="38">
                  <c:v>1.5644330205584824</c:v>
                </c:pt>
                <c:pt idx="39">
                  <c:v>1.5644330205584824</c:v>
                </c:pt>
                <c:pt idx="40">
                  <c:v>1.5644330205584824</c:v>
                </c:pt>
                <c:pt idx="41">
                  <c:v>1.5644330205584824</c:v>
                </c:pt>
                <c:pt idx="42">
                  <c:v>1.5644330205584824</c:v>
                </c:pt>
                <c:pt idx="43">
                  <c:v>0.94671974339765552</c:v>
                </c:pt>
                <c:pt idx="44">
                  <c:v>0.94671974339765552</c:v>
                </c:pt>
                <c:pt idx="45">
                  <c:v>0.94671974339765552</c:v>
                </c:pt>
                <c:pt idx="46">
                  <c:v>0.94671974339765552</c:v>
                </c:pt>
                <c:pt idx="47">
                  <c:v>0.94671974339765552</c:v>
                </c:pt>
                <c:pt idx="48">
                  <c:v>0.94671974339765552</c:v>
                </c:pt>
                <c:pt idx="49">
                  <c:v>0.94671974339765552</c:v>
                </c:pt>
                <c:pt idx="50">
                  <c:v>0.94671974339765552</c:v>
                </c:pt>
                <c:pt idx="51">
                  <c:v>0.94671974339765552</c:v>
                </c:pt>
                <c:pt idx="52">
                  <c:v>0.94671974339765552</c:v>
                </c:pt>
                <c:pt idx="53">
                  <c:v>0.94671974339765552</c:v>
                </c:pt>
                <c:pt idx="54">
                  <c:v>0.94671974339765552</c:v>
                </c:pt>
                <c:pt idx="55">
                  <c:v>0.94671974339765552</c:v>
                </c:pt>
                <c:pt idx="56">
                  <c:v>0.94671974339765552</c:v>
                </c:pt>
                <c:pt idx="57">
                  <c:v>0.94671974339765552</c:v>
                </c:pt>
              </c:numCache>
            </c:numRef>
          </c:xVal>
          <c:yVal>
            <c:numRef>
              <c:f>cruz2018!$W$2:$W$62</c:f>
              <c:numCache>
                <c:formatCode>0.00</c:formatCode>
                <c:ptCount val="61"/>
                <c:pt idx="0">
                  <c:v>0.1398011960715819</c:v>
                </c:pt>
                <c:pt idx="1">
                  <c:v>0.1443597836938483</c:v>
                </c:pt>
                <c:pt idx="2">
                  <c:v>0.15801819245274187</c:v>
                </c:pt>
                <c:pt idx="3">
                  <c:v>0.18753461640287655</c:v>
                </c:pt>
                <c:pt idx="4">
                  <c:v>0.24706483566102047</c:v>
                </c:pt>
                <c:pt idx="5">
                  <c:v>0.18574755407873336</c:v>
                </c:pt>
                <c:pt idx="6">
                  <c:v>0.12546261185911195</c:v>
                </c:pt>
                <c:pt idx="7">
                  <c:v>0.15046202654124297</c:v>
                </c:pt>
                <c:pt idx="8">
                  <c:v>0.15179370010735202</c:v>
                </c:pt>
                <c:pt idx="9">
                  <c:v>0.13683831163475738</c:v>
                </c:pt>
                <c:pt idx="10">
                  <c:v>0.10837991928873829</c:v>
                </c:pt>
                <c:pt idx="11">
                  <c:v>0.17072918876243276</c:v>
                </c:pt>
                <c:pt idx="12">
                  <c:v>0.22519494223265668</c:v>
                </c:pt>
                <c:pt idx="13">
                  <c:v>0.19388353268951836</c:v>
                </c:pt>
                <c:pt idx="14">
                  <c:v>0.24758901848066905</c:v>
                </c:pt>
                <c:pt idx="15">
                  <c:v>0.25206495733511258</c:v>
                </c:pt>
                <c:pt idx="16">
                  <c:v>0.24124008186673349</c:v>
                </c:pt>
                <c:pt idx="17">
                  <c:v>0.19027382258897962</c:v>
                </c:pt>
                <c:pt idx="18">
                  <c:v>0.20730483198751715</c:v>
                </c:pt>
                <c:pt idx="19">
                  <c:v>0.13591427716209342</c:v>
                </c:pt>
                <c:pt idx="20">
                  <c:v>0.17709409272945326</c:v>
                </c:pt>
                <c:pt idx="21">
                  <c:v>0.22941734739951902</c:v>
                </c:pt>
                <c:pt idx="22">
                  <c:v>0.14495005131151431</c:v>
                </c:pt>
                <c:pt idx="23">
                  <c:v>0.16745791780986788</c:v>
                </c:pt>
                <c:pt idx="24">
                  <c:v>0.16885116768604599</c:v>
                </c:pt>
                <c:pt idx="25">
                  <c:v>0.2301456564388826</c:v>
                </c:pt>
                <c:pt idx="26">
                  <c:v>0.22482900045152859</c:v>
                </c:pt>
                <c:pt idx="27">
                  <c:v>0.29163222127057503</c:v>
                </c:pt>
                <c:pt idx="28">
                  <c:v>0.30735007445583806</c:v>
                </c:pt>
                <c:pt idx="29">
                  <c:v>0.22402951575604552</c:v>
                </c:pt>
                <c:pt idx="30">
                  <c:v>0.25179952763361846</c:v>
                </c:pt>
                <c:pt idx="31">
                  <c:v>0.11338511208014689</c:v>
                </c:pt>
                <c:pt idx="32">
                  <c:v>0.12925709085192413</c:v>
                </c:pt>
                <c:pt idx="33">
                  <c:v>0.25914983562249666</c:v>
                </c:pt>
                <c:pt idx="34">
                  <c:v>0.17588663300629789</c:v>
                </c:pt>
                <c:pt idx="35">
                  <c:v>0.15406128438507846</c:v>
                </c:pt>
                <c:pt idx="36">
                  <c:v>0.16044021116151796</c:v>
                </c:pt>
                <c:pt idx="37">
                  <c:v>0.14220836898407271</c:v>
                </c:pt>
                <c:pt idx="38">
                  <c:v>0.15931760236077708</c:v>
                </c:pt>
                <c:pt idx="39">
                  <c:v>0.10186130224538645</c:v>
                </c:pt>
                <c:pt idx="40">
                  <c:v>0.22622545387048226</c:v>
                </c:pt>
                <c:pt idx="41">
                  <c:v>0.15959467645183931</c:v>
                </c:pt>
                <c:pt idx="42">
                  <c:v>0.16861242443021562</c:v>
                </c:pt>
                <c:pt idx="43">
                  <c:v>0.26749750574338482</c:v>
                </c:pt>
                <c:pt idx="44">
                  <c:v>0.17512774610650308</c:v>
                </c:pt>
                <c:pt idx="45">
                  <c:v>0.20990784069152843</c:v>
                </c:pt>
                <c:pt idx="46">
                  <c:v>0.2039265310217947</c:v>
                </c:pt>
                <c:pt idx="47">
                  <c:v>0.10621173490718473</c:v>
                </c:pt>
                <c:pt idx="48">
                  <c:v>0.21654759376491187</c:v>
                </c:pt>
                <c:pt idx="49">
                  <c:v>0.18787420611366015</c:v>
                </c:pt>
                <c:pt idx="50">
                  <c:v>0.2589138634937429</c:v>
                </c:pt>
                <c:pt idx="51">
                  <c:v>0.16628690003000599</c:v>
                </c:pt>
                <c:pt idx="52">
                  <c:v>0.19342255668683583</c:v>
                </c:pt>
                <c:pt idx="53">
                  <c:v>0.18730512198645663</c:v>
                </c:pt>
                <c:pt idx="54">
                  <c:v>0.13765040843971138</c:v>
                </c:pt>
                <c:pt idx="55">
                  <c:v>0.13418750508273755</c:v>
                </c:pt>
                <c:pt idx="56">
                  <c:v>0.17260924232916194</c:v>
                </c:pt>
                <c:pt idx="57">
                  <c:v>7.9692341728253971E-2</c:v>
                </c:pt>
              </c:numCache>
            </c:numRef>
          </c:yVal>
          <c:smooth val="0"/>
          <c:extLst>
            <c:ext xmlns:c16="http://schemas.microsoft.com/office/drawing/2014/chart" uri="{C3380CC4-5D6E-409C-BE32-E72D297353CC}">
              <c16:uniqueId val="{00000000-7CE3-48D0-AEE9-5334BFA25B49}"/>
            </c:ext>
          </c:extLst>
        </c:ser>
        <c:dLbls>
          <c:showLegendKey val="0"/>
          <c:showVal val="0"/>
          <c:showCatName val="0"/>
          <c:showSerName val="0"/>
          <c:showPercent val="0"/>
          <c:showBubbleSize val="0"/>
        </c:dLbls>
        <c:axId val="504085072"/>
        <c:axId val="504084088"/>
      </c:scatterChart>
      <c:valAx>
        <c:axId val="5040850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84088"/>
        <c:crosses val="autoZero"/>
        <c:crossBetween val="midCat"/>
      </c:valAx>
      <c:valAx>
        <c:axId val="504084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85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cruz2018!$N$1</c:f>
              <c:strCache>
                <c:ptCount val="1"/>
                <c:pt idx="0">
                  <c:v>RoS/U10/M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cruz2018!$G$2:$G$59</c:f>
              <c:numCache>
                <c:formatCode>0.00</c:formatCode>
                <c:ptCount val="58"/>
                <c:pt idx="0">
                  <c:v>1.0625</c:v>
                </c:pt>
                <c:pt idx="1">
                  <c:v>1.625</c:v>
                </c:pt>
                <c:pt idx="2">
                  <c:v>2.5625</c:v>
                </c:pt>
                <c:pt idx="3">
                  <c:v>1.1176470588235294</c:v>
                </c:pt>
                <c:pt idx="4">
                  <c:v>0.94444444444444453</c:v>
                </c:pt>
                <c:pt idx="5">
                  <c:v>1.0555555555555556</c:v>
                </c:pt>
                <c:pt idx="6">
                  <c:v>1.2777777777777779</c:v>
                </c:pt>
                <c:pt idx="7">
                  <c:v>1.9444444444444444</c:v>
                </c:pt>
                <c:pt idx="8">
                  <c:v>1.5789473684210527</c:v>
                </c:pt>
                <c:pt idx="9">
                  <c:v>1.25</c:v>
                </c:pt>
                <c:pt idx="10">
                  <c:v>1.4000000000000001</c:v>
                </c:pt>
                <c:pt idx="11">
                  <c:v>1.4999999999999998</c:v>
                </c:pt>
                <c:pt idx="12">
                  <c:v>1.4999999999999998</c:v>
                </c:pt>
                <c:pt idx="13">
                  <c:v>1.5909090909090908</c:v>
                </c:pt>
                <c:pt idx="14">
                  <c:v>0.91304347826086951</c:v>
                </c:pt>
                <c:pt idx="15">
                  <c:v>1.0869565217391304</c:v>
                </c:pt>
                <c:pt idx="16">
                  <c:v>1.1666666666666667</c:v>
                </c:pt>
                <c:pt idx="17">
                  <c:v>1.3750000000000002</c:v>
                </c:pt>
                <c:pt idx="18">
                  <c:v>1.5833333333333335</c:v>
                </c:pt>
                <c:pt idx="19">
                  <c:v>1.6250000000000002</c:v>
                </c:pt>
                <c:pt idx="20">
                  <c:v>0.88</c:v>
                </c:pt>
                <c:pt idx="21">
                  <c:v>1.24</c:v>
                </c:pt>
                <c:pt idx="22">
                  <c:v>1.8</c:v>
                </c:pt>
                <c:pt idx="23">
                  <c:v>1.96</c:v>
                </c:pt>
                <c:pt idx="24">
                  <c:v>3</c:v>
                </c:pt>
                <c:pt idx="25">
                  <c:v>0.84615384615384615</c:v>
                </c:pt>
                <c:pt idx="26">
                  <c:v>1</c:v>
                </c:pt>
                <c:pt idx="27">
                  <c:v>0.96296296296296291</c:v>
                </c:pt>
                <c:pt idx="28">
                  <c:v>1.1481481481481481</c:v>
                </c:pt>
                <c:pt idx="29">
                  <c:v>0.9642857142857143</c:v>
                </c:pt>
                <c:pt idx="30">
                  <c:v>1.3103448275862071</c:v>
                </c:pt>
                <c:pt idx="31">
                  <c:v>2.0689655172413794</c:v>
                </c:pt>
                <c:pt idx="32">
                  <c:v>2.6551724137931036</c:v>
                </c:pt>
                <c:pt idx="33">
                  <c:v>2.8333333333333335</c:v>
                </c:pt>
                <c:pt idx="34">
                  <c:v>2.5161290322580645</c:v>
                </c:pt>
                <c:pt idx="35">
                  <c:v>1.2727272727272727</c:v>
                </c:pt>
                <c:pt idx="36">
                  <c:v>1.1714285714285715</c:v>
                </c:pt>
                <c:pt idx="37">
                  <c:v>1.1111111111111112</c:v>
                </c:pt>
                <c:pt idx="38">
                  <c:v>2.25</c:v>
                </c:pt>
                <c:pt idx="39">
                  <c:v>2.3749999999999996</c:v>
                </c:pt>
                <c:pt idx="40">
                  <c:v>0.95121951219512202</c:v>
                </c:pt>
                <c:pt idx="41">
                  <c:v>2.4146341463414633</c:v>
                </c:pt>
                <c:pt idx="42">
                  <c:v>0.86046511627906974</c:v>
                </c:pt>
                <c:pt idx="43">
                  <c:v>0.66666666666666674</c:v>
                </c:pt>
                <c:pt idx="44">
                  <c:v>0.98275862068965514</c:v>
                </c:pt>
                <c:pt idx="45">
                  <c:v>1.435483870967742</c:v>
                </c:pt>
                <c:pt idx="46">
                  <c:v>0.51428571428571435</c:v>
                </c:pt>
                <c:pt idx="47">
                  <c:v>0.58571428571428574</c:v>
                </c:pt>
                <c:pt idx="48">
                  <c:v>1.2142857142857144</c:v>
                </c:pt>
                <c:pt idx="49">
                  <c:v>1.0533333333333335</c:v>
                </c:pt>
                <c:pt idx="50">
                  <c:v>1.0128205128205128</c:v>
                </c:pt>
                <c:pt idx="51">
                  <c:v>1.1153846153846154</c:v>
                </c:pt>
                <c:pt idx="52">
                  <c:v>0.84810126582278478</c:v>
                </c:pt>
                <c:pt idx="53">
                  <c:v>0.43181818181818182</c:v>
                </c:pt>
                <c:pt idx="54">
                  <c:v>0.96666666666666667</c:v>
                </c:pt>
                <c:pt idx="55">
                  <c:v>1.0888888888888888</c:v>
                </c:pt>
                <c:pt idx="56">
                  <c:v>1.1555555555555557</c:v>
                </c:pt>
                <c:pt idx="57">
                  <c:v>1.129032258064516</c:v>
                </c:pt>
              </c:numCache>
            </c:numRef>
          </c:xVal>
          <c:yVal>
            <c:numRef>
              <c:f>cruz2018!$N$2:$N$59</c:f>
              <c:numCache>
                <c:formatCode>0.00</c:formatCode>
                <c:ptCount val="58"/>
                <c:pt idx="0">
                  <c:v>1.8155999489815831</c:v>
                </c:pt>
                <c:pt idx="1">
                  <c:v>1.2553024669030286</c:v>
                </c:pt>
                <c:pt idx="2">
                  <c:v>1.5194056966609795</c:v>
                </c:pt>
                <c:pt idx="3">
                  <c:v>2.6790659486125219</c:v>
                </c:pt>
                <c:pt idx="4">
                  <c:v>2.6283493155427711</c:v>
                </c:pt>
                <c:pt idx="5">
                  <c:v>1.7523354158371072</c:v>
                </c:pt>
                <c:pt idx="6">
                  <c:v>1.6293845695988565</c:v>
                </c:pt>
                <c:pt idx="7">
                  <c:v>2.3882861355752851</c:v>
                </c:pt>
                <c:pt idx="8">
                  <c:v>1.7249284103108182</c:v>
                </c:pt>
                <c:pt idx="9">
                  <c:v>2.0423628602202593</c:v>
                </c:pt>
                <c:pt idx="10">
                  <c:v>1.0035177711920211</c:v>
                </c:pt>
                <c:pt idx="11">
                  <c:v>1.3549935616066091</c:v>
                </c:pt>
                <c:pt idx="12">
                  <c:v>1.9753942301110234</c:v>
                </c:pt>
                <c:pt idx="13">
                  <c:v>2.5179679570067321</c:v>
                </c:pt>
                <c:pt idx="14">
                  <c:v>2.662247510544828</c:v>
                </c:pt>
                <c:pt idx="15">
                  <c:v>3.550210666691727</c:v>
                </c:pt>
                <c:pt idx="16">
                  <c:v>3.0155010233341684</c:v>
                </c:pt>
                <c:pt idx="17">
                  <c:v>2.7981444498379355</c:v>
                </c:pt>
                <c:pt idx="18">
                  <c:v>3.1893051075002639</c:v>
                </c:pt>
                <c:pt idx="19">
                  <c:v>1.4011781150731282</c:v>
                </c:pt>
                <c:pt idx="20">
                  <c:v>1.5672043604376393</c:v>
                </c:pt>
                <c:pt idx="21">
                  <c:v>4.2484693962873887</c:v>
                </c:pt>
                <c:pt idx="22">
                  <c:v>1.8118756413939288</c:v>
                </c:pt>
                <c:pt idx="23">
                  <c:v>1.6914941192915947</c:v>
                </c:pt>
                <c:pt idx="24">
                  <c:v>1.6393317251072426</c:v>
                </c:pt>
                <c:pt idx="25">
                  <c:v>1.9339971129317863</c:v>
                </c:pt>
                <c:pt idx="26">
                  <c:v>4.9962000100339692</c:v>
                </c:pt>
                <c:pt idx="27">
                  <c:v>2.4302685105881254</c:v>
                </c:pt>
                <c:pt idx="28">
                  <c:v>3.7030129452510607</c:v>
                </c:pt>
                <c:pt idx="29">
                  <c:v>1.7922361260483641</c:v>
                </c:pt>
                <c:pt idx="30">
                  <c:v>2.4211493041694081</c:v>
                </c:pt>
                <c:pt idx="31">
                  <c:v>1.4919093694756169</c:v>
                </c:pt>
                <c:pt idx="32">
                  <c:v>1.5763059859990749</c:v>
                </c:pt>
                <c:pt idx="33">
                  <c:v>3.1603638490548378</c:v>
                </c:pt>
                <c:pt idx="34">
                  <c:v>1.9987117387079305</c:v>
                </c:pt>
                <c:pt idx="35">
                  <c:v>4.401750982430813</c:v>
                </c:pt>
                <c:pt idx="36">
                  <c:v>3.2742900237044483</c:v>
                </c:pt>
                <c:pt idx="37">
                  <c:v>2.9022116119198511</c:v>
                </c:pt>
                <c:pt idx="38">
                  <c:v>1.7507428830854623</c:v>
                </c:pt>
                <c:pt idx="39">
                  <c:v>1.1708195660389247</c:v>
                </c:pt>
                <c:pt idx="40">
                  <c:v>3.4803915980074192</c:v>
                </c:pt>
                <c:pt idx="41">
                  <c:v>1.8999366244266582</c:v>
                </c:pt>
                <c:pt idx="42">
                  <c:v>3.441069886330931</c:v>
                </c:pt>
                <c:pt idx="43">
                  <c:v>7.6427858783824227</c:v>
                </c:pt>
                <c:pt idx="44">
                  <c:v>4.3781936526625769</c:v>
                </c:pt>
                <c:pt idx="45">
                  <c:v>3.2798100108051318</c:v>
                </c:pt>
                <c:pt idx="46">
                  <c:v>4.1617659392202997</c:v>
                </c:pt>
                <c:pt idx="47">
                  <c:v>1.96688397976268</c:v>
                </c:pt>
                <c:pt idx="48">
                  <c:v>2.2324494202568235</c:v>
                </c:pt>
                <c:pt idx="49">
                  <c:v>2.9355344705259396</c:v>
                </c:pt>
                <c:pt idx="50">
                  <c:v>3.5960258818575399</c:v>
                </c:pt>
                <c:pt idx="51">
                  <c:v>2.7714483338334333</c:v>
                </c:pt>
                <c:pt idx="52">
                  <c:v>3.1708615850300959</c:v>
                </c:pt>
                <c:pt idx="53">
                  <c:v>3.9021900413845132</c:v>
                </c:pt>
                <c:pt idx="54">
                  <c:v>2.0544837080553937</c:v>
                </c:pt>
                <c:pt idx="55">
                  <c:v>2.0966797669177741</c:v>
                </c:pt>
                <c:pt idx="56">
                  <c:v>1.4880107097341548</c:v>
                </c:pt>
                <c:pt idx="57">
                  <c:v>0.98385607071918479</c:v>
                </c:pt>
              </c:numCache>
            </c:numRef>
          </c:yVal>
          <c:smooth val="0"/>
          <c:extLst>
            <c:ext xmlns:c16="http://schemas.microsoft.com/office/drawing/2014/chart" uri="{C3380CC4-5D6E-409C-BE32-E72D297353CC}">
              <c16:uniqueId val="{00000000-7C2D-4B45-B81E-DCB9A9D0CBAF}"/>
            </c:ext>
          </c:extLst>
        </c:ser>
        <c:dLbls>
          <c:showLegendKey val="0"/>
          <c:showVal val="0"/>
          <c:showCatName val="0"/>
          <c:showSerName val="0"/>
          <c:showPercent val="0"/>
          <c:showBubbleSize val="0"/>
        </c:dLbls>
        <c:axId val="503748152"/>
        <c:axId val="503748480"/>
      </c:scatterChart>
      <c:valAx>
        <c:axId val="5037481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48480"/>
        <c:crosses val="autoZero"/>
        <c:crossBetween val="midCat"/>
      </c:valAx>
      <c:valAx>
        <c:axId val="50374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48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'LBS-Ds20p'!$B$1</c:f>
              <c:strCache>
                <c:ptCount val="1"/>
                <c:pt idx="0">
                  <c:v>LBS-Hg20cm-Ds20p-U10</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'LBS-Ds20p'!$A$2:$A$222</c:f>
              <c:numCache>
                <c:formatCode>0.00</c:formatCode>
                <c:ptCount val="2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numCache>
            </c:numRef>
          </c:xVal>
          <c:yVal>
            <c:numRef>
              <c:f>'LBS-Ds20p'!$B$26:$B$222</c:f>
              <c:numCache>
                <c:formatCode>0.00</c:formatCode>
                <c:ptCount val="197"/>
                <c:pt idx="0">
                  <c:v>24.54</c:v>
                </c:pt>
                <c:pt idx="1">
                  <c:v>25.46</c:v>
                </c:pt>
                <c:pt idx="2">
                  <c:v>27.29</c:v>
                </c:pt>
                <c:pt idx="3">
                  <c:v>30.37</c:v>
                </c:pt>
                <c:pt idx="4">
                  <c:v>33.64</c:v>
                </c:pt>
                <c:pt idx="5">
                  <c:v>36.08</c:v>
                </c:pt>
                <c:pt idx="6">
                  <c:v>38.5</c:v>
                </c:pt>
                <c:pt idx="7">
                  <c:v>40.729999999999997</c:v>
                </c:pt>
                <c:pt idx="8">
                  <c:v>42.73</c:v>
                </c:pt>
                <c:pt idx="9">
                  <c:v>44.83</c:v>
                </c:pt>
                <c:pt idx="10">
                  <c:v>47.43</c:v>
                </c:pt>
                <c:pt idx="11">
                  <c:v>50.4</c:v>
                </c:pt>
                <c:pt idx="12">
                  <c:v>52.37</c:v>
                </c:pt>
                <c:pt idx="13">
                  <c:v>55.3</c:v>
                </c:pt>
                <c:pt idx="14">
                  <c:v>59.11</c:v>
                </c:pt>
                <c:pt idx="15">
                  <c:v>62.35</c:v>
                </c:pt>
                <c:pt idx="16">
                  <c:v>64.430000000000007</c:v>
                </c:pt>
                <c:pt idx="17">
                  <c:v>68.010000000000005</c:v>
                </c:pt>
                <c:pt idx="18">
                  <c:v>70.12</c:v>
                </c:pt>
                <c:pt idx="19">
                  <c:v>72.150000000000006</c:v>
                </c:pt>
                <c:pt idx="20">
                  <c:v>75.010000000000005</c:v>
                </c:pt>
                <c:pt idx="21">
                  <c:v>77.56</c:v>
                </c:pt>
                <c:pt idx="22">
                  <c:v>79.95</c:v>
                </c:pt>
                <c:pt idx="23">
                  <c:v>84.02</c:v>
                </c:pt>
                <c:pt idx="24">
                  <c:v>84.47</c:v>
                </c:pt>
                <c:pt idx="25">
                  <c:v>86.82</c:v>
                </c:pt>
                <c:pt idx="26">
                  <c:v>88.63</c:v>
                </c:pt>
                <c:pt idx="27">
                  <c:v>95.99</c:v>
                </c:pt>
                <c:pt idx="28">
                  <c:v>95.62</c:v>
                </c:pt>
                <c:pt idx="29">
                  <c:v>97.74</c:v>
                </c:pt>
                <c:pt idx="30">
                  <c:v>102.8</c:v>
                </c:pt>
                <c:pt idx="31">
                  <c:v>104.2</c:v>
                </c:pt>
                <c:pt idx="32">
                  <c:v>109.6</c:v>
                </c:pt>
                <c:pt idx="33">
                  <c:v>107.6</c:v>
                </c:pt>
                <c:pt idx="34">
                  <c:v>109.4</c:v>
                </c:pt>
                <c:pt idx="35">
                  <c:v>112.3</c:v>
                </c:pt>
                <c:pt idx="36">
                  <c:v>115.5</c:v>
                </c:pt>
                <c:pt idx="37">
                  <c:v>117.4</c:v>
                </c:pt>
                <c:pt idx="38">
                  <c:v>121.7</c:v>
                </c:pt>
                <c:pt idx="39">
                  <c:v>122.7</c:v>
                </c:pt>
                <c:pt idx="40">
                  <c:v>125.1</c:v>
                </c:pt>
                <c:pt idx="41">
                  <c:v>127.6</c:v>
                </c:pt>
                <c:pt idx="42">
                  <c:v>130.30000000000001</c:v>
                </c:pt>
                <c:pt idx="43">
                  <c:v>133.80000000000001</c:v>
                </c:pt>
                <c:pt idx="44">
                  <c:v>137.5</c:v>
                </c:pt>
                <c:pt idx="45">
                  <c:v>139.80000000000001</c:v>
                </c:pt>
                <c:pt idx="46">
                  <c:v>142.19999999999999</c:v>
                </c:pt>
                <c:pt idx="47">
                  <c:v>144.19999999999999</c:v>
                </c:pt>
                <c:pt idx="48">
                  <c:v>147</c:v>
                </c:pt>
                <c:pt idx="49">
                  <c:v>149</c:v>
                </c:pt>
                <c:pt idx="50">
                  <c:v>152.69999999999999</c:v>
                </c:pt>
                <c:pt idx="51">
                  <c:v>155.30000000000001</c:v>
                </c:pt>
                <c:pt idx="52">
                  <c:v>158.80000000000001</c:v>
                </c:pt>
                <c:pt idx="53">
                  <c:v>162.5</c:v>
                </c:pt>
                <c:pt idx="54">
                  <c:v>162.69999999999999</c:v>
                </c:pt>
                <c:pt idx="55">
                  <c:v>165.3</c:v>
                </c:pt>
                <c:pt idx="56">
                  <c:v>167.8</c:v>
                </c:pt>
                <c:pt idx="57">
                  <c:v>172.9</c:v>
                </c:pt>
                <c:pt idx="58">
                  <c:v>175</c:v>
                </c:pt>
                <c:pt idx="59">
                  <c:v>176.5</c:v>
                </c:pt>
                <c:pt idx="60">
                  <c:v>178.3</c:v>
                </c:pt>
                <c:pt idx="61">
                  <c:v>183.7</c:v>
                </c:pt>
                <c:pt idx="62">
                  <c:v>188.6</c:v>
                </c:pt>
                <c:pt idx="63">
                  <c:v>192.2</c:v>
                </c:pt>
                <c:pt idx="64">
                  <c:v>193.4</c:v>
                </c:pt>
                <c:pt idx="65">
                  <c:v>196.2</c:v>
                </c:pt>
                <c:pt idx="66">
                  <c:v>197.1</c:v>
                </c:pt>
                <c:pt idx="67">
                  <c:v>199</c:v>
                </c:pt>
              </c:numCache>
            </c:numRef>
          </c:yVal>
          <c:smooth val="1"/>
          <c:extLst>
            <c:ext xmlns:c16="http://schemas.microsoft.com/office/drawing/2014/chart" uri="{C3380CC4-5D6E-409C-BE32-E72D297353CC}">
              <c16:uniqueId val="{00000000-BADA-4577-865B-D02D7F23BED6}"/>
            </c:ext>
          </c:extLst>
        </c:ser>
        <c:dLbls>
          <c:showLegendKey val="0"/>
          <c:showVal val="0"/>
          <c:showCatName val="0"/>
          <c:showSerName val="0"/>
          <c:showPercent val="0"/>
          <c:showBubbleSize val="0"/>
        </c:dLbls>
        <c:axId val="594198256"/>
        <c:axId val="594198584"/>
      </c:scatterChart>
      <c:valAx>
        <c:axId val="5941982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98584"/>
        <c:crosses val="autoZero"/>
        <c:crossBetween val="midCat"/>
      </c:valAx>
      <c:valAx>
        <c:axId val="594198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98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cruz2018!$K$1</c:f>
              <c:strCache>
                <c:ptCount val="1"/>
                <c:pt idx="0">
                  <c:v>M (%)</c:v>
                </c:pt>
              </c:strCache>
            </c:strRef>
          </c:tx>
          <c:spPr>
            <a:ln w="19050" cap="rnd">
              <a:noFill/>
              <a:round/>
            </a:ln>
            <a:effectLst/>
          </c:spPr>
          <c:marker>
            <c:symbol val="circle"/>
            <c:size val="5"/>
            <c:spPr>
              <a:solidFill>
                <a:schemeClr val="accent1"/>
              </a:solidFill>
              <a:ln w="9525">
                <a:solidFill>
                  <a:schemeClr val="accent1"/>
                </a:solidFill>
              </a:ln>
              <a:effectLst/>
            </c:spPr>
          </c:marker>
          <c:xVal>
            <c:numRef>
              <c:f>cruz2018!$C$2:$C$59</c:f>
              <c:numCache>
                <c:formatCode>General</c:formatCode>
                <c:ptCount val="58"/>
                <c:pt idx="0">
                  <c:v>31</c:v>
                </c:pt>
                <c:pt idx="1">
                  <c:v>58</c:v>
                </c:pt>
                <c:pt idx="2">
                  <c:v>59</c:v>
                </c:pt>
                <c:pt idx="3">
                  <c:v>14</c:v>
                </c:pt>
                <c:pt idx="4">
                  <c:v>37</c:v>
                </c:pt>
                <c:pt idx="5">
                  <c:v>18</c:v>
                </c:pt>
                <c:pt idx="6">
                  <c:v>31</c:v>
                </c:pt>
                <c:pt idx="7">
                  <c:v>36</c:v>
                </c:pt>
                <c:pt idx="8">
                  <c:v>58</c:v>
                </c:pt>
                <c:pt idx="9">
                  <c:v>32</c:v>
                </c:pt>
                <c:pt idx="10">
                  <c:v>44</c:v>
                </c:pt>
                <c:pt idx="11">
                  <c:v>40</c:v>
                </c:pt>
                <c:pt idx="12">
                  <c:v>42</c:v>
                </c:pt>
                <c:pt idx="13">
                  <c:v>27</c:v>
                </c:pt>
                <c:pt idx="14">
                  <c:v>35</c:v>
                </c:pt>
                <c:pt idx="15">
                  <c:v>28</c:v>
                </c:pt>
                <c:pt idx="16">
                  <c:v>35</c:v>
                </c:pt>
                <c:pt idx="17">
                  <c:v>36</c:v>
                </c:pt>
                <c:pt idx="18">
                  <c:v>42</c:v>
                </c:pt>
                <c:pt idx="19">
                  <c:v>51</c:v>
                </c:pt>
                <c:pt idx="20">
                  <c:v>53</c:v>
                </c:pt>
                <c:pt idx="21">
                  <c:v>38</c:v>
                </c:pt>
                <c:pt idx="22">
                  <c:v>39</c:v>
                </c:pt>
                <c:pt idx="23">
                  <c:v>48</c:v>
                </c:pt>
                <c:pt idx="24">
                  <c:v>27</c:v>
                </c:pt>
                <c:pt idx="25">
                  <c:v>21</c:v>
                </c:pt>
                <c:pt idx="26">
                  <c:v>26</c:v>
                </c:pt>
                <c:pt idx="27">
                  <c:v>25</c:v>
                </c:pt>
                <c:pt idx="28">
                  <c:v>36</c:v>
                </c:pt>
                <c:pt idx="29">
                  <c:v>41</c:v>
                </c:pt>
                <c:pt idx="30">
                  <c:v>29</c:v>
                </c:pt>
                <c:pt idx="31">
                  <c:v>19</c:v>
                </c:pt>
                <c:pt idx="32">
                  <c:v>13</c:v>
                </c:pt>
                <c:pt idx="33">
                  <c:v>13</c:v>
                </c:pt>
                <c:pt idx="34">
                  <c:v>13</c:v>
                </c:pt>
                <c:pt idx="35">
                  <c:v>23</c:v>
                </c:pt>
                <c:pt idx="36">
                  <c:v>15</c:v>
                </c:pt>
                <c:pt idx="37">
                  <c:v>15</c:v>
                </c:pt>
                <c:pt idx="38">
                  <c:v>29</c:v>
                </c:pt>
                <c:pt idx="39">
                  <c:v>20</c:v>
                </c:pt>
                <c:pt idx="40">
                  <c:v>16</c:v>
                </c:pt>
                <c:pt idx="41">
                  <c:v>24</c:v>
                </c:pt>
                <c:pt idx="42">
                  <c:v>16</c:v>
                </c:pt>
                <c:pt idx="43">
                  <c:v>14</c:v>
                </c:pt>
                <c:pt idx="44">
                  <c:v>26</c:v>
                </c:pt>
                <c:pt idx="45">
                  <c:v>7</c:v>
                </c:pt>
                <c:pt idx="46">
                  <c:v>16</c:v>
                </c:pt>
                <c:pt idx="47">
                  <c:v>23</c:v>
                </c:pt>
                <c:pt idx="48">
                  <c:v>49</c:v>
                </c:pt>
                <c:pt idx="49">
                  <c:v>7</c:v>
                </c:pt>
                <c:pt idx="50">
                  <c:v>6</c:v>
                </c:pt>
                <c:pt idx="51">
                  <c:v>7</c:v>
                </c:pt>
                <c:pt idx="52">
                  <c:v>6</c:v>
                </c:pt>
                <c:pt idx="53">
                  <c:v>15</c:v>
                </c:pt>
                <c:pt idx="54">
                  <c:v>7</c:v>
                </c:pt>
                <c:pt idx="55">
                  <c:v>9</c:v>
                </c:pt>
                <c:pt idx="56">
                  <c:v>54</c:v>
                </c:pt>
                <c:pt idx="57">
                  <c:v>11</c:v>
                </c:pt>
              </c:numCache>
            </c:numRef>
          </c:xVal>
          <c:yVal>
            <c:numRef>
              <c:f>cruz2018!$K$2:$K$59</c:f>
              <c:numCache>
                <c:formatCode>General</c:formatCode>
                <c:ptCount val="58"/>
                <c:pt idx="0">
                  <c:v>7.6999999999999999E-2</c:v>
                </c:pt>
                <c:pt idx="1">
                  <c:v>0.115</c:v>
                </c:pt>
                <c:pt idx="2">
                  <c:v>0.10400000000000001</c:v>
                </c:pt>
                <c:pt idx="3">
                  <c:v>7.0000000000000007E-2</c:v>
                </c:pt>
                <c:pt idx="4">
                  <c:v>9.4E-2</c:v>
                </c:pt>
                <c:pt idx="5">
                  <c:v>0.106</c:v>
                </c:pt>
                <c:pt idx="6">
                  <c:v>7.6999999999999999E-2</c:v>
                </c:pt>
                <c:pt idx="7">
                  <c:v>6.3E-2</c:v>
                </c:pt>
                <c:pt idx="8">
                  <c:v>8.8000000000000009E-2</c:v>
                </c:pt>
                <c:pt idx="9">
                  <c:v>6.7000000000000004E-2</c:v>
                </c:pt>
                <c:pt idx="10">
                  <c:v>0.10800000000000001</c:v>
                </c:pt>
                <c:pt idx="11">
                  <c:v>0.126</c:v>
                </c:pt>
                <c:pt idx="12">
                  <c:v>0.114</c:v>
                </c:pt>
                <c:pt idx="13">
                  <c:v>7.6999999999999999E-2</c:v>
                </c:pt>
                <c:pt idx="14">
                  <c:v>9.3000000000000013E-2</c:v>
                </c:pt>
                <c:pt idx="15">
                  <c:v>7.0999999999999994E-2</c:v>
                </c:pt>
                <c:pt idx="16">
                  <c:v>0.08</c:v>
                </c:pt>
                <c:pt idx="17">
                  <c:v>6.8000000000000005E-2</c:v>
                </c:pt>
                <c:pt idx="18">
                  <c:v>6.5000000000000002E-2</c:v>
                </c:pt>
                <c:pt idx="19">
                  <c:v>9.6999999999999989E-2</c:v>
                </c:pt>
                <c:pt idx="20">
                  <c:v>0.113</c:v>
                </c:pt>
                <c:pt idx="21">
                  <c:v>5.4000000000000006E-2</c:v>
                </c:pt>
                <c:pt idx="22">
                  <c:v>0.08</c:v>
                </c:pt>
                <c:pt idx="23">
                  <c:v>9.9000000000000005E-2</c:v>
                </c:pt>
                <c:pt idx="24">
                  <c:v>0.10300000000000001</c:v>
                </c:pt>
                <c:pt idx="25">
                  <c:v>0.11900000000000001</c:v>
                </c:pt>
                <c:pt idx="26">
                  <c:v>4.4999999999999998E-2</c:v>
                </c:pt>
                <c:pt idx="27">
                  <c:v>0.12</c:v>
                </c:pt>
                <c:pt idx="28">
                  <c:v>8.3000000000000004E-2</c:v>
                </c:pt>
                <c:pt idx="29">
                  <c:v>0.125</c:v>
                </c:pt>
                <c:pt idx="30">
                  <c:v>0.10400000000000001</c:v>
                </c:pt>
                <c:pt idx="31">
                  <c:v>7.5999999999999998E-2</c:v>
                </c:pt>
                <c:pt idx="32">
                  <c:v>8.199999999999999E-2</c:v>
                </c:pt>
                <c:pt idx="33">
                  <c:v>8.199999999999999E-2</c:v>
                </c:pt>
                <c:pt idx="34">
                  <c:v>8.8000000000000009E-2</c:v>
                </c:pt>
                <c:pt idx="35">
                  <c:v>3.5000000000000003E-2</c:v>
                </c:pt>
                <c:pt idx="36">
                  <c:v>4.9000000000000002E-2</c:v>
                </c:pt>
                <c:pt idx="37">
                  <c:v>4.9000000000000002E-2</c:v>
                </c:pt>
                <c:pt idx="38">
                  <c:v>9.0999999999999998E-2</c:v>
                </c:pt>
                <c:pt idx="39">
                  <c:v>8.6999999999999994E-2</c:v>
                </c:pt>
                <c:pt idx="40">
                  <c:v>6.5000000000000002E-2</c:v>
                </c:pt>
                <c:pt idx="41">
                  <c:v>8.4000000000000005E-2</c:v>
                </c:pt>
                <c:pt idx="42">
                  <c:v>4.9000000000000002E-2</c:v>
                </c:pt>
                <c:pt idx="43">
                  <c:v>3.5000000000000003E-2</c:v>
                </c:pt>
                <c:pt idx="44">
                  <c:v>0.04</c:v>
                </c:pt>
                <c:pt idx="45">
                  <c:v>6.4000000000000001E-2</c:v>
                </c:pt>
                <c:pt idx="46">
                  <c:v>4.9000000000000002E-2</c:v>
                </c:pt>
                <c:pt idx="47">
                  <c:v>5.4000000000000006E-2</c:v>
                </c:pt>
                <c:pt idx="48">
                  <c:v>9.6999999999999989E-2</c:v>
                </c:pt>
                <c:pt idx="49">
                  <c:v>6.4000000000000001E-2</c:v>
                </c:pt>
                <c:pt idx="50">
                  <c:v>7.2000000000000008E-2</c:v>
                </c:pt>
                <c:pt idx="51">
                  <c:v>0.06</c:v>
                </c:pt>
                <c:pt idx="52">
                  <c:v>6.0999999999999999E-2</c:v>
                </c:pt>
                <c:pt idx="53">
                  <c:v>4.8000000000000001E-2</c:v>
                </c:pt>
                <c:pt idx="54">
                  <c:v>6.7000000000000004E-2</c:v>
                </c:pt>
                <c:pt idx="55">
                  <c:v>6.4000000000000001E-2</c:v>
                </c:pt>
                <c:pt idx="56">
                  <c:v>0.11599999999999999</c:v>
                </c:pt>
                <c:pt idx="57">
                  <c:v>8.1000000000000003E-2</c:v>
                </c:pt>
              </c:numCache>
            </c:numRef>
          </c:yVal>
          <c:smooth val="0"/>
          <c:extLst>
            <c:ext xmlns:c16="http://schemas.microsoft.com/office/drawing/2014/chart" uri="{C3380CC4-5D6E-409C-BE32-E72D297353CC}">
              <c16:uniqueId val="{00000000-485C-4261-BD03-E6E08AB4BF33}"/>
            </c:ext>
          </c:extLst>
        </c:ser>
        <c:dLbls>
          <c:showLegendKey val="0"/>
          <c:showVal val="0"/>
          <c:showCatName val="0"/>
          <c:showSerName val="0"/>
          <c:showPercent val="0"/>
          <c:showBubbleSize val="0"/>
        </c:dLbls>
        <c:axId val="503784232"/>
        <c:axId val="503784560"/>
      </c:scatterChart>
      <c:valAx>
        <c:axId val="503784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84560"/>
        <c:crosses val="autoZero"/>
        <c:crossBetween val="midCat"/>
      </c:valAx>
      <c:valAx>
        <c:axId val="50378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84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8486111111111"/>
          <c:y val="2.7407407407407405E-2"/>
          <c:w val="0.79183392857142854"/>
          <c:h val="0.81882754629629639"/>
        </c:manualLayout>
      </c:layout>
      <c:scatterChart>
        <c:scatterStyle val="lineMarker"/>
        <c:varyColors val="0"/>
        <c:ser>
          <c:idx val="0"/>
          <c:order val="0"/>
          <c:tx>
            <c:strRef>
              <c:f>'cruz-total data'!$X$2</c:f>
              <c:strCache>
                <c:ptCount val="1"/>
                <c:pt idx="0">
                  <c:v>Cruz et al., 2020</c:v>
                </c:pt>
              </c:strCache>
            </c:strRef>
          </c:tx>
          <c:spPr>
            <a:ln w="19050" cap="rnd">
              <a:noFill/>
              <a:round/>
            </a:ln>
            <a:effectLst/>
          </c:spPr>
          <c:marker>
            <c:symbol val="circle"/>
            <c:size val="9"/>
            <c:spPr>
              <a:solidFill>
                <a:schemeClr val="bg1"/>
              </a:solidFill>
              <a:ln w="9525">
                <a:solidFill>
                  <a:srgbClr val="FF0000"/>
                </a:solidFill>
              </a:ln>
              <a:effectLst/>
            </c:spPr>
          </c:marker>
          <c:trendline>
            <c:spPr>
              <a:ln w="15875" cap="rnd">
                <a:solidFill>
                  <a:srgbClr val="FF0000"/>
                </a:solidFill>
                <a:prstDash val="dash"/>
              </a:ln>
              <a:effectLst/>
            </c:spPr>
            <c:trendlineType val="linear"/>
            <c:dispRSqr val="0"/>
            <c:dispEq val="0"/>
          </c:trendline>
          <c:xVal>
            <c:numRef>
              <c:f>'cruz-total data'!$R$3:$R$134</c:f>
              <c:numCache>
                <c:formatCode>General</c:formatCode>
                <c:ptCount val="132"/>
                <c:pt idx="0">
                  <c:v>0.28999999999999998</c:v>
                </c:pt>
                <c:pt idx="1">
                  <c:v>0.28999999999999998</c:v>
                </c:pt>
                <c:pt idx="2">
                  <c:v>0.28999999999999998</c:v>
                </c:pt>
                <c:pt idx="3">
                  <c:v>0.28999999999999998</c:v>
                </c:pt>
                <c:pt idx="4">
                  <c:v>0.28999999999999998</c:v>
                </c:pt>
                <c:pt idx="5">
                  <c:v>0.28999999999999998</c:v>
                </c:pt>
                <c:pt idx="6">
                  <c:v>0.28999999999999998</c:v>
                </c:pt>
                <c:pt idx="7">
                  <c:v>0.28999999999999998</c:v>
                </c:pt>
                <c:pt idx="8">
                  <c:v>0.28999999999999998</c:v>
                </c:pt>
                <c:pt idx="9">
                  <c:v>0.28999999999999998</c:v>
                </c:pt>
                <c:pt idx="10">
                  <c:v>0.28999999999999998</c:v>
                </c:pt>
                <c:pt idx="11">
                  <c:v>0.28999999999999998</c:v>
                </c:pt>
                <c:pt idx="12">
                  <c:v>0.28999999999999998</c:v>
                </c:pt>
                <c:pt idx="13">
                  <c:v>0.28999999999999998</c:v>
                </c:pt>
                <c:pt idx="14">
                  <c:v>0.28999999999999998</c:v>
                </c:pt>
                <c:pt idx="15">
                  <c:v>0.28999999999999998</c:v>
                </c:pt>
                <c:pt idx="16">
                  <c:v>0.28999999999999998</c:v>
                </c:pt>
                <c:pt idx="17">
                  <c:v>0.28999999999999998</c:v>
                </c:pt>
                <c:pt idx="18">
                  <c:v>0.28999999999999998</c:v>
                </c:pt>
                <c:pt idx="19">
                  <c:v>0.28999999999999998</c:v>
                </c:pt>
                <c:pt idx="20">
                  <c:v>0.28999999999999998</c:v>
                </c:pt>
                <c:pt idx="21">
                  <c:v>0.28999999999999998</c:v>
                </c:pt>
                <c:pt idx="22">
                  <c:v>0.28999999999999998</c:v>
                </c:pt>
                <c:pt idx="23">
                  <c:v>0.28999999999999998</c:v>
                </c:pt>
                <c:pt idx="24">
                  <c:v>0.09</c:v>
                </c:pt>
                <c:pt idx="25">
                  <c:v>0.09</c:v>
                </c:pt>
                <c:pt idx="26">
                  <c:v>0.09</c:v>
                </c:pt>
                <c:pt idx="27">
                  <c:v>0.09</c:v>
                </c:pt>
                <c:pt idx="28">
                  <c:v>0.09</c:v>
                </c:pt>
                <c:pt idx="29">
                  <c:v>0.09</c:v>
                </c:pt>
                <c:pt idx="30">
                  <c:v>0.09</c:v>
                </c:pt>
                <c:pt idx="31">
                  <c:v>0.09</c:v>
                </c:pt>
                <c:pt idx="32">
                  <c:v>0.09</c:v>
                </c:pt>
                <c:pt idx="33">
                  <c:v>0.73</c:v>
                </c:pt>
                <c:pt idx="34">
                  <c:v>0.73</c:v>
                </c:pt>
                <c:pt idx="35">
                  <c:v>0.73</c:v>
                </c:pt>
                <c:pt idx="36">
                  <c:v>0.73</c:v>
                </c:pt>
                <c:pt idx="37">
                  <c:v>0.73</c:v>
                </c:pt>
                <c:pt idx="38">
                  <c:v>0.73</c:v>
                </c:pt>
                <c:pt idx="39">
                  <c:v>0.73</c:v>
                </c:pt>
                <c:pt idx="40">
                  <c:v>0.73</c:v>
                </c:pt>
                <c:pt idx="41">
                  <c:v>0.73</c:v>
                </c:pt>
                <c:pt idx="42">
                  <c:v>0.73</c:v>
                </c:pt>
                <c:pt idx="43">
                  <c:v>0.73</c:v>
                </c:pt>
                <c:pt idx="44">
                  <c:v>0.73</c:v>
                </c:pt>
                <c:pt idx="49">
                  <c:v>0.3</c:v>
                </c:pt>
                <c:pt idx="50">
                  <c:v>0.25</c:v>
                </c:pt>
                <c:pt idx="51">
                  <c:v>0.31</c:v>
                </c:pt>
                <c:pt idx="52">
                  <c:v>0.4</c:v>
                </c:pt>
                <c:pt idx="53">
                  <c:v>0.41</c:v>
                </c:pt>
                <c:pt idx="54">
                  <c:v>0.28999999999999998</c:v>
                </c:pt>
                <c:pt idx="55">
                  <c:v>0.4</c:v>
                </c:pt>
                <c:pt idx="56">
                  <c:v>0.78</c:v>
                </c:pt>
                <c:pt idx="57">
                  <c:v>0.62</c:v>
                </c:pt>
                <c:pt idx="58">
                  <c:v>0.79</c:v>
                </c:pt>
                <c:pt idx="59">
                  <c:v>0.9</c:v>
                </c:pt>
                <c:pt idx="60">
                  <c:v>0.78</c:v>
                </c:pt>
                <c:pt idx="61">
                  <c:v>0.9</c:v>
                </c:pt>
                <c:pt idx="62">
                  <c:v>0.7</c:v>
                </c:pt>
                <c:pt idx="63">
                  <c:v>0.75</c:v>
                </c:pt>
                <c:pt idx="64">
                  <c:v>0.9</c:v>
                </c:pt>
                <c:pt idx="65">
                  <c:v>0.93</c:v>
                </c:pt>
                <c:pt idx="66">
                  <c:v>0.22</c:v>
                </c:pt>
                <c:pt idx="67">
                  <c:v>0.27</c:v>
                </c:pt>
                <c:pt idx="68">
                  <c:v>0.25</c:v>
                </c:pt>
                <c:pt idx="69">
                  <c:v>0.26</c:v>
                </c:pt>
                <c:pt idx="70">
                  <c:v>0.24</c:v>
                </c:pt>
                <c:pt idx="71">
                  <c:v>0.24</c:v>
                </c:pt>
                <c:pt idx="72">
                  <c:v>0.25</c:v>
                </c:pt>
                <c:pt idx="73">
                  <c:v>0.24</c:v>
                </c:pt>
                <c:pt idx="74">
                  <c:v>0.18</c:v>
                </c:pt>
                <c:pt idx="75">
                  <c:v>0.28999999999999998</c:v>
                </c:pt>
                <c:pt idx="76">
                  <c:v>0.18</c:v>
                </c:pt>
                <c:pt idx="77">
                  <c:v>0.2</c:v>
                </c:pt>
                <c:pt idx="78">
                  <c:v>0.2</c:v>
                </c:pt>
                <c:pt idx="79">
                  <c:v>0.23</c:v>
                </c:pt>
                <c:pt idx="80">
                  <c:v>0.23</c:v>
                </c:pt>
                <c:pt idx="81">
                  <c:v>0.2</c:v>
                </c:pt>
                <c:pt idx="82">
                  <c:v>0.17</c:v>
                </c:pt>
                <c:pt idx="83">
                  <c:v>0.27</c:v>
                </c:pt>
                <c:pt idx="84">
                  <c:v>0.24</c:v>
                </c:pt>
                <c:pt idx="85">
                  <c:v>0.25</c:v>
                </c:pt>
                <c:pt idx="86">
                  <c:v>0.28000000000000003</c:v>
                </c:pt>
                <c:pt idx="87">
                  <c:v>0.26</c:v>
                </c:pt>
                <c:pt idx="88">
                  <c:v>0.18</c:v>
                </c:pt>
                <c:pt idx="89">
                  <c:v>0.28999999999999998</c:v>
                </c:pt>
                <c:pt idx="90">
                  <c:v>0.18</c:v>
                </c:pt>
                <c:pt idx="91">
                  <c:v>0.16</c:v>
                </c:pt>
                <c:pt idx="92">
                  <c:v>0.25</c:v>
                </c:pt>
                <c:pt idx="93">
                  <c:v>0.2</c:v>
                </c:pt>
                <c:pt idx="94">
                  <c:v>0.19</c:v>
                </c:pt>
                <c:pt idx="95">
                  <c:v>0.16</c:v>
                </c:pt>
                <c:pt idx="96">
                  <c:v>0.16</c:v>
                </c:pt>
                <c:pt idx="97">
                  <c:v>0.43</c:v>
                </c:pt>
                <c:pt idx="98">
                  <c:v>0.56999999999999995</c:v>
                </c:pt>
                <c:pt idx="99">
                  <c:v>0.33</c:v>
                </c:pt>
                <c:pt idx="100">
                  <c:v>0.57999999999999996</c:v>
                </c:pt>
                <c:pt idx="101">
                  <c:v>0.36</c:v>
                </c:pt>
                <c:pt idx="102">
                  <c:v>0.35</c:v>
                </c:pt>
                <c:pt idx="103">
                  <c:v>0.7</c:v>
                </c:pt>
                <c:pt idx="104">
                  <c:v>0.41</c:v>
                </c:pt>
                <c:pt idx="105">
                  <c:v>0.88</c:v>
                </c:pt>
                <c:pt idx="106">
                  <c:v>0.7</c:v>
                </c:pt>
                <c:pt idx="108">
                  <c:v>0.2</c:v>
                </c:pt>
                <c:pt idx="109">
                  <c:v>0.2</c:v>
                </c:pt>
                <c:pt idx="110">
                  <c:v>0.2</c:v>
                </c:pt>
                <c:pt idx="111">
                  <c:v>0.5</c:v>
                </c:pt>
                <c:pt idx="112">
                  <c:v>0.5</c:v>
                </c:pt>
                <c:pt idx="113">
                  <c:v>0.5</c:v>
                </c:pt>
                <c:pt idx="114">
                  <c:v>1</c:v>
                </c:pt>
                <c:pt idx="115">
                  <c:v>1</c:v>
                </c:pt>
                <c:pt idx="116">
                  <c:v>1</c:v>
                </c:pt>
                <c:pt idx="117">
                  <c:v>0.2</c:v>
                </c:pt>
                <c:pt idx="118">
                  <c:v>0.2</c:v>
                </c:pt>
                <c:pt idx="119">
                  <c:v>0.2</c:v>
                </c:pt>
                <c:pt idx="120">
                  <c:v>0.2</c:v>
                </c:pt>
                <c:pt idx="121">
                  <c:v>0.2</c:v>
                </c:pt>
                <c:pt idx="122">
                  <c:v>0.5</c:v>
                </c:pt>
                <c:pt idx="123">
                  <c:v>0.5</c:v>
                </c:pt>
                <c:pt idx="124">
                  <c:v>0.5</c:v>
                </c:pt>
                <c:pt idx="125">
                  <c:v>0.5</c:v>
                </c:pt>
                <c:pt idx="126">
                  <c:v>0.5</c:v>
                </c:pt>
                <c:pt idx="127">
                  <c:v>1</c:v>
                </c:pt>
                <c:pt idx="128">
                  <c:v>1</c:v>
                </c:pt>
                <c:pt idx="129">
                  <c:v>1</c:v>
                </c:pt>
                <c:pt idx="130">
                  <c:v>1</c:v>
                </c:pt>
                <c:pt idx="131">
                  <c:v>1</c:v>
                </c:pt>
              </c:numCache>
            </c:numRef>
          </c:xVal>
          <c:yVal>
            <c:numRef>
              <c:f>'cruz-total data'!$X$3:$X$134</c:f>
              <c:numCache>
                <c:formatCode>General</c:formatCode>
                <c:ptCount val="132"/>
                <c:pt idx="0">
                  <c:v>0.20725388601036268</c:v>
                </c:pt>
                <c:pt idx="1">
                  <c:v>0.15017064846416384</c:v>
                </c:pt>
                <c:pt idx="2">
                  <c:v>0.14405594405594405</c:v>
                </c:pt>
                <c:pt idx="3">
                  <c:v>0.20664739884393066</c:v>
                </c:pt>
                <c:pt idx="4">
                  <c:v>0.19055374592833876</c:v>
                </c:pt>
                <c:pt idx="5">
                  <c:v>0.16721311475409836</c:v>
                </c:pt>
                <c:pt idx="6">
                  <c:v>0.18600682593856654</c:v>
                </c:pt>
                <c:pt idx="7">
                  <c:v>0.11687898089171975</c:v>
                </c:pt>
                <c:pt idx="8">
                  <c:v>0.17708333333333331</c:v>
                </c:pt>
                <c:pt idx="9">
                  <c:v>0.18110236220472439</c:v>
                </c:pt>
                <c:pt idx="10">
                  <c:v>0.29453924914675772</c:v>
                </c:pt>
                <c:pt idx="11">
                  <c:v>0.16889632107023411</c:v>
                </c:pt>
                <c:pt idx="12">
                  <c:v>0.19483394833948342</c:v>
                </c:pt>
                <c:pt idx="13">
                  <c:v>0.24166666666666667</c:v>
                </c:pt>
                <c:pt idx="14">
                  <c:v>0.1306930693069307</c:v>
                </c:pt>
                <c:pt idx="15">
                  <c:v>0.1282208588957055</c:v>
                </c:pt>
                <c:pt idx="16">
                  <c:v>0.22217573221757322</c:v>
                </c:pt>
                <c:pt idx="17">
                  <c:v>0.1353623188405797</c:v>
                </c:pt>
                <c:pt idx="18">
                  <c:v>0.2686131386861314</c:v>
                </c:pt>
                <c:pt idx="19">
                  <c:v>0.22746478873239437</c:v>
                </c:pt>
                <c:pt idx="20">
                  <c:v>0.21666666666666665</c:v>
                </c:pt>
                <c:pt idx="21">
                  <c:v>0.17932960893854749</c:v>
                </c:pt>
                <c:pt idx="22">
                  <c:v>0.19899999999999998</c:v>
                </c:pt>
                <c:pt idx="23">
                  <c:v>0.17408637873754154</c:v>
                </c:pt>
                <c:pt idx="24">
                  <c:v>0.11433333333333333</c:v>
                </c:pt>
                <c:pt idx="25">
                  <c:v>9.1891891891891897E-2</c:v>
                </c:pt>
                <c:pt idx="26">
                  <c:v>0.14057971014492751</c:v>
                </c:pt>
                <c:pt idx="27">
                  <c:v>8.4090909090909091E-2</c:v>
                </c:pt>
                <c:pt idx="28">
                  <c:v>0.10439276485788114</c:v>
                </c:pt>
                <c:pt idx="29">
                  <c:v>0.10217391304347824</c:v>
                </c:pt>
                <c:pt idx="30">
                  <c:v>0.12195767195767199</c:v>
                </c:pt>
                <c:pt idx="31">
                  <c:v>0.11284722222222222</c:v>
                </c:pt>
                <c:pt idx="32">
                  <c:v>8.6348122866894181E-2</c:v>
                </c:pt>
                <c:pt idx="33">
                  <c:v>0.3016326530612245</c:v>
                </c:pt>
                <c:pt idx="34">
                  <c:v>0.21291208791208791</c:v>
                </c:pt>
                <c:pt idx="35">
                  <c:v>0.17664473684210527</c:v>
                </c:pt>
                <c:pt idx="36">
                  <c:v>0.22183908045977013</c:v>
                </c:pt>
                <c:pt idx="37">
                  <c:v>0.3584541062801932</c:v>
                </c:pt>
                <c:pt idx="38">
                  <c:v>0.28493589743589748</c:v>
                </c:pt>
                <c:pt idx="39">
                  <c:v>0.2072</c:v>
                </c:pt>
                <c:pt idx="40">
                  <c:v>0.19626865671641788</c:v>
                </c:pt>
                <c:pt idx="41">
                  <c:v>0.34880546075085322</c:v>
                </c:pt>
                <c:pt idx="42">
                  <c:v>0.24517374517374518</c:v>
                </c:pt>
                <c:pt idx="43">
                  <c:v>0.30366972477064219</c:v>
                </c:pt>
                <c:pt idx="44">
                  <c:v>0.38070175438596493</c:v>
                </c:pt>
              </c:numCache>
            </c:numRef>
          </c:yVal>
          <c:smooth val="0"/>
          <c:extLst>
            <c:ext xmlns:c16="http://schemas.microsoft.com/office/drawing/2014/chart" uri="{C3380CC4-5D6E-409C-BE32-E72D297353CC}">
              <c16:uniqueId val="{00000000-3757-4762-BFC9-313DFF744B63}"/>
            </c:ext>
          </c:extLst>
        </c:ser>
        <c:ser>
          <c:idx val="1"/>
          <c:order val="1"/>
          <c:tx>
            <c:strRef>
              <c:f>'cruz-total data'!$Y$2</c:f>
              <c:strCache>
                <c:ptCount val="1"/>
                <c:pt idx="0">
                  <c:v>Cruz et al., 2018</c:v>
                </c:pt>
              </c:strCache>
            </c:strRef>
          </c:tx>
          <c:spPr>
            <a:ln w="25400" cap="rnd">
              <a:noFill/>
              <a:round/>
            </a:ln>
            <a:effectLst/>
          </c:spPr>
          <c:marker>
            <c:symbol val="circle"/>
            <c:size val="9"/>
            <c:spPr>
              <a:solidFill>
                <a:schemeClr val="bg1"/>
              </a:solidFill>
              <a:ln w="9525">
                <a:solidFill>
                  <a:srgbClr val="00B0F0"/>
                </a:solidFill>
              </a:ln>
              <a:effectLst/>
            </c:spPr>
          </c:marker>
          <c:trendline>
            <c:spPr>
              <a:ln w="15875" cap="rnd">
                <a:solidFill>
                  <a:srgbClr val="00B0F0"/>
                </a:solidFill>
                <a:prstDash val="dash"/>
              </a:ln>
              <a:effectLst/>
            </c:spPr>
            <c:trendlineType val="linear"/>
            <c:dispRSqr val="0"/>
            <c:dispEq val="0"/>
          </c:trendline>
          <c:xVal>
            <c:numRef>
              <c:f>'cruz-total data'!$R$3:$R$134</c:f>
              <c:numCache>
                <c:formatCode>General</c:formatCode>
                <c:ptCount val="132"/>
                <c:pt idx="0">
                  <c:v>0.28999999999999998</c:v>
                </c:pt>
                <c:pt idx="1">
                  <c:v>0.28999999999999998</c:v>
                </c:pt>
                <c:pt idx="2">
                  <c:v>0.28999999999999998</c:v>
                </c:pt>
                <c:pt idx="3">
                  <c:v>0.28999999999999998</c:v>
                </c:pt>
                <c:pt idx="4">
                  <c:v>0.28999999999999998</c:v>
                </c:pt>
                <c:pt idx="5">
                  <c:v>0.28999999999999998</c:v>
                </c:pt>
                <c:pt idx="6">
                  <c:v>0.28999999999999998</c:v>
                </c:pt>
                <c:pt idx="7">
                  <c:v>0.28999999999999998</c:v>
                </c:pt>
                <c:pt idx="8">
                  <c:v>0.28999999999999998</c:v>
                </c:pt>
                <c:pt idx="9">
                  <c:v>0.28999999999999998</c:v>
                </c:pt>
                <c:pt idx="10">
                  <c:v>0.28999999999999998</c:v>
                </c:pt>
                <c:pt idx="11">
                  <c:v>0.28999999999999998</c:v>
                </c:pt>
                <c:pt idx="12">
                  <c:v>0.28999999999999998</c:v>
                </c:pt>
                <c:pt idx="13">
                  <c:v>0.28999999999999998</c:v>
                </c:pt>
                <c:pt idx="14">
                  <c:v>0.28999999999999998</c:v>
                </c:pt>
                <c:pt idx="15">
                  <c:v>0.28999999999999998</c:v>
                </c:pt>
                <c:pt idx="16">
                  <c:v>0.28999999999999998</c:v>
                </c:pt>
                <c:pt idx="17">
                  <c:v>0.28999999999999998</c:v>
                </c:pt>
                <c:pt idx="18">
                  <c:v>0.28999999999999998</c:v>
                </c:pt>
                <c:pt idx="19">
                  <c:v>0.28999999999999998</c:v>
                </c:pt>
                <c:pt idx="20">
                  <c:v>0.28999999999999998</c:v>
                </c:pt>
                <c:pt idx="21">
                  <c:v>0.28999999999999998</c:v>
                </c:pt>
                <c:pt idx="22">
                  <c:v>0.28999999999999998</c:v>
                </c:pt>
                <c:pt idx="23">
                  <c:v>0.28999999999999998</c:v>
                </c:pt>
                <c:pt idx="24">
                  <c:v>0.09</c:v>
                </c:pt>
                <c:pt idx="25">
                  <c:v>0.09</c:v>
                </c:pt>
                <c:pt idx="26">
                  <c:v>0.09</c:v>
                </c:pt>
                <c:pt idx="27">
                  <c:v>0.09</c:v>
                </c:pt>
                <c:pt idx="28">
                  <c:v>0.09</c:v>
                </c:pt>
                <c:pt idx="29">
                  <c:v>0.09</c:v>
                </c:pt>
                <c:pt idx="30">
                  <c:v>0.09</c:v>
                </c:pt>
                <c:pt idx="31">
                  <c:v>0.09</c:v>
                </c:pt>
                <c:pt idx="32">
                  <c:v>0.09</c:v>
                </c:pt>
                <c:pt idx="33">
                  <c:v>0.73</c:v>
                </c:pt>
                <c:pt idx="34">
                  <c:v>0.73</c:v>
                </c:pt>
                <c:pt idx="35">
                  <c:v>0.73</c:v>
                </c:pt>
                <c:pt idx="36">
                  <c:v>0.73</c:v>
                </c:pt>
                <c:pt idx="37">
                  <c:v>0.73</c:v>
                </c:pt>
                <c:pt idx="38">
                  <c:v>0.73</c:v>
                </c:pt>
                <c:pt idx="39">
                  <c:v>0.73</c:v>
                </c:pt>
                <c:pt idx="40">
                  <c:v>0.73</c:v>
                </c:pt>
                <c:pt idx="41">
                  <c:v>0.73</c:v>
                </c:pt>
                <c:pt idx="42">
                  <c:v>0.73</c:v>
                </c:pt>
                <c:pt idx="43">
                  <c:v>0.73</c:v>
                </c:pt>
                <c:pt idx="44">
                  <c:v>0.73</c:v>
                </c:pt>
                <c:pt idx="49">
                  <c:v>0.3</c:v>
                </c:pt>
                <c:pt idx="50">
                  <c:v>0.25</c:v>
                </c:pt>
                <c:pt idx="51">
                  <c:v>0.31</c:v>
                </c:pt>
                <c:pt idx="52">
                  <c:v>0.4</c:v>
                </c:pt>
                <c:pt idx="53">
                  <c:v>0.41</c:v>
                </c:pt>
                <c:pt idx="54">
                  <c:v>0.28999999999999998</c:v>
                </c:pt>
                <c:pt idx="55">
                  <c:v>0.4</c:v>
                </c:pt>
                <c:pt idx="56">
                  <c:v>0.78</c:v>
                </c:pt>
                <c:pt idx="57">
                  <c:v>0.62</c:v>
                </c:pt>
                <c:pt idx="58">
                  <c:v>0.79</c:v>
                </c:pt>
                <c:pt idx="59">
                  <c:v>0.9</c:v>
                </c:pt>
                <c:pt idx="60">
                  <c:v>0.78</c:v>
                </c:pt>
                <c:pt idx="61">
                  <c:v>0.9</c:v>
                </c:pt>
                <c:pt idx="62">
                  <c:v>0.7</c:v>
                </c:pt>
                <c:pt idx="63">
                  <c:v>0.75</c:v>
                </c:pt>
                <c:pt idx="64">
                  <c:v>0.9</c:v>
                </c:pt>
                <c:pt idx="65">
                  <c:v>0.93</c:v>
                </c:pt>
                <c:pt idx="66">
                  <c:v>0.22</c:v>
                </c:pt>
                <c:pt idx="67">
                  <c:v>0.27</c:v>
                </c:pt>
                <c:pt idx="68">
                  <c:v>0.25</c:v>
                </c:pt>
                <c:pt idx="69">
                  <c:v>0.26</c:v>
                </c:pt>
                <c:pt idx="70">
                  <c:v>0.24</c:v>
                </c:pt>
                <c:pt idx="71">
                  <c:v>0.24</c:v>
                </c:pt>
                <c:pt idx="72">
                  <c:v>0.25</c:v>
                </c:pt>
                <c:pt idx="73">
                  <c:v>0.24</c:v>
                </c:pt>
                <c:pt idx="74">
                  <c:v>0.18</c:v>
                </c:pt>
                <c:pt idx="75">
                  <c:v>0.28999999999999998</c:v>
                </c:pt>
                <c:pt idx="76">
                  <c:v>0.18</c:v>
                </c:pt>
                <c:pt idx="77">
                  <c:v>0.2</c:v>
                </c:pt>
                <c:pt idx="78">
                  <c:v>0.2</c:v>
                </c:pt>
                <c:pt idx="79">
                  <c:v>0.23</c:v>
                </c:pt>
                <c:pt idx="80">
                  <c:v>0.23</c:v>
                </c:pt>
                <c:pt idx="81">
                  <c:v>0.2</c:v>
                </c:pt>
                <c:pt idx="82">
                  <c:v>0.17</c:v>
                </c:pt>
                <c:pt idx="83">
                  <c:v>0.27</c:v>
                </c:pt>
                <c:pt idx="84">
                  <c:v>0.24</c:v>
                </c:pt>
                <c:pt idx="85">
                  <c:v>0.25</c:v>
                </c:pt>
                <c:pt idx="86">
                  <c:v>0.28000000000000003</c:v>
                </c:pt>
                <c:pt idx="87">
                  <c:v>0.26</c:v>
                </c:pt>
                <c:pt idx="88">
                  <c:v>0.18</c:v>
                </c:pt>
                <c:pt idx="89">
                  <c:v>0.28999999999999998</c:v>
                </c:pt>
                <c:pt idx="90">
                  <c:v>0.18</c:v>
                </c:pt>
                <c:pt idx="91">
                  <c:v>0.16</c:v>
                </c:pt>
                <c:pt idx="92">
                  <c:v>0.25</c:v>
                </c:pt>
                <c:pt idx="93">
                  <c:v>0.2</c:v>
                </c:pt>
                <c:pt idx="94">
                  <c:v>0.19</c:v>
                </c:pt>
                <c:pt idx="95">
                  <c:v>0.16</c:v>
                </c:pt>
                <c:pt idx="96">
                  <c:v>0.16</c:v>
                </c:pt>
                <c:pt idx="97">
                  <c:v>0.43</c:v>
                </c:pt>
                <c:pt idx="98">
                  <c:v>0.56999999999999995</c:v>
                </c:pt>
                <c:pt idx="99">
                  <c:v>0.33</c:v>
                </c:pt>
                <c:pt idx="100">
                  <c:v>0.57999999999999996</c:v>
                </c:pt>
                <c:pt idx="101">
                  <c:v>0.36</c:v>
                </c:pt>
                <c:pt idx="102">
                  <c:v>0.35</c:v>
                </c:pt>
                <c:pt idx="103">
                  <c:v>0.7</c:v>
                </c:pt>
                <c:pt idx="104">
                  <c:v>0.41</c:v>
                </c:pt>
                <c:pt idx="105">
                  <c:v>0.88</c:v>
                </c:pt>
                <c:pt idx="106">
                  <c:v>0.7</c:v>
                </c:pt>
                <c:pt idx="108">
                  <c:v>0.2</c:v>
                </c:pt>
                <c:pt idx="109">
                  <c:v>0.2</c:v>
                </c:pt>
                <c:pt idx="110">
                  <c:v>0.2</c:v>
                </c:pt>
                <c:pt idx="111">
                  <c:v>0.5</c:v>
                </c:pt>
                <c:pt idx="112">
                  <c:v>0.5</c:v>
                </c:pt>
                <c:pt idx="113">
                  <c:v>0.5</c:v>
                </c:pt>
                <c:pt idx="114">
                  <c:v>1</c:v>
                </c:pt>
                <c:pt idx="115">
                  <c:v>1</c:v>
                </c:pt>
                <c:pt idx="116">
                  <c:v>1</c:v>
                </c:pt>
                <c:pt idx="117">
                  <c:v>0.2</c:v>
                </c:pt>
                <c:pt idx="118">
                  <c:v>0.2</c:v>
                </c:pt>
                <c:pt idx="119">
                  <c:v>0.2</c:v>
                </c:pt>
                <c:pt idx="120">
                  <c:v>0.2</c:v>
                </c:pt>
                <c:pt idx="121">
                  <c:v>0.2</c:v>
                </c:pt>
                <c:pt idx="122">
                  <c:v>0.5</c:v>
                </c:pt>
                <c:pt idx="123">
                  <c:v>0.5</c:v>
                </c:pt>
                <c:pt idx="124">
                  <c:v>0.5</c:v>
                </c:pt>
                <c:pt idx="125">
                  <c:v>0.5</c:v>
                </c:pt>
                <c:pt idx="126">
                  <c:v>0.5</c:v>
                </c:pt>
                <c:pt idx="127">
                  <c:v>1</c:v>
                </c:pt>
                <c:pt idx="128">
                  <c:v>1</c:v>
                </c:pt>
                <c:pt idx="129">
                  <c:v>1</c:v>
                </c:pt>
                <c:pt idx="130">
                  <c:v>1</c:v>
                </c:pt>
                <c:pt idx="131">
                  <c:v>1</c:v>
                </c:pt>
              </c:numCache>
            </c:numRef>
          </c:xVal>
          <c:yVal>
            <c:numRef>
              <c:f>'cruz-total data'!$Y$3:$Y$134</c:f>
              <c:numCache>
                <c:formatCode>General</c:formatCode>
                <c:ptCount val="132"/>
                <c:pt idx="49">
                  <c:v>0.25914983562249666</c:v>
                </c:pt>
                <c:pt idx="50">
                  <c:v>0.16885116768604599</c:v>
                </c:pt>
                <c:pt idx="51">
                  <c:v>0.17588663300629789</c:v>
                </c:pt>
                <c:pt idx="52">
                  <c:v>0.10186130224538645</c:v>
                </c:pt>
                <c:pt idx="53">
                  <c:v>0.15959467645183931</c:v>
                </c:pt>
                <c:pt idx="54">
                  <c:v>0.12925709085192413</c:v>
                </c:pt>
                <c:pt idx="55">
                  <c:v>0.15931760236077708</c:v>
                </c:pt>
                <c:pt idx="56">
                  <c:v>0.16628690003000599</c:v>
                </c:pt>
                <c:pt idx="57">
                  <c:v>0.20990784069152843</c:v>
                </c:pt>
                <c:pt idx="58">
                  <c:v>0.19342255668683583</c:v>
                </c:pt>
                <c:pt idx="59">
                  <c:v>0.13765040843971138</c:v>
                </c:pt>
                <c:pt idx="60">
                  <c:v>0.2589138634937429</c:v>
                </c:pt>
                <c:pt idx="61">
                  <c:v>0.17260924232916194</c:v>
                </c:pt>
                <c:pt idx="62">
                  <c:v>0.21654759376491187</c:v>
                </c:pt>
                <c:pt idx="63">
                  <c:v>0.18787420611366015</c:v>
                </c:pt>
                <c:pt idx="64">
                  <c:v>0.13418750508273755</c:v>
                </c:pt>
                <c:pt idx="65">
                  <c:v>7.9692341728253971E-2</c:v>
                </c:pt>
                <c:pt idx="66">
                  <c:v>0.19388353268951836</c:v>
                </c:pt>
                <c:pt idx="67">
                  <c:v>0.29163222127057503</c:v>
                </c:pt>
                <c:pt idx="68">
                  <c:v>0.22941734739951902</c:v>
                </c:pt>
                <c:pt idx="69">
                  <c:v>0.22482900045152859</c:v>
                </c:pt>
                <c:pt idx="70">
                  <c:v>0.13591427716209342</c:v>
                </c:pt>
                <c:pt idx="71">
                  <c:v>0.20730483198751715</c:v>
                </c:pt>
                <c:pt idx="72">
                  <c:v>0.14495005131151431</c:v>
                </c:pt>
                <c:pt idx="73">
                  <c:v>0.19027382258897962</c:v>
                </c:pt>
                <c:pt idx="74">
                  <c:v>0.15046202654124297</c:v>
                </c:pt>
                <c:pt idx="75">
                  <c:v>0.25179952763361846</c:v>
                </c:pt>
                <c:pt idx="76">
                  <c:v>0.24706483566102047</c:v>
                </c:pt>
                <c:pt idx="77">
                  <c:v>0.17072918876243276</c:v>
                </c:pt>
                <c:pt idx="78">
                  <c:v>0.22519494223265668</c:v>
                </c:pt>
                <c:pt idx="79">
                  <c:v>0.24758901848066905</c:v>
                </c:pt>
                <c:pt idx="80">
                  <c:v>0.25206495733511258</c:v>
                </c:pt>
                <c:pt idx="81">
                  <c:v>0.10837991928873829</c:v>
                </c:pt>
                <c:pt idx="82">
                  <c:v>0.18753461640287655</c:v>
                </c:pt>
                <c:pt idx="83">
                  <c:v>0.30735007445583806</c:v>
                </c:pt>
                <c:pt idx="84">
                  <c:v>0.24124008186673349</c:v>
                </c:pt>
                <c:pt idx="85">
                  <c:v>0.17709409272945326</c:v>
                </c:pt>
                <c:pt idx="86">
                  <c:v>0.22402951575604552</c:v>
                </c:pt>
                <c:pt idx="87">
                  <c:v>0.2301456564388826</c:v>
                </c:pt>
                <c:pt idx="88">
                  <c:v>0.18574755407873336</c:v>
                </c:pt>
                <c:pt idx="89">
                  <c:v>0.11338511208014689</c:v>
                </c:pt>
                <c:pt idx="90">
                  <c:v>0.12546261185911195</c:v>
                </c:pt>
                <c:pt idx="91">
                  <c:v>0.15801819245274187</c:v>
                </c:pt>
                <c:pt idx="92">
                  <c:v>0.16745791780986788</c:v>
                </c:pt>
                <c:pt idx="93">
                  <c:v>0.13683831163475738</c:v>
                </c:pt>
                <c:pt idx="94">
                  <c:v>0.15179370010735202</c:v>
                </c:pt>
                <c:pt idx="95">
                  <c:v>0.1398011960715819</c:v>
                </c:pt>
                <c:pt idx="96">
                  <c:v>0.1443597836938483</c:v>
                </c:pt>
                <c:pt idx="97">
                  <c:v>0.16861242443021562</c:v>
                </c:pt>
                <c:pt idx="98">
                  <c:v>0.26749750574338482</c:v>
                </c:pt>
                <c:pt idx="99">
                  <c:v>0.15406128438507846</c:v>
                </c:pt>
                <c:pt idx="100">
                  <c:v>0.17512774610650308</c:v>
                </c:pt>
                <c:pt idx="101">
                  <c:v>0.14220836898407271</c:v>
                </c:pt>
                <c:pt idx="102">
                  <c:v>0.16044021116151796</c:v>
                </c:pt>
                <c:pt idx="103">
                  <c:v>0.10621173490718473</c:v>
                </c:pt>
                <c:pt idx="104">
                  <c:v>0.22622545387048226</c:v>
                </c:pt>
                <c:pt idx="105">
                  <c:v>0.18730512198645663</c:v>
                </c:pt>
                <c:pt idx="106">
                  <c:v>0.2039265310217947</c:v>
                </c:pt>
              </c:numCache>
            </c:numRef>
          </c:yVal>
          <c:smooth val="0"/>
          <c:extLst>
            <c:ext xmlns:c16="http://schemas.microsoft.com/office/drawing/2014/chart" uri="{C3380CC4-5D6E-409C-BE32-E72D297353CC}">
              <c16:uniqueId val="{00000001-3757-4762-BFC9-313DFF744B63}"/>
            </c:ext>
          </c:extLst>
        </c:ser>
        <c:ser>
          <c:idx val="2"/>
          <c:order val="2"/>
          <c:tx>
            <c:strRef>
              <c:f>'cruz-total data'!$Z$2</c:f>
              <c:strCache>
                <c:ptCount val="1"/>
                <c:pt idx="0">
                  <c:v>FDS</c:v>
                </c:pt>
              </c:strCache>
            </c:strRef>
          </c:tx>
          <c:spPr>
            <a:ln w="25400" cap="rnd">
              <a:noFill/>
              <a:round/>
            </a:ln>
            <a:effectLst/>
          </c:spPr>
          <c:marker>
            <c:symbol val="triangle"/>
            <c:size val="9"/>
            <c:spPr>
              <a:solidFill>
                <a:schemeClr val="bg1"/>
              </a:solidFill>
              <a:ln w="9525">
                <a:solidFill>
                  <a:srgbClr val="00B050"/>
                </a:solidFill>
              </a:ln>
              <a:effectLst/>
            </c:spPr>
          </c:marker>
          <c:trendline>
            <c:spPr>
              <a:ln w="15875" cap="rnd">
                <a:solidFill>
                  <a:srgbClr val="00B050"/>
                </a:solidFill>
                <a:prstDash val="dash"/>
              </a:ln>
              <a:effectLst/>
            </c:spPr>
            <c:trendlineType val="linear"/>
            <c:dispRSqr val="0"/>
            <c:dispEq val="0"/>
          </c:trendline>
          <c:xVal>
            <c:numRef>
              <c:f>'cruz-total data'!$R$3:$R$134</c:f>
              <c:numCache>
                <c:formatCode>General</c:formatCode>
                <c:ptCount val="132"/>
                <c:pt idx="0">
                  <c:v>0.28999999999999998</c:v>
                </c:pt>
                <c:pt idx="1">
                  <c:v>0.28999999999999998</c:v>
                </c:pt>
                <c:pt idx="2">
                  <c:v>0.28999999999999998</c:v>
                </c:pt>
                <c:pt idx="3">
                  <c:v>0.28999999999999998</c:v>
                </c:pt>
                <c:pt idx="4">
                  <c:v>0.28999999999999998</c:v>
                </c:pt>
                <c:pt idx="5">
                  <c:v>0.28999999999999998</c:v>
                </c:pt>
                <c:pt idx="6">
                  <c:v>0.28999999999999998</c:v>
                </c:pt>
                <c:pt idx="7">
                  <c:v>0.28999999999999998</c:v>
                </c:pt>
                <c:pt idx="8">
                  <c:v>0.28999999999999998</c:v>
                </c:pt>
                <c:pt idx="9">
                  <c:v>0.28999999999999998</c:v>
                </c:pt>
                <c:pt idx="10">
                  <c:v>0.28999999999999998</c:v>
                </c:pt>
                <c:pt idx="11">
                  <c:v>0.28999999999999998</c:v>
                </c:pt>
                <c:pt idx="12">
                  <c:v>0.28999999999999998</c:v>
                </c:pt>
                <c:pt idx="13">
                  <c:v>0.28999999999999998</c:v>
                </c:pt>
                <c:pt idx="14">
                  <c:v>0.28999999999999998</c:v>
                </c:pt>
                <c:pt idx="15">
                  <c:v>0.28999999999999998</c:v>
                </c:pt>
                <c:pt idx="16">
                  <c:v>0.28999999999999998</c:v>
                </c:pt>
                <c:pt idx="17">
                  <c:v>0.28999999999999998</c:v>
                </c:pt>
                <c:pt idx="18">
                  <c:v>0.28999999999999998</c:v>
                </c:pt>
                <c:pt idx="19">
                  <c:v>0.28999999999999998</c:v>
                </c:pt>
                <c:pt idx="20">
                  <c:v>0.28999999999999998</c:v>
                </c:pt>
                <c:pt idx="21">
                  <c:v>0.28999999999999998</c:v>
                </c:pt>
                <c:pt idx="22">
                  <c:v>0.28999999999999998</c:v>
                </c:pt>
                <c:pt idx="23">
                  <c:v>0.28999999999999998</c:v>
                </c:pt>
                <c:pt idx="24">
                  <c:v>0.09</c:v>
                </c:pt>
                <c:pt idx="25">
                  <c:v>0.09</c:v>
                </c:pt>
                <c:pt idx="26">
                  <c:v>0.09</c:v>
                </c:pt>
                <c:pt idx="27">
                  <c:v>0.09</c:v>
                </c:pt>
                <c:pt idx="28">
                  <c:v>0.09</c:v>
                </c:pt>
                <c:pt idx="29">
                  <c:v>0.09</c:v>
                </c:pt>
                <c:pt idx="30">
                  <c:v>0.09</c:v>
                </c:pt>
                <c:pt idx="31">
                  <c:v>0.09</c:v>
                </c:pt>
                <c:pt idx="32">
                  <c:v>0.09</c:v>
                </c:pt>
                <c:pt idx="33">
                  <c:v>0.73</c:v>
                </c:pt>
                <c:pt idx="34">
                  <c:v>0.73</c:v>
                </c:pt>
                <c:pt idx="35">
                  <c:v>0.73</c:v>
                </c:pt>
                <c:pt idx="36">
                  <c:v>0.73</c:v>
                </c:pt>
                <c:pt idx="37">
                  <c:v>0.73</c:v>
                </c:pt>
                <c:pt idx="38">
                  <c:v>0.73</c:v>
                </c:pt>
                <c:pt idx="39">
                  <c:v>0.73</c:v>
                </c:pt>
                <c:pt idx="40">
                  <c:v>0.73</c:v>
                </c:pt>
                <c:pt idx="41">
                  <c:v>0.73</c:v>
                </c:pt>
                <c:pt idx="42">
                  <c:v>0.73</c:v>
                </c:pt>
                <c:pt idx="43">
                  <c:v>0.73</c:v>
                </c:pt>
                <c:pt idx="44">
                  <c:v>0.73</c:v>
                </c:pt>
                <c:pt idx="49">
                  <c:v>0.3</c:v>
                </c:pt>
                <c:pt idx="50">
                  <c:v>0.25</c:v>
                </c:pt>
                <c:pt idx="51">
                  <c:v>0.31</c:v>
                </c:pt>
                <c:pt idx="52">
                  <c:v>0.4</c:v>
                </c:pt>
                <c:pt idx="53">
                  <c:v>0.41</c:v>
                </c:pt>
                <c:pt idx="54">
                  <c:v>0.28999999999999998</c:v>
                </c:pt>
                <c:pt idx="55">
                  <c:v>0.4</c:v>
                </c:pt>
                <c:pt idx="56">
                  <c:v>0.78</c:v>
                </c:pt>
                <c:pt idx="57">
                  <c:v>0.62</c:v>
                </c:pt>
                <c:pt idx="58">
                  <c:v>0.79</c:v>
                </c:pt>
                <c:pt idx="59">
                  <c:v>0.9</c:v>
                </c:pt>
                <c:pt idx="60">
                  <c:v>0.78</c:v>
                </c:pt>
                <c:pt idx="61">
                  <c:v>0.9</c:v>
                </c:pt>
                <c:pt idx="62">
                  <c:v>0.7</c:v>
                </c:pt>
                <c:pt idx="63">
                  <c:v>0.75</c:v>
                </c:pt>
                <c:pt idx="64">
                  <c:v>0.9</c:v>
                </c:pt>
                <c:pt idx="65">
                  <c:v>0.93</c:v>
                </c:pt>
                <c:pt idx="66">
                  <c:v>0.22</c:v>
                </c:pt>
                <c:pt idx="67">
                  <c:v>0.27</c:v>
                </c:pt>
                <c:pt idx="68">
                  <c:v>0.25</c:v>
                </c:pt>
                <c:pt idx="69">
                  <c:v>0.26</c:v>
                </c:pt>
                <c:pt idx="70">
                  <c:v>0.24</c:v>
                </c:pt>
                <c:pt idx="71">
                  <c:v>0.24</c:v>
                </c:pt>
                <c:pt idx="72">
                  <c:v>0.25</c:v>
                </c:pt>
                <c:pt idx="73">
                  <c:v>0.24</c:v>
                </c:pt>
                <c:pt idx="74">
                  <c:v>0.18</c:v>
                </c:pt>
                <c:pt idx="75">
                  <c:v>0.28999999999999998</c:v>
                </c:pt>
                <c:pt idx="76">
                  <c:v>0.18</c:v>
                </c:pt>
                <c:pt idx="77">
                  <c:v>0.2</c:v>
                </c:pt>
                <c:pt idx="78">
                  <c:v>0.2</c:v>
                </c:pt>
                <c:pt idx="79">
                  <c:v>0.23</c:v>
                </c:pt>
                <c:pt idx="80">
                  <c:v>0.23</c:v>
                </c:pt>
                <c:pt idx="81">
                  <c:v>0.2</c:v>
                </c:pt>
                <c:pt idx="82">
                  <c:v>0.17</c:v>
                </c:pt>
                <c:pt idx="83">
                  <c:v>0.27</c:v>
                </c:pt>
                <c:pt idx="84">
                  <c:v>0.24</c:v>
                </c:pt>
                <c:pt idx="85">
                  <c:v>0.25</c:v>
                </c:pt>
                <c:pt idx="86">
                  <c:v>0.28000000000000003</c:v>
                </c:pt>
                <c:pt idx="87">
                  <c:v>0.26</c:v>
                </c:pt>
                <c:pt idx="88">
                  <c:v>0.18</c:v>
                </c:pt>
                <c:pt idx="89">
                  <c:v>0.28999999999999998</c:v>
                </c:pt>
                <c:pt idx="90">
                  <c:v>0.18</c:v>
                </c:pt>
                <c:pt idx="91">
                  <c:v>0.16</c:v>
                </c:pt>
                <c:pt idx="92">
                  <c:v>0.25</c:v>
                </c:pt>
                <c:pt idx="93">
                  <c:v>0.2</c:v>
                </c:pt>
                <c:pt idx="94">
                  <c:v>0.19</c:v>
                </c:pt>
                <c:pt idx="95">
                  <c:v>0.16</c:v>
                </c:pt>
                <c:pt idx="96">
                  <c:v>0.16</c:v>
                </c:pt>
                <c:pt idx="97">
                  <c:v>0.43</c:v>
                </c:pt>
                <c:pt idx="98">
                  <c:v>0.56999999999999995</c:v>
                </c:pt>
                <c:pt idx="99">
                  <c:v>0.33</c:v>
                </c:pt>
                <c:pt idx="100">
                  <c:v>0.57999999999999996</c:v>
                </c:pt>
                <c:pt idx="101">
                  <c:v>0.36</c:v>
                </c:pt>
                <c:pt idx="102">
                  <c:v>0.35</c:v>
                </c:pt>
                <c:pt idx="103">
                  <c:v>0.7</c:v>
                </c:pt>
                <c:pt idx="104">
                  <c:v>0.41</c:v>
                </c:pt>
                <c:pt idx="105">
                  <c:v>0.88</c:v>
                </c:pt>
                <c:pt idx="106">
                  <c:v>0.7</c:v>
                </c:pt>
                <c:pt idx="108">
                  <c:v>0.2</c:v>
                </c:pt>
                <c:pt idx="109">
                  <c:v>0.2</c:v>
                </c:pt>
                <c:pt idx="110">
                  <c:v>0.2</c:v>
                </c:pt>
                <c:pt idx="111">
                  <c:v>0.5</c:v>
                </c:pt>
                <c:pt idx="112">
                  <c:v>0.5</c:v>
                </c:pt>
                <c:pt idx="113">
                  <c:v>0.5</c:v>
                </c:pt>
                <c:pt idx="114">
                  <c:v>1</c:v>
                </c:pt>
                <c:pt idx="115">
                  <c:v>1</c:v>
                </c:pt>
                <c:pt idx="116">
                  <c:v>1</c:v>
                </c:pt>
                <c:pt idx="117">
                  <c:v>0.2</c:v>
                </c:pt>
                <c:pt idx="118">
                  <c:v>0.2</c:v>
                </c:pt>
                <c:pt idx="119">
                  <c:v>0.2</c:v>
                </c:pt>
                <c:pt idx="120">
                  <c:v>0.2</c:v>
                </c:pt>
                <c:pt idx="121">
                  <c:v>0.2</c:v>
                </c:pt>
                <c:pt idx="122">
                  <c:v>0.5</c:v>
                </c:pt>
                <c:pt idx="123">
                  <c:v>0.5</c:v>
                </c:pt>
                <c:pt idx="124">
                  <c:v>0.5</c:v>
                </c:pt>
                <c:pt idx="125">
                  <c:v>0.5</c:v>
                </c:pt>
                <c:pt idx="126">
                  <c:v>0.5</c:v>
                </c:pt>
                <c:pt idx="127">
                  <c:v>1</c:v>
                </c:pt>
                <c:pt idx="128">
                  <c:v>1</c:v>
                </c:pt>
                <c:pt idx="129">
                  <c:v>1</c:v>
                </c:pt>
                <c:pt idx="130">
                  <c:v>1</c:v>
                </c:pt>
                <c:pt idx="131">
                  <c:v>1</c:v>
                </c:pt>
              </c:numCache>
            </c:numRef>
          </c:xVal>
          <c:yVal>
            <c:numRef>
              <c:f>'cruz-total data'!$Z$3:$Z$134</c:f>
              <c:numCache>
                <c:formatCode>General</c:formatCode>
                <c:ptCount val="132"/>
                <c:pt idx="108">
                  <c:v>0.33250000000000002</c:v>
                </c:pt>
                <c:pt idx="109">
                  <c:v>0.1925</c:v>
                </c:pt>
                <c:pt idx="110">
                  <c:v>0.14416666666666667</c:v>
                </c:pt>
                <c:pt idx="111">
                  <c:v>0.24</c:v>
                </c:pt>
                <c:pt idx="112">
                  <c:v>0.16875000000000001</c:v>
                </c:pt>
                <c:pt idx="113">
                  <c:v>0.14833333333333334</c:v>
                </c:pt>
                <c:pt idx="114">
                  <c:v>0.17499999999999999</c:v>
                </c:pt>
                <c:pt idx="115">
                  <c:v>0.155</c:v>
                </c:pt>
                <c:pt idx="116">
                  <c:v>0.12583333333333332</c:v>
                </c:pt>
                <c:pt idx="117">
                  <c:v>0.24085022725633076</c:v>
                </c:pt>
                <c:pt idx="118">
                  <c:v>0.20316666666666669</c:v>
                </c:pt>
                <c:pt idx="119">
                  <c:v>0.18302174570683788</c:v>
                </c:pt>
                <c:pt idx="120">
                  <c:v>0.16529895350091711</c:v>
                </c:pt>
                <c:pt idx="121">
                  <c:v>0.15272186083763092</c:v>
                </c:pt>
                <c:pt idx="122">
                  <c:v>0.1664724242642863</c:v>
                </c:pt>
                <c:pt idx="123">
                  <c:v>0.17051666666666665</c:v>
                </c:pt>
                <c:pt idx="124">
                  <c:v>0.1575</c:v>
                </c:pt>
                <c:pt idx="125">
                  <c:v>0.15363737330630539</c:v>
                </c:pt>
                <c:pt idx="126">
                  <c:v>0.15</c:v>
                </c:pt>
                <c:pt idx="127">
                  <c:v>0.11060922069557751</c:v>
                </c:pt>
                <c:pt idx="128">
                  <c:v>0.13183333333333333</c:v>
                </c:pt>
                <c:pt idx="129">
                  <c:v>0.14217507690197687</c:v>
                </c:pt>
                <c:pt idx="130">
                  <c:v>0.14099999999999999</c:v>
                </c:pt>
                <c:pt idx="131">
                  <c:v>0.13833333333333334</c:v>
                </c:pt>
              </c:numCache>
            </c:numRef>
          </c:yVal>
          <c:smooth val="0"/>
          <c:extLst>
            <c:ext xmlns:c16="http://schemas.microsoft.com/office/drawing/2014/chart" uri="{C3380CC4-5D6E-409C-BE32-E72D297353CC}">
              <c16:uniqueId val="{00000000-5F44-444C-B29E-2EE2EEF6B64D}"/>
            </c:ext>
          </c:extLst>
        </c:ser>
        <c:dLbls>
          <c:showLegendKey val="0"/>
          <c:showVal val="0"/>
          <c:showCatName val="0"/>
          <c:showSerName val="0"/>
          <c:showPercent val="0"/>
          <c:showBubbleSize val="0"/>
        </c:dLbls>
        <c:axId val="489032384"/>
        <c:axId val="489033696"/>
      </c:scatterChart>
      <c:valAx>
        <c:axId val="489032384"/>
        <c:scaling>
          <c:orientation val="minMax"/>
          <c:max val="1"/>
        </c:scaling>
        <c:delete val="0"/>
        <c:axPos val="b"/>
        <c:title>
          <c:tx>
            <c:rich>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2000" b="0" i="0" u="none" strike="noStrike" baseline="0">
                    <a:effectLst/>
                  </a:rPr>
                  <a:t>H</a:t>
                </a:r>
                <a:r>
                  <a:rPr lang="en-US" sz="2000" b="0" i="0" u="none" strike="noStrike" baseline="-25000">
                    <a:effectLst/>
                  </a:rPr>
                  <a:t>g </a:t>
                </a:r>
                <a:r>
                  <a:rPr lang="en-US" sz="2000" b="0" i="0" u="none" strike="noStrike" baseline="0">
                    <a:effectLst/>
                  </a:rPr>
                  <a:t>(m)</a:t>
                </a:r>
                <a:endParaRPr lang="en-US" sz="2000">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50917321428571427"/>
              <c:y val="0.91182013888888891"/>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3696"/>
        <c:crosses val="autoZero"/>
        <c:crossBetween val="midCat"/>
      </c:valAx>
      <c:valAx>
        <c:axId val="489033696"/>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2000" b="0" i="0" baseline="0">
                    <a:effectLst/>
                  </a:rPr>
                  <a:t>RoS/u</a:t>
                </a:r>
                <a:r>
                  <a:rPr lang="en-GB" sz="2000" b="0" i="0" baseline="-25000">
                    <a:effectLst/>
                  </a:rPr>
                  <a:t>10</a:t>
                </a:r>
                <a:endParaRPr lang="en-GB" sz="2000">
                  <a:effectLst/>
                </a:endParaRPr>
              </a:p>
            </c:rich>
          </c:tx>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2384"/>
        <c:crosses val="autoZero"/>
        <c:crossBetween val="midCat"/>
      </c:valAx>
      <c:spPr>
        <a:noFill/>
        <a:ln>
          <a:solidFill>
            <a:schemeClr val="tx1"/>
          </a:solidFill>
        </a:ln>
        <a:effectLst/>
      </c:spPr>
    </c:plotArea>
    <c:legend>
      <c:legendPos val="r"/>
      <c:legendEntry>
        <c:idx val="3"/>
        <c:delete val="1"/>
      </c:legendEntry>
      <c:legendEntry>
        <c:idx val="4"/>
        <c:delete val="1"/>
      </c:legendEntry>
      <c:legendEntry>
        <c:idx val="5"/>
        <c:delete val="1"/>
      </c:legendEntry>
      <c:layout>
        <c:manualLayout>
          <c:xMode val="edge"/>
          <c:yMode val="edge"/>
          <c:x val="0.35280634920634923"/>
          <c:y val="0.67061041666666665"/>
          <c:w val="0.39780873015873019"/>
          <c:h val="0.17217291666666668"/>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65238095238095"/>
          <c:y val="2.7407407407407405E-2"/>
          <c:w val="0.79183392857142854"/>
          <c:h val="0.82176736111111126"/>
        </c:manualLayout>
      </c:layout>
      <c:scatterChart>
        <c:scatterStyle val="lineMarker"/>
        <c:varyColors val="0"/>
        <c:ser>
          <c:idx val="0"/>
          <c:order val="0"/>
          <c:tx>
            <c:strRef>
              <c:f>'cruz-total data'!$X$2</c:f>
              <c:strCache>
                <c:ptCount val="1"/>
                <c:pt idx="0">
                  <c:v>Cruz et al., 2020</c:v>
                </c:pt>
              </c:strCache>
            </c:strRef>
          </c:tx>
          <c:spPr>
            <a:ln w="19050" cap="rnd">
              <a:noFill/>
              <a:round/>
            </a:ln>
            <a:effectLst/>
          </c:spPr>
          <c:marker>
            <c:symbol val="circle"/>
            <c:size val="9"/>
            <c:spPr>
              <a:solidFill>
                <a:schemeClr val="bg1"/>
              </a:solidFill>
              <a:ln w="9525">
                <a:solidFill>
                  <a:srgbClr val="FF0000"/>
                </a:solidFill>
              </a:ln>
              <a:effectLst/>
            </c:spPr>
          </c:marker>
          <c:trendline>
            <c:spPr>
              <a:ln w="15875" cap="rnd">
                <a:solidFill>
                  <a:srgbClr val="FF0000"/>
                </a:solidFill>
                <a:prstDash val="dash"/>
              </a:ln>
              <a:effectLst/>
            </c:spPr>
            <c:trendlineType val="linear"/>
            <c:dispRSqr val="0"/>
            <c:dispEq val="0"/>
          </c:trendline>
          <c:xVal>
            <c:numRef>
              <c:f>'cruz-total data'!$S$3:$S$134</c:f>
              <c:numCache>
                <c:formatCode>General</c:formatCode>
                <c:ptCount val="132"/>
                <c:pt idx="0">
                  <c:v>1.3586206896551725</c:v>
                </c:pt>
                <c:pt idx="1">
                  <c:v>1.3586206896551725</c:v>
                </c:pt>
                <c:pt idx="2">
                  <c:v>1.3586206896551725</c:v>
                </c:pt>
                <c:pt idx="3">
                  <c:v>1.3586206896551725</c:v>
                </c:pt>
                <c:pt idx="4">
                  <c:v>1.3586206896551725</c:v>
                </c:pt>
                <c:pt idx="5">
                  <c:v>1.3586206896551725</c:v>
                </c:pt>
                <c:pt idx="6">
                  <c:v>1.3586206896551725</c:v>
                </c:pt>
                <c:pt idx="7">
                  <c:v>1.3586206896551725</c:v>
                </c:pt>
                <c:pt idx="8">
                  <c:v>1.3586206896551725</c:v>
                </c:pt>
                <c:pt idx="9">
                  <c:v>1.3586206896551725</c:v>
                </c:pt>
                <c:pt idx="10">
                  <c:v>1.3586206896551725</c:v>
                </c:pt>
                <c:pt idx="11">
                  <c:v>1.3586206896551725</c:v>
                </c:pt>
                <c:pt idx="12">
                  <c:v>1.3586206896551725</c:v>
                </c:pt>
                <c:pt idx="13">
                  <c:v>1.3586206896551725</c:v>
                </c:pt>
                <c:pt idx="14">
                  <c:v>1.3586206896551725</c:v>
                </c:pt>
                <c:pt idx="15">
                  <c:v>1.3586206896551725</c:v>
                </c:pt>
                <c:pt idx="16">
                  <c:v>1.3586206896551725</c:v>
                </c:pt>
                <c:pt idx="17">
                  <c:v>1.3586206896551725</c:v>
                </c:pt>
                <c:pt idx="18">
                  <c:v>1.3586206896551725</c:v>
                </c:pt>
                <c:pt idx="19">
                  <c:v>1.3586206896551725</c:v>
                </c:pt>
                <c:pt idx="20">
                  <c:v>1.3586206896551725</c:v>
                </c:pt>
                <c:pt idx="21">
                  <c:v>1.3586206896551725</c:v>
                </c:pt>
                <c:pt idx="22">
                  <c:v>1.3586206896551725</c:v>
                </c:pt>
                <c:pt idx="23">
                  <c:v>1.3586206896551725</c:v>
                </c:pt>
                <c:pt idx="24">
                  <c:v>3.4888888888888889</c:v>
                </c:pt>
                <c:pt idx="25">
                  <c:v>3.4888888888888889</c:v>
                </c:pt>
                <c:pt idx="26">
                  <c:v>3.4888888888888889</c:v>
                </c:pt>
                <c:pt idx="27">
                  <c:v>3.4888888888888889</c:v>
                </c:pt>
                <c:pt idx="28">
                  <c:v>3.4888888888888889</c:v>
                </c:pt>
                <c:pt idx="29">
                  <c:v>3.4888888888888889</c:v>
                </c:pt>
                <c:pt idx="30">
                  <c:v>4.0444444444444443</c:v>
                </c:pt>
                <c:pt idx="31">
                  <c:v>3.4888888888888889</c:v>
                </c:pt>
                <c:pt idx="32">
                  <c:v>3.4888888888888889</c:v>
                </c:pt>
                <c:pt idx="33">
                  <c:v>0.72602739726027399</c:v>
                </c:pt>
                <c:pt idx="34">
                  <c:v>0.72602739726027399</c:v>
                </c:pt>
                <c:pt idx="35">
                  <c:v>0.72602739726027399</c:v>
                </c:pt>
                <c:pt idx="36">
                  <c:v>0.72602739726027399</c:v>
                </c:pt>
                <c:pt idx="37">
                  <c:v>0.72602739726027399</c:v>
                </c:pt>
                <c:pt idx="38">
                  <c:v>0.72602739726027399</c:v>
                </c:pt>
                <c:pt idx="39">
                  <c:v>0.72602739726027399</c:v>
                </c:pt>
                <c:pt idx="40">
                  <c:v>0.72602739726027399</c:v>
                </c:pt>
                <c:pt idx="41">
                  <c:v>0.72602739726027399</c:v>
                </c:pt>
                <c:pt idx="42">
                  <c:v>0.72602739726027399</c:v>
                </c:pt>
                <c:pt idx="43">
                  <c:v>0.72602739726027399</c:v>
                </c:pt>
                <c:pt idx="44">
                  <c:v>0.72602739726027399</c:v>
                </c:pt>
                <c:pt idx="49">
                  <c:v>2.8333333333333335</c:v>
                </c:pt>
                <c:pt idx="50">
                  <c:v>3</c:v>
                </c:pt>
                <c:pt idx="51">
                  <c:v>2.5161290322580645</c:v>
                </c:pt>
                <c:pt idx="52">
                  <c:v>2.3749999999999996</c:v>
                </c:pt>
                <c:pt idx="53">
                  <c:v>2.4146341463414633</c:v>
                </c:pt>
                <c:pt idx="54">
                  <c:v>2.6551724137931036</c:v>
                </c:pt>
                <c:pt idx="55">
                  <c:v>2.25</c:v>
                </c:pt>
                <c:pt idx="56">
                  <c:v>1.1153846153846154</c:v>
                </c:pt>
                <c:pt idx="57">
                  <c:v>1.435483870967742</c:v>
                </c:pt>
                <c:pt idx="58">
                  <c:v>0.84810126582278478</c:v>
                </c:pt>
                <c:pt idx="59">
                  <c:v>0.96666666666666667</c:v>
                </c:pt>
                <c:pt idx="60">
                  <c:v>1.0128205128205128</c:v>
                </c:pt>
                <c:pt idx="61">
                  <c:v>1.1555555555555557</c:v>
                </c:pt>
                <c:pt idx="62">
                  <c:v>1.2142857142857144</c:v>
                </c:pt>
                <c:pt idx="63">
                  <c:v>1.0533333333333335</c:v>
                </c:pt>
                <c:pt idx="64">
                  <c:v>1.0888888888888888</c:v>
                </c:pt>
                <c:pt idx="65">
                  <c:v>1.129032258064516</c:v>
                </c:pt>
                <c:pt idx="66">
                  <c:v>1.5909090909090908</c:v>
                </c:pt>
                <c:pt idx="67">
                  <c:v>0.96296296296296291</c:v>
                </c:pt>
                <c:pt idx="68">
                  <c:v>1.24</c:v>
                </c:pt>
                <c:pt idx="69">
                  <c:v>1</c:v>
                </c:pt>
                <c:pt idx="70">
                  <c:v>1.6250000000000002</c:v>
                </c:pt>
                <c:pt idx="71">
                  <c:v>1.5833333333333335</c:v>
                </c:pt>
                <c:pt idx="72">
                  <c:v>1.8</c:v>
                </c:pt>
                <c:pt idx="73">
                  <c:v>1.3750000000000002</c:v>
                </c:pt>
                <c:pt idx="74">
                  <c:v>1.9444444444444444</c:v>
                </c:pt>
                <c:pt idx="75">
                  <c:v>1.3103448275862071</c:v>
                </c:pt>
                <c:pt idx="76">
                  <c:v>0.94444444444444453</c:v>
                </c:pt>
                <c:pt idx="77">
                  <c:v>1.4999999999999998</c:v>
                </c:pt>
                <c:pt idx="78">
                  <c:v>1.4999999999999998</c:v>
                </c:pt>
                <c:pt idx="79">
                  <c:v>0.91304347826086951</c:v>
                </c:pt>
                <c:pt idx="80">
                  <c:v>1.0869565217391304</c:v>
                </c:pt>
                <c:pt idx="81">
                  <c:v>1.4000000000000001</c:v>
                </c:pt>
                <c:pt idx="82">
                  <c:v>1.1176470588235294</c:v>
                </c:pt>
                <c:pt idx="83">
                  <c:v>1.1481481481481481</c:v>
                </c:pt>
                <c:pt idx="84">
                  <c:v>1.1666666666666667</c:v>
                </c:pt>
                <c:pt idx="85">
                  <c:v>0.88</c:v>
                </c:pt>
                <c:pt idx="86">
                  <c:v>0.9642857142857143</c:v>
                </c:pt>
                <c:pt idx="87">
                  <c:v>0.84615384615384615</c:v>
                </c:pt>
                <c:pt idx="88">
                  <c:v>1.0555555555555556</c:v>
                </c:pt>
                <c:pt idx="89">
                  <c:v>2.0689655172413794</c:v>
                </c:pt>
                <c:pt idx="90">
                  <c:v>1.2777777777777779</c:v>
                </c:pt>
                <c:pt idx="91">
                  <c:v>2.5625</c:v>
                </c:pt>
                <c:pt idx="92">
                  <c:v>1.96</c:v>
                </c:pt>
                <c:pt idx="93">
                  <c:v>1.25</c:v>
                </c:pt>
                <c:pt idx="94">
                  <c:v>1.5789473684210527</c:v>
                </c:pt>
                <c:pt idx="95">
                  <c:v>1.0625</c:v>
                </c:pt>
                <c:pt idx="96">
                  <c:v>1.625</c:v>
                </c:pt>
                <c:pt idx="97">
                  <c:v>0.86046511627906974</c:v>
                </c:pt>
                <c:pt idx="98">
                  <c:v>0.66666666666666674</c:v>
                </c:pt>
                <c:pt idx="99">
                  <c:v>1.2727272727272727</c:v>
                </c:pt>
                <c:pt idx="100">
                  <c:v>0.98275862068965514</c:v>
                </c:pt>
                <c:pt idx="101">
                  <c:v>1.1111111111111112</c:v>
                </c:pt>
                <c:pt idx="102">
                  <c:v>1.1714285714285715</c:v>
                </c:pt>
                <c:pt idx="103">
                  <c:v>0.58571428571428574</c:v>
                </c:pt>
                <c:pt idx="104">
                  <c:v>0.95121951219512202</c:v>
                </c:pt>
                <c:pt idx="105">
                  <c:v>0.43181818181818182</c:v>
                </c:pt>
                <c:pt idx="106">
                  <c:v>0.51428571428571435</c:v>
                </c:pt>
                <c:pt idx="108">
                  <c:v>0.61599999999999999</c:v>
                </c:pt>
                <c:pt idx="109">
                  <c:v>0.61599999999999999</c:v>
                </c:pt>
                <c:pt idx="110">
                  <c:v>0.61599999999999999</c:v>
                </c:pt>
                <c:pt idx="111">
                  <c:v>0.61599999999999999</c:v>
                </c:pt>
                <c:pt idx="112">
                  <c:v>0.61599999999999999</c:v>
                </c:pt>
                <c:pt idx="113">
                  <c:v>0.61599999999999999</c:v>
                </c:pt>
                <c:pt idx="114">
                  <c:v>0.61599999999999999</c:v>
                </c:pt>
                <c:pt idx="115">
                  <c:v>0.61599999999999999</c:v>
                </c:pt>
                <c:pt idx="116">
                  <c:v>0.61599999999999999</c:v>
                </c:pt>
                <c:pt idx="117">
                  <c:v>1.3</c:v>
                </c:pt>
                <c:pt idx="118">
                  <c:v>1.3</c:v>
                </c:pt>
                <c:pt idx="119">
                  <c:v>1.3</c:v>
                </c:pt>
                <c:pt idx="120">
                  <c:v>1.3</c:v>
                </c:pt>
                <c:pt idx="121">
                  <c:v>1.3</c:v>
                </c:pt>
                <c:pt idx="122">
                  <c:v>1.3</c:v>
                </c:pt>
                <c:pt idx="123">
                  <c:v>1.3</c:v>
                </c:pt>
                <c:pt idx="124">
                  <c:v>1.3</c:v>
                </c:pt>
                <c:pt idx="125">
                  <c:v>1.3</c:v>
                </c:pt>
                <c:pt idx="126">
                  <c:v>1.3</c:v>
                </c:pt>
                <c:pt idx="127">
                  <c:v>1.3</c:v>
                </c:pt>
                <c:pt idx="128">
                  <c:v>1.3</c:v>
                </c:pt>
                <c:pt idx="129">
                  <c:v>1.3</c:v>
                </c:pt>
                <c:pt idx="130">
                  <c:v>1.3</c:v>
                </c:pt>
                <c:pt idx="131">
                  <c:v>1.3</c:v>
                </c:pt>
              </c:numCache>
            </c:numRef>
          </c:xVal>
          <c:yVal>
            <c:numRef>
              <c:f>'cruz-total data'!$X$3:$X$134</c:f>
              <c:numCache>
                <c:formatCode>General</c:formatCode>
                <c:ptCount val="132"/>
                <c:pt idx="0">
                  <c:v>0.20725388601036268</c:v>
                </c:pt>
                <c:pt idx="1">
                  <c:v>0.15017064846416384</c:v>
                </c:pt>
                <c:pt idx="2">
                  <c:v>0.14405594405594405</c:v>
                </c:pt>
                <c:pt idx="3">
                  <c:v>0.20664739884393066</c:v>
                </c:pt>
                <c:pt idx="4">
                  <c:v>0.19055374592833876</c:v>
                </c:pt>
                <c:pt idx="5">
                  <c:v>0.16721311475409836</c:v>
                </c:pt>
                <c:pt idx="6">
                  <c:v>0.18600682593856654</c:v>
                </c:pt>
                <c:pt idx="7">
                  <c:v>0.11687898089171975</c:v>
                </c:pt>
                <c:pt idx="8">
                  <c:v>0.17708333333333331</c:v>
                </c:pt>
                <c:pt idx="9">
                  <c:v>0.18110236220472439</c:v>
                </c:pt>
                <c:pt idx="10">
                  <c:v>0.29453924914675772</c:v>
                </c:pt>
                <c:pt idx="11">
                  <c:v>0.16889632107023411</c:v>
                </c:pt>
                <c:pt idx="12">
                  <c:v>0.19483394833948342</c:v>
                </c:pt>
                <c:pt idx="13">
                  <c:v>0.24166666666666667</c:v>
                </c:pt>
                <c:pt idx="14">
                  <c:v>0.1306930693069307</c:v>
                </c:pt>
                <c:pt idx="15">
                  <c:v>0.1282208588957055</c:v>
                </c:pt>
                <c:pt idx="16">
                  <c:v>0.22217573221757322</c:v>
                </c:pt>
                <c:pt idx="17">
                  <c:v>0.1353623188405797</c:v>
                </c:pt>
                <c:pt idx="18">
                  <c:v>0.2686131386861314</c:v>
                </c:pt>
                <c:pt idx="19">
                  <c:v>0.22746478873239437</c:v>
                </c:pt>
                <c:pt idx="20">
                  <c:v>0.21666666666666665</c:v>
                </c:pt>
                <c:pt idx="21">
                  <c:v>0.17932960893854749</c:v>
                </c:pt>
                <c:pt idx="22">
                  <c:v>0.19899999999999998</c:v>
                </c:pt>
                <c:pt idx="23">
                  <c:v>0.17408637873754154</c:v>
                </c:pt>
                <c:pt idx="24">
                  <c:v>0.11433333333333333</c:v>
                </c:pt>
                <c:pt idx="25">
                  <c:v>9.1891891891891897E-2</c:v>
                </c:pt>
                <c:pt idx="26">
                  <c:v>0.14057971014492751</c:v>
                </c:pt>
                <c:pt idx="27">
                  <c:v>8.4090909090909091E-2</c:v>
                </c:pt>
                <c:pt idx="28">
                  <c:v>0.10439276485788114</c:v>
                </c:pt>
                <c:pt idx="29">
                  <c:v>0.10217391304347824</c:v>
                </c:pt>
                <c:pt idx="30">
                  <c:v>0.12195767195767199</c:v>
                </c:pt>
                <c:pt idx="31">
                  <c:v>0.11284722222222222</c:v>
                </c:pt>
                <c:pt idx="32">
                  <c:v>8.6348122866894181E-2</c:v>
                </c:pt>
                <c:pt idx="33">
                  <c:v>0.3016326530612245</c:v>
                </c:pt>
                <c:pt idx="34">
                  <c:v>0.21291208791208791</c:v>
                </c:pt>
                <c:pt idx="35">
                  <c:v>0.17664473684210527</c:v>
                </c:pt>
                <c:pt idx="36">
                  <c:v>0.22183908045977013</c:v>
                </c:pt>
                <c:pt idx="37">
                  <c:v>0.3584541062801932</c:v>
                </c:pt>
                <c:pt idx="38">
                  <c:v>0.28493589743589748</c:v>
                </c:pt>
                <c:pt idx="39">
                  <c:v>0.2072</c:v>
                </c:pt>
                <c:pt idx="40">
                  <c:v>0.19626865671641788</c:v>
                </c:pt>
                <c:pt idx="41">
                  <c:v>0.34880546075085322</c:v>
                </c:pt>
                <c:pt idx="42">
                  <c:v>0.24517374517374518</c:v>
                </c:pt>
                <c:pt idx="43">
                  <c:v>0.30366972477064219</c:v>
                </c:pt>
                <c:pt idx="44">
                  <c:v>0.38070175438596493</c:v>
                </c:pt>
              </c:numCache>
            </c:numRef>
          </c:yVal>
          <c:smooth val="0"/>
          <c:extLst>
            <c:ext xmlns:c16="http://schemas.microsoft.com/office/drawing/2014/chart" uri="{C3380CC4-5D6E-409C-BE32-E72D297353CC}">
              <c16:uniqueId val="{00000000-B06C-44C0-BFB7-57D5DA596AFC}"/>
            </c:ext>
          </c:extLst>
        </c:ser>
        <c:ser>
          <c:idx val="1"/>
          <c:order val="1"/>
          <c:tx>
            <c:strRef>
              <c:f>'cruz-total data'!$Y$2</c:f>
              <c:strCache>
                <c:ptCount val="1"/>
                <c:pt idx="0">
                  <c:v>Cruz et al., 2018</c:v>
                </c:pt>
              </c:strCache>
            </c:strRef>
          </c:tx>
          <c:spPr>
            <a:ln w="25400" cap="rnd">
              <a:noFill/>
              <a:round/>
            </a:ln>
            <a:effectLst/>
          </c:spPr>
          <c:marker>
            <c:symbol val="circle"/>
            <c:size val="9"/>
            <c:spPr>
              <a:solidFill>
                <a:schemeClr val="bg1"/>
              </a:solidFill>
              <a:ln w="9525">
                <a:solidFill>
                  <a:srgbClr val="00B0F0"/>
                </a:solidFill>
              </a:ln>
              <a:effectLst/>
            </c:spPr>
          </c:marker>
          <c:trendline>
            <c:spPr>
              <a:ln w="15875" cap="rnd">
                <a:solidFill>
                  <a:srgbClr val="00B0F0"/>
                </a:solidFill>
                <a:prstDash val="dash"/>
              </a:ln>
              <a:effectLst/>
            </c:spPr>
            <c:trendlineType val="linear"/>
            <c:dispRSqr val="0"/>
            <c:dispEq val="0"/>
          </c:trendline>
          <c:xVal>
            <c:numRef>
              <c:f>'cruz-total data'!$S$3:$S$134</c:f>
              <c:numCache>
                <c:formatCode>General</c:formatCode>
                <c:ptCount val="132"/>
                <c:pt idx="0">
                  <c:v>1.3586206896551725</c:v>
                </c:pt>
                <c:pt idx="1">
                  <c:v>1.3586206896551725</c:v>
                </c:pt>
                <c:pt idx="2">
                  <c:v>1.3586206896551725</c:v>
                </c:pt>
                <c:pt idx="3">
                  <c:v>1.3586206896551725</c:v>
                </c:pt>
                <c:pt idx="4">
                  <c:v>1.3586206896551725</c:v>
                </c:pt>
                <c:pt idx="5">
                  <c:v>1.3586206896551725</c:v>
                </c:pt>
                <c:pt idx="6">
                  <c:v>1.3586206896551725</c:v>
                </c:pt>
                <c:pt idx="7">
                  <c:v>1.3586206896551725</c:v>
                </c:pt>
                <c:pt idx="8">
                  <c:v>1.3586206896551725</c:v>
                </c:pt>
                <c:pt idx="9">
                  <c:v>1.3586206896551725</c:v>
                </c:pt>
                <c:pt idx="10">
                  <c:v>1.3586206896551725</c:v>
                </c:pt>
                <c:pt idx="11">
                  <c:v>1.3586206896551725</c:v>
                </c:pt>
                <c:pt idx="12">
                  <c:v>1.3586206896551725</c:v>
                </c:pt>
                <c:pt idx="13">
                  <c:v>1.3586206896551725</c:v>
                </c:pt>
                <c:pt idx="14">
                  <c:v>1.3586206896551725</c:v>
                </c:pt>
                <c:pt idx="15">
                  <c:v>1.3586206896551725</c:v>
                </c:pt>
                <c:pt idx="16">
                  <c:v>1.3586206896551725</c:v>
                </c:pt>
                <c:pt idx="17">
                  <c:v>1.3586206896551725</c:v>
                </c:pt>
                <c:pt idx="18">
                  <c:v>1.3586206896551725</c:v>
                </c:pt>
                <c:pt idx="19">
                  <c:v>1.3586206896551725</c:v>
                </c:pt>
                <c:pt idx="20">
                  <c:v>1.3586206896551725</c:v>
                </c:pt>
                <c:pt idx="21">
                  <c:v>1.3586206896551725</c:v>
                </c:pt>
                <c:pt idx="22">
                  <c:v>1.3586206896551725</c:v>
                </c:pt>
                <c:pt idx="23">
                  <c:v>1.3586206896551725</c:v>
                </c:pt>
                <c:pt idx="24">
                  <c:v>3.4888888888888889</c:v>
                </c:pt>
                <c:pt idx="25">
                  <c:v>3.4888888888888889</c:v>
                </c:pt>
                <c:pt idx="26">
                  <c:v>3.4888888888888889</c:v>
                </c:pt>
                <c:pt idx="27">
                  <c:v>3.4888888888888889</c:v>
                </c:pt>
                <c:pt idx="28">
                  <c:v>3.4888888888888889</c:v>
                </c:pt>
                <c:pt idx="29">
                  <c:v>3.4888888888888889</c:v>
                </c:pt>
                <c:pt idx="30">
                  <c:v>4.0444444444444443</c:v>
                </c:pt>
                <c:pt idx="31">
                  <c:v>3.4888888888888889</c:v>
                </c:pt>
                <c:pt idx="32">
                  <c:v>3.4888888888888889</c:v>
                </c:pt>
                <c:pt idx="33">
                  <c:v>0.72602739726027399</c:v>
                </c:pt>
                <c:pt idx="34">
                  <c:v>0.72602739726027399</c:v>
                </c:pt>
                <c:pt idx="35">
                  <c:v>0.72602739726027399</c:v>
                </c:pt>
                <c:pt idx="36">
                  <c:v>0.72602739726027399</c:v>
                </c:pt>
                <c:pt idx="37">
                  <c:v>0.72602739726027399</c:v>
                </c:pt>
                <c:pt idx="38">
                  <c:v>0.72602739726027399</c:v>
                </c:pt>
                <c:pt idx="39">
                  <c:v>0.72602739726027399</c:v>
                </c:pt>
                <c:pt idx="40">
                  <c:v>0.72602739726027399</c:v>
                </c:pt>
                <c:pt idx="41">
                  <c:v>0.72602739726027399</c:v>
                </c:pt>
                <c:pt idx="42">
                  <c:v>0.72602739726027399</c:v>
                </c:pt>
                <c:pt idx="43">
                  <c:v>0.72602739726027399</c:v>
                </c:pt>
                <c:pt idx="44">
                  <c:v>0.72602739726027399</c:v>
                </c:pt>
                <c:pt idx="49">
                  <c:v>2.8333333333333335</c:v>
                </c:pt>
                <c:pt idx="50">
                  <c:v>3</c:v>
                </c:pt>
                <c:pt idx="51">
                  <c:v>2.5161290322580645</c:v>
                </c:pt>
                <c:pt idx="52">
                  <c:v>2.3749999999999996</c:v>
                </c:pt>
                <c:pt idx="53">
                  <c:v>2.4146341463414633</c:v>
                </c:pt>
                <c:pt idx="54">
                  <c:v>2.6551724137931036</c:v>
                </c:pt>
                <c:pt idx="55">
                  <c:v>2.25</c:v>
                </c:pt>
                <c:pt idx="56">
                  <c:v>1.1153846153846154</c:v>
                </c:pt>
                <c:pt idx="57">
                  <c:v>1.435483870967742</c:v>
                </c:pt>
                <c:pt idx="58">
                  <c:v>0.84810126582278478</c:v>
                </c:pt>
                <c:pt idx="59">
                  <c:v>0.96666666666666667</c:v>
                </c:pt>
                <c:pt idx="60">
                  <c:v>1.0128205128205128</c:v>
                </c:pt>
                <c:pt idx="61">
                  <c:v>1.1555555555555557</c:v>
                </c:pt>
                <c:pt idx="62">
                  <c:v>1.2142857142857144</c:v>
                </c:pt>
                <c:pt idx="63">
                  <c:v>1.0533333333333335</c:v>
                </c:pt>
                <c:pt idx="64">
                  <c:v>1.0888888888888888</c:v>
                </c:pt>
                <c:pt idx="65">
                  <c:v>1.129032258064516</c:v>
                </c:pt>
                <c:pt idx="66">
                  <c:v>1.5909090909090908</c:v>
                </c:pt>
                <c:pt idx="67">
                  <c:v>0.96296296296296291</c:v>
                </c:pt>
                <c:pt idx="68">
                  <c:v>1.24</c:v>
                </c:pt>
                <c:pt idx="69">
                  <c:v>1</c:v>
                </c:pt>
                <c:pt idx="70">
                  <c:v>1.6250000000000002</c:v>
                </c:pt>
                <c:pt idx="71">
                  <c:v>1.5833333333333335</c:v>
                </c:pt>
                <c:pt idx="72">
                  <c:v>1.8</c:v>
                </c:pt>
                <c:pt idx="73">
                  <c:v>1.3750000000000002</c:v>
                </c:pt>
                <c:pt idx="74">
                  <c:v>1.9444444444444444</c:v>
                </c:pt>
                <c:pt idx="75">
                  <c:v>1.3103448275862071</c:v>
                </c:pt>
                <c:pt idx="76">
                  <c:v>0.94444444444444453</c:v>
                </c:pt>
                <c:pt idx="77">
                  <c:v>1.4999999999999998</c:v>
                </c:pt>
                <c:pt idx="78">
                  <c:v>1.4999999999999998</c:v>
                </c:pt>
                <c:pt idx="79">
                  <c:v>0.91304347826086951</c:v>
                </c:pt>
                <c:pt idx="80">
                  <c:v>1.0869565217391304</c:v>
                </c:pt>
                <c:pt idx="81">
                  <c:v>1.4000000000000001</c:v>
                </c:pt>
                <c:pt idx="82">
                  <c:v>1.1176470588235294</c:v>
                </c:pt>
                <c:pt idx="83">
                  <c:v>1.1481481481481481</c:v>
                </c:pt>
                <c:pt idx="84">
                  <c:v>1.1666666666666667</c:v>
                </c:pt>
                <c:pt idx="85">
                  <c:v>0.88</c:v>
                </c:pt>
                <c:pt idx="86">
                  <c:v>0.9642857142857143</c:v>
                </c:pt>
                <c:pt idx="87">
                  <c:v>0.84615384615384615</c:v>
                </c:pt>
                <c:pt idx="88">
                  <c:v>1.0555555555555556</c:v>
                </c:pt>
                <c:pt idx="89">
                  <c:v>2.0689655172413794</c:v>
                </c:pt>
                <c:pt idx="90">
                  <c:v>1.2777777777777779</c:v>
                </c:pt>
                <c:pt idx="91">
                  <c:v>2.5625</c:v>
                </c:pt>
                <c:pt idx="92">
                  <c:v>1.96</c:v>
                </c:pt>
                <c:pt idx="93">
                  <c:v>1.25</c:v>
                </c:pt>
                <c:pt idx="94">
                  <c:v>1.5789473684210527</c:v>
                </c:pt>
                <c:pt idx="95">
                  <c:v>1.0625</c:v>
                </c:pt>
                <c:pt idx="96">
                  <c:v>1.625</c:v>
                </c:pt>
                <c:pt idx="97">
                  <c:v>0.86046511627906974</c:v>
                </c:pt>
                <c:pt idx="98">
                  <c:v>0.66666666666666674</c:v>
                </c:pt>
                <c:pt idx="99">
                  <c:v>1.2727272727272727</c:v>
                </c:pt>
                <c:pt idx="100">
                  <c:v>0.98275862068965514</c:v>
                </c:pt>
                <c:pt idx="101">
                  <c:v>1.1111111111111112</c:v>
                </c:pt>
                <c:pt idx="102">
                  <c:v>1.1714285714285715</c:v>
                </c:pt>
                <c:pt idx="103">
                  <c:v>0.58571428571428574</c:v>
                </c:pt>
                <c:pt idx="104">
                  <c:v>0.95121951219512202</c:v>
                </c:pt>
                <c:pt idx="105">
                  <c:v>0.43181818181818182</c:v>
                </c:pt>
                <c:pt idx="106">
                  <c:v>0.51428571428571435</c:v>
                </c:pt>
                <c:pt idx="108">
                  <c:v>0.61599999999999999</c:v>
                </c:pt>
                <c:pt idx="109">
                  <c:v>0.61599999999999999</c:v>
                </c:pt>
                <c:pt idx="110">
                  <c:v>0.61599999999999999</c:v>
                </c:pt>
                <c:pt idx="111">
                  <c:v>0.61599999999999999</c:v>
                </c:pt>
                <c:pt idx="112">
                  <c:v>0.61599999999999999</c:v>
                </c:pt>
                <c:pt idx="113">
                  <c:v>0.61599999999999999</c:v>
                </c:pt>
                <c:pt idx="114">
                  <c:v>0.61599999999999999</c:v>
                </c:pt>
                <c:pt idx="115">
                  <c:v>0.61599999999999999</c:v>
                </c:pt>
                <c:pt idx="116">
                  <c:v>0.61599999999999999</c:v>
                </c:pt>
                <c:pt idx="117">
                  <c:v>1.3</c:v>
                </c:pt>
                <c:pt idx="118">
                  <c:v>1.3</c:v>
                </c:pt>
                <c:pt idx="119">
                  <c:v>1.3</c:v>
                </c:pt>
                <c:pt idx="120">
                  <c:v>1.3</c:v>
                </c:pt>
                <c:pt idx="121">
                  <c:v>1.3</c:v>
                </c:pt>
                <c:pt idx="122">
                  <c:v>1.3</c:v>
                </c:pt>
                <c:pt idx="123">
                  <c:v>1.3</c:v>
                </c:pt>
                <c:pt idx="124">
                  <c:v>1.3</c:v>
                </c:pt>
                <c:pt idx="125">
                  <c:v>1.3</c:v>
                </c:pt>
                <c:pt idx="126">
                  <c:v>1.3</c:v>
                </c:pt>
                <c:pt idx="127">
                  <c:v>1.3</c:v>
                </c:pt>
                <c:pt idx="128">
                  <c:v>1.3</c:v>
                </c:pt>
                <c:pt idx="129">
                  <c:v>1.3</c:v>
                </c:pt>
                <c:pt idx="130">
                  <c:v>1.3</c:v>
                </c:pt>
                <c:pt idx="131">
                  <c:v>1.3</c:v>
                </c:pt>
              </c:numCache>
            </c:numRef>
          </c:xVal>
          <c:yVal>
            <c:numRef>
              <c:f>'cruz-total data'!$Y$3:$Y$134</c:f>
              <c:numCache>
                <c:formatCode>General</c:formatCode>
                <c:ptCount val="132"/>
                <c:pt idx="49">
                  <c:v>0.25914983562249666</c:v>
                </c:pt>
                <c:pt idx="50">
                  <c:v>0.16885116768604599</c:v>
                </c:pt>
                <c:pt idx="51">
                  <c:v>0.17588663300629789</c:v>
                </c:pt>
                <c:pt idx="52">
                  <c:v>0.10186130224538645</c:v>
                </c:pt>
                <c:pt idx="53">
                  <c:v>0.15959467645183931</c:v>
                </c:pt>
                <c:pt idx="54">
                  <c:v>0.12925709085192413</c:v>
                </c:pt>
                <c:pt idx="55">
                  <c:v>0.15931760236077708</c:v>
                </c:pt>
                <c:pt idx="56">
                  <c:v>0.16628690003000599</c:v>
                </c:pt>
                <c:pt idx="57">
                  <c:v>0.20990784069152843</c:v>
                </c:pt>
                <c:pt idx="58">
                  <c:v>0.19342255668683583</c:v>
                </c:pt>
                <c:pt idx="59">
                  <c:v>0.13765040843971138</c:v>
                </c:pt>
                <c:pt idx="60">
                  <c:v>0.2589138634937429</c:v>
                </c:pt>
                <c:pt idx="61">
                  <c:v>0.17260924232916194</c:v>
                </c:pt>
                <c:pt idx="62">
                  <c:v>0.21654759376491187</c:v>
                </c:pt>
                <c:pt idx="63">
                  <c:v>0.18787420611366015</c:v>
                </c:pt>
                <c:pt idx="64">
                  <c:v>0.13418750508273755</c:v>
                </c:pt>
                <c:pt idx="65">
                  <c:v>7.9692341728253971E-2</c:v>
                </c:pt>
                <c:pt idx="66">
                  <c:v>0.19388353268951836</c:v>
                </c:pt>
                <c:pt idx="67">
                  <c:v>0.29163222127057503</c:v>
                </c:pt>
                <c:pt idx="68">
                  <c:v>0.22941734739951902</c:v>
                </c:pt>
                <c:pt idx="69">
                  <c:v>0.22482900045152859</c:v>
                </c:pt>
                <c:pt idx="70">
                  <c:v>0.13591427716209342</c:v>
                </c:pt>
                <c:pt idx="71">
                  <c:v>0.20730483198751715</c:v>
                </c:pt>
                <c:pt idx="72">
                  <c:v>0.14495005131151431</c:v>
                </c:pt>
                <c:pt idx="73">
                  <c:v>0.19027382258897962</c:v>
                </c:pt>
                <c:pt idx="74">
                  <c:v>0.15046202654124297</c:v>
                </c:pt>
                <c:pt idx="75">
                  <c:v>0.25179952763361846</c:v>
                </c:pt>
                <c:pt idx="76">
                  <c:v>0.24706483566102047</c:v>
                </c:pt>
                <c:pt idx="77">
                  <c:v>0.17072918876243276</c:v>
                </c:pt>
                <c:pt idx="78">
                  <c:v>0.22519494223265668</c:v>
                </c:pt>
                <c:pt idx="79">
                  <c:v>0.24758901848066905</c:v>
                </c:pt>
                <c:pt idx="80">
                  <c:v>0.25206495733511258</c:v>
                </c:pt>
                <c:pt idx="81">
                  <c:v>0.10837991928873829</c:v>
                </c:pt>
                <c:pt idx="82">
                  <c:v>0.18753461640287655</c:v>
                </c:pt>
                <c:pt idx="83">
                  <c:v>0.30735007445583806</c:v>
                </c:pt>
                <c:pt idx="84">
                  <c:v>0.24124008186673349</c:v>
                </c:pt>
                <c:pt idx="85">
                  <c:v>0.17709409272945326</c:v>
                </c:pt>
                <c:pt idx="86">
                  <c:v>0.22402951575604552</c:v>
                </c:pt>
                <c:pt idx="87">
                  <c:v>0.2301456564388826</c:v>
                </c:pt>
                <c:pt idx="88">
                  <c:v>0.18574755407873336</c:v>
                </c:pt>
                <c:pt idx="89">
                  <c:v>0.11338511208014689</c:v>
                </c:pt>
                <c:pt idx="90">
                  <c:v>0.12546261185911195</c:v>
                </c:pt>
                <c:pt idx="91">
                  <c:v>0.15801819245274187</c:v>
                </c:pt>
                <c:pt idx="92">
                  <c:v>0.16745791780986788</c:v>
                </c:pt>
                <c:pt idx="93">
                  <c:v>0.13683831163475738</c:v>
                </c:pt>
                <c:pt idx="94">
                  <c:v>0.15179370010735202</c:v>
                </c:pt>
                <c:pt idx="95">
                  <c:v>0.1398011960715819</c:v>
                </c:pt>
                <c:pt idx="96">
                  <c:v>0.1443597836938483</c:v>
                </c:pt>
                <c:pt idx="97">
                  <c:v>0.16861242443021562</c:v>
                </c:pt>
                <c:pt idx="98">
                  <c:v>0.26749750574338482</c:v>
                </c:pt>
                <c:pt idx="99">
                  <c:v>0.15406128438507846</c:v>
                </c:pt>
                <c:pt idx="100">
                  <c:v>0.17512774610650308</c:v>
                </c:pt>
                <c:pt idx="101">
                  <c:v>0.14220836898407271</c:v>
                </c:pt>
                <c:pt idx="102">
                  <c:v>0.16044021116151796</c:v>
                </c:pt>
                <c:pt idx="103">
                  <c:v>0.10621173490718473</c:v>
                </c:pt>
                <c:pt idx="104">
                  <c:v>0.22622545387048226</c:v>
                </c:pt>
                <c:pt idx="105">
                  <c:v>0.18730512198645663</c:v>
                </c:pt>
                <c:pt idx="106">
                  <c:v>0.2039265310217947</c:v>
                </c:pt>
              </c:numCache>
            </c:numRef>
          </c:yVal>
          <c:smooth val="0"/>
          <c:extLst>
            <c:ext xmlns:c16="http://schemas.microsoft.com/office/drawing/2014/chart" uri="{C3380CC4-5D6E-409C-BE32-E72D297353CC}">
              <c16:uniqueId val="{00000001-B06C-44C0-BFB7-57D5DA596AFC}"/>
            </c:ext>
          </c:extLst>
        </c:ser>
        <c:ser>
          <c:idx val="2"/>
          <c:order val="2"/>
          <c:tx>
            <c:strRef>
              <c:f>'cruz-total data'!$Z$2</c:f>
              <c:strCache>
                <c:ptCount val="1"/>
                <c:pt idx="0">
                  <c:v>FDS</c:v>
                </c:pt>
              </c:strCache>
            </c:strRef>
          </c:tx>
          <c:spPr>
            <a:ln w="25400" cap="rnd">
              <a:noFill/>
              <a:round/>
            </a:ln>
            <a:effectLst/>
          </c:spPr>
          <c:marker>
            <c:symbol val="triangle"/>
            <c:size val="9"/>
            <c:spPr>
              <a:solidFill>
                <a:schemeClr val="bg1"/>
              </a:solidFill>
              <a:ln w="9525">
                <a:solidFill>
                  <a:srgbClr val="00B050"/>
                </a:solidFill>
              </a:ln>
              <a:effectLst/>
            </c:spPr>
          </c:marker>
          <c:xVal>
            <c:numRef>
              <c:f>'cruz-total data'!$S$3:$S$134</c:f>
              <c:numCache>
                <c:formatCode>General</c:formatCode>
                <c:ptCount val="132"/>
                <c:pt idx="0">
                  <c:v>1.3586206896551725</c:v>
                </c:pt>
                <c:pt idx="1">
                  <c:v>1.3586206896551725</c:v>
                </c:pt>
                <c:pt idx="2">
                  <c:v>1.3586206896551725</c:v>
                </c:pt>
                <c:pt idx="3">
                  <c:v>1.3586206896551725</c:v>
                </c:pt>
                <c:pt idx="4">
                  <c:v>1.3586206896551725</c:v>
                </c:pt>
                <c:pt idx="5">
                  <c:v>1.3586206896551725</c:v>
                </c:pt>
                <c:pt idx="6">
                  <c:v>1.3586206896551725</c:v>
                </c:pt>
                <c:pt idx="7">
                  <c:v>1.3586206896551725</c:v>
                </c:pt>
                <c:pt idx="8">
                  <c:v>1.3586206896551725</c:v>
                </c:pt>
                <c:pt idx="9">
                  <c:v>1.3586206896551725</c:v>
                </c:pt>
                <c:pt idx="10">
                  <c:v>1.3586206896551725</c:v>
                </c:pt>
                <c:pt idx="11">
                  <c:v>1.3586206896551725</c:v>
                </c:pt>
                <c:pt idx="12">
                  <c:v>1.3586206896551725</c:v>
                </c:pt>
                <c:pt idx="13">
                  <c:v>1.3586206896551725</c:v>
                </c:pt>
                <c:pt idx="14">
                  <c:v>1.3586206896551725</c:v>
                </c:pt>
                <c:pt idx="15">
                  <c:v>1.3586206896551725</c:v>
                </c:pt>
                <c:pt idx="16">
                  <c:v>1.3586206896551725</c:v>
                </c:pt>
                <c:pt idx="17">
                  <c:v>1.3586206896551725</c:v>
                </c:pt>
                <c:pt idx="18">
                  <c:v>1.3586206896551725</c:v>
                </c:pt>
                <c:pt idx="19">
                  <c:v>1.3586206896551725</c:v>
                </c:pt>
                <c:pt idx="20">
                  <c:v>1.3586206896551725</c:v>
                </c:pt>
                <c:pt idx="21">
                  <c:v>1.3586206896551725</c:v>
                </c:pt>
                <c:pt idx="22">
                  <c:v>1.3586206896551725</c:v>
                </c:pt>
                <c:pt idx="23">
                  <c:v>1.3586206896551725</c:v>
                </c:pt>
                <c:pt idx="24">
                  <c:v>3.4888888888888889</c:v>
                </c:pt>
                <c:pt idx="25">
                  <c:v>3.4888888888888889</c:v>
                </c:pt>
                <c:pt idx="26">
                  <c:v>3.4888888888888889</c:v>
                </c:pt>
                <c:pt idx="27">
                  <c:v>3.4888888888888889</c:v>
                </c:pt>
                <c:pt idx="28">
                  <c:v>3.4888888888888889</c:v>
                </c:pt>
                <c:pt idx="29">
                  <c:v>3.4888888888888889</c:v>
                </c:pt>
                <c:pt idx="30">
                  <c:v>4.0444444444444443</c:v>
                </c:pt>
                <c:pt idx="31">
                  <c:v>3.4888888888888889</c:v>
                </c:pt>
                <c:pt idx="32">
                  <c:v>3.4888888888888889</c:v>
                </c:pt>
                <c:pt idx="33">
                  <c:v>0.72602739726027399</c:v>
                </c:pt>
                <c:pt idx="34">
                  <c:v>0.72602739726027399</c:v>
                </c:pt>
                <c:pt idx="35">
                  <c:v>0.72602739726027399</c:v>
                </c:pt>
                <c:pt idx="36">
                  <c:v>0.72602739726027399</c:v>
                </c:pt>
                <c:pt idx="37">
                  <c:v>0.72602739726027399</c:v>
                </c:pt>
                <c:pt idx="38">
                  <c:v>0.72602739726027399</c:v>
                </c:pt>
                <c:pt idx="39">
                  <c:v>0.72602739726027399</c:v>
                </c:pt>
                <c:pt idx="40">
                  <c:v>0.72602739726027399</c:v>
                </c:pt>
                <c:pt idx="41">
                  <c:v>0.72602739726027399</c:v>
                </c:pt>
                <c:pt idx="42">
                  <c:v>0.72602739726027399</c:v>
                </c:pt>
                <c:pt idx="43">
                  <c:v>0.72602739726027399</c:v>
                </c:pt>
                <c:pt idx="44">
                  <c:v>0.72602739726027399</c:v>
                </c:pt>
                <c:pt idx="49">
                  <c:v>2.8333333333333335</c:v>
                </c:pt>
                <c:pt idx="50">
                  <c:v>3</c:v>
                </c:pt>
                <c:pt idx="51">
                  <c:v>2.5161290322580645</c:v>
                </c:pt>
                <c:pt idx="52">
                  <c:v>2.3749999999999996</c:v>
                </c:pt>
                <c:pt idx="53">
                  <c:v>2.4146341463414633</c:v>
                </c:pt>
                <c:pt idx="54">
                  <c:v>2.6551724137931036</c:v>
                </c:pt>
                <c:pt idx="55">
                  <c:v>2.25</c:v>
                </c:pt>
                <c:pt idx="56">
                  <c:v>1.1153846153846154</c:v>
                </c:pt>
                <c:pt idx="57">
                  <c:v>1.435483870967742</c:v>
                </c:pt>
                <c:pt idx="58">
                  <c:v>0.84810126582278478</c:v>
                </c:pt>
                <c:pt idx="59">
                  <c:v>0.96666666666666667</c:v>
                </c:pt>
                <c:pt idx="60">
                  <c:v>1.0128205128205128</c:v>
                </c:pt>
                <c:pt idx="61">
                  <c:v>1.1555555555555557</c:v>
                </c:pt>
                <c:pt idx="62">
                  <c:v>1.2142857142857144</c:v>
                </c:pt>
                <c:pt idx="63">
                  <c:v>1.0533333333333335</c:v>
                </c:pt>
                <c:pt idx="64">
                  <c:v>1.0888888888888888</c:v>
                </c:pt>
                <c:pt idx="65">
                  <c:v>1.129032258064516</c:v>
                </c:pt>
                <c:pt idx="66">
                  <c:v>1.5909090909090908</c:v>
                </c:pt>
                <c:pt idx="67">
                  <c:v>0.96296296296296291</c:v>
                </c:pt>
                <c:pt idx="68">
                  <c:v>1.24</c:v>
                </c:pt>
                <c:pt idx="69">
                  <c:v>1</c:v>
                </c:pt>
                <c:pt idx="70">
                  <c:v>1.6250000000000002</c:v>
                </c:pt>
                <c:pt idx="71">
                  <c:v>1.5833333333333335</c:v>
                </c:pt>
                <c:pt idx="72">
                  <c:v>1.8</c:v>
                </c:pt>
                <c:pt idx="73">
                  <c:v>1.3750000000000002</c:v>
                </c:pt>
                <c:pt idx="74">
                  <c:v>1.9444444444444444</c:v>
                </c:pt>
                <c:pt idx="75">
                  <c:v>1.3103448275862071</c:v>
                </c:pt>
                <c:pt idx="76">
                  <c:v>0.94444444444444453</c:v>
                </c:pt>
                <c:pt idx="77">
                  <c:v>1.4999999999999998</c:v>
                </c:pt>
                <c:pt idx="78">
                  <c:v>1.4999999999999998</c:v>
                </c:pt>
                <c:pt idx="79">
                  <c:v>0.91304347826086951</c:v>
                </c:pt>
                <c:pt idx="80">
                  <c:v>1.0869565217391304</c:v>
                </c:pt>
                <c:pt idx="81">
                  <c:v>1.4000000000000001</c:v>
                </c:pt>
                <c:pt idx="82">
                  <c:v>1.1176470588235294</c:v>
                </c:pt>
                <c:pt idx="83">
                  <c:v>1.1481481481481481</c:v>
                </c:pt>
                <c:pt idx="84">
                  <c:v>1.1666666666666667</c:v>
                </c:pt>
                <c:pt idx="85">
                  <c:v>0.88</c:v>
                </c:pt>
                <c:pt idx="86">
                  <c:v>0.9642857142857143</c:v>
                </c:pt>
                <c:pt idx="87">
                  <c:v>0.84615384615384615</c:v>
                </c:pt>
                <c:pt idx="88">
                  <c:v>1.0555555555555556</c:v>
                </c:pt>
                <c:pt idx="89">
                  <c:v>2.0689655172413794</c:v>
                </c:pt>
                <c:pt idx="90">
                  <c:v>1.2777777777777779</c:v>
                </c:pt>
                <c:pt idx="91">
                  <c:v>2.5625</c:v>
                </c:pt>
                <c:pt idx="92">
                  <c:v>1.96</c:v>
                </c:pt>
                <c:pt idx="93">
                  <c:v>1.25</c:v>
                </c:pt>
                <c:pt idx="94">
                  <c:v>1.5789473684210527</c:v>
                </c:pt>
                <c:pt idx="95">
                  <c:v>1.0625</c:v>
                </c:pt>
                <c:pt idx="96">
                  <c:v>1.625</c:v>
                </c:pt>
                <c:pt idx="97">
                  <c:v>0.86046511627906974</c:v>
                </c:pt>
                <c:pt idx="98">
                  <c:v>0.66666666666666674</c:v>
                </c:pt>
                <c:pt idx="99">
                  <c:v>1.2727272727272727</c:v>
                </c:pt>
                <c:pt idx="100">
                  <c:v>0.98275862068965514</c:v>
                </c:pt>
                <c:pt idx="101">
                  <c:v>1.1111111111111112</c:v>
                </c:pt>
                <c:pt idx="102">
                  <c:v>1.1714285714285715</c:v>
                </c:pt>
                <c:pt idx="103">
                  <c:v>0.58571428571428574</c:v>
                </c:pt>
                <c:pt idx="104">
                  <c:v>0.95121951219512202</c:v>
                </c:pt>
                <c:pt idx="105">
                  <c:v>0.43181818181818182</c:v>
                </c:pt>
                <c:pt idx="106">
                  <c:v>0.51428571428571435</c:v>
                </c:pt>
                <c:pt idx="108">
                  <c:v>0.61599999999999999</c:v>
                </c:pt>
                <c:pt idx="109">
                  <c:v>0.61599999999999999</c:v>
                </c:pt>
                <c:pt idx="110">
                  <c:v>0.61599999999999999</c:v>
                </c:pt>
                <c:pt idx="111">
                  <c:v>0.61599999999999999</c:v>
                </c:pt>
                <c:pt idx="112">
                  <c:v>0.61599999999999999</c:v>
                </c:pt>
                <c:pt idx="113">
                  <c:v>0.61599999999999999</c:v>
                </c:pt>
                <c:pt idx="114">
                  <c:v>0.61599999999999999</c:v>
                </c:pt>
                <c:pt idx="115">
                  <c:v>0.61599999999999999</c:v>
                </c:pt>
                <c:pt idx="116">
                  <c:v>0.61599999999999999</c:v>
                </c:pt>
                <c:pt idx="117">
                  <c:v>1.3</c:v>
                </c:pt>
                <c:pt idx="118">
                  <c:v>1.3</c:v>
                </c:pt>
                <c:pt idx="119">
                  <c:v>1.3</c:v>
                </c:pt>
                <c:pt idx="120">
                  <c:v>1.3</c:v>
                </c:pt>
                <c:pt idx="121">
                  <c:v>1.3</c:v>
                </c:pt>
                <c:pt idx="122">
                  <c:v>1.3</c:v>
                </c:pt>
                <c:pt idx="123">
                  <c:v>1.3</c:v>
                </c:pt>
                <c:pt idx="124">
                  <c:v>1.3</c:v>
                </c:pt>
                <c:pt idx="125">
                  <c:v>1.3</c:v>
                </c:pt>
                <c:pt idx="126">
                  <c:v>1.3</c:v>
                </c:pt>
                <c:pt idx="127">
                  <c:v>1.3</c:v>
                </c:pt>
                <c:pt idx="128">
                  <c:v>1.3</c:v>
                </c:pt>
                <c:pt idx="129">
                  <c:v>1.3</c:v>
                </c:pt>
                <c:pt idx="130">
                  <c:v>1.3</c:v>
                </c:pt>
                <c:pt idx="131">
                  <c:v>1.3</c:v>
                </c:pt>
              </c:numCache>
            </c:numRef>
          </c:xVal>
          <c:yVal>
            <c:numRef>
              <c:f>'cruz-total data'!$Z$3:$Z$134</c:f>
              <c:numCache>
                <c:formatCode>General</c:formatCode>
                <c:ptCount val="132"/>
                <c:pt idx="108">
                  <c:v>0.33250000000000002</c:v>
                </c:pt>
                <c:pt idx="109">
                  <c:v>0.1925</c:v>
                </c:pt>
                <c:pt idx="110">
                  <c:v>0.14416666666666667</c:v>
                </c:pt>
                <c:pt idx="111">
                  <c:v>0.24</c:v>
                </c:pt>
                <c:pt idx="112">
                  <c:v>0.16875000000000001</c:v>
                </c:pt>
                <c:pt idx="113">
                  <c:v>0.14833333333333334</c:v>
                </c:pt>
                <c:pt idx="114">
                  <c:v>0.17499999999999999</c:v>
                </c:pt>
                <c:pt idx="115">
                  <c:v>0.155</c:v>
                </c:pt>
                <c:pt idx="116">
                  <c:v>0.12583333333333332</c:v>
                </c:pt>
                <c:pt idx="117">
                  <c:v>0.24085022725633076</c:v>
                </c:pt>
                <c:pt idx="118">
                  <c:v>0.20316666666666669</c:v>
                </c:pt>
                <c:pt idx="119">
                  <c:v>0.18302174570683788</c:v>
                </c:pt>
                <c:pt idx="120">
                  <c:v>0.16529895350091711</c:v>
                </c:pt>
                <c:pt idx="121">
                  <c:v>0.15272186083763092</c:v>
                </c:pt>
                <c:pt idx="122">
                  <c:v>0.1664724242642863</c:v>
                </c:pt>
                <c:pt idx="123">
                  <c:v>0.17051666666666665</c:v>
                </c:pt>
                <c:pt idx="124">
                  <c:v>0.1575</c:v>
                </c:pt>
                <c:pt idx="125">
                  <c:v>0.15363737330630539</c:v>
                </c:pt>
                <c:pt idx="126">
                  <c:v>0.15</c:v>
                </c:pt>
                <c:pt idx="127">
                  <c:v>0.11060922069557751</c:v>
                </c:pt>
                <c:pt idx="128">
                  <c:v>0.13183333333333333</c:v>
                </c:pt>
                <c:pt idx="129">
                  <c:v>0.14217507690197687</c:v>
                </c:pt>
                <c:pt idx="130">
                  <c:v>0.14099999999999999</c:v>
                </c:pt>
                <c:pt idx="131">
                  <c:v>0.13833333333333334</c:v>
                </c:pt>
              </c:numCache>
            </c:numRef>
          </c:yVal>
          <c:smooth val="0"/>
          <c:extLst>
            <c:ext xmlns:c16="http://schemas.microsoft.com/office/drawing/2014/chart" uri="{C3380CC4-5D6E-409C-BE32-E72D297353CC}">
              <c16:uniqueId val="{00000002-B06C-44C0-BFB7-57D5DA596AFC}"/>
            </c:ext>
          </c:extLst>
        </c:ser>
        <c:dLbls>
          <c:showLegendKey val="0"/>
          <c:showVal val="0"/>
          <c:showCatName val="0"/>
          <c:showSerName val="0"/>
          <c:showPercent val="0"/>
          <c:showBubbleSize val="0"/>
        </c:dLbls>
        <c:axId val="489032384"/>
        <c:axId val="489033696"/>
      </c:scatterChart>
      <c:valAx>
        <c:axId val="489032384"/>
        <c:scaling>
          <c:orientation val="minMax"/>
        </c:scaling>
        <c:delete val="0"/>
        <c:axPos val="b"/>
        <c:title>
          <c:tx>
            <c:rich>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l-GR" sz="2000" b="0" i="0" baseline="0">
                    <a:effectLst/>
                  </a:rPr>
                  <a:t>ρ</a:t>
                </a:r>
                <a:r>
                  <a:rPr lang="en-GB" sz="2000" b="0" i="0" baseline="-25000">
                    <a:effectLst/>
                  </a:rPr>
                  <a:t>b</a:t>
                </a:r>
                <a:r>
                  <a:rPr lang="en-GB" sz="2000" b="0" i="0" baseline="0">
                    <a:effectLst/>
                  </a:rPr>
                  <a:t> </a:t>
                </a:r>
                <a:r>
                  <a:rPr lang="en-US" sz="2000" b="0" i="0" baseline="0">
                    <a:effectLst/>
                  </a:rPr>
                  <a:t>(kg.m</a:t>
                </a:r>
                <a:r>
                  <a:rPr lang="en-US" sz="2000" b="0" i="0" baseline="30000">
                    <a:effectLst/>
                  </a:rPr>
                  <a:t>-3</a:t>
                </a:r>
                <a:r>
                  <a:rPr lang="en-US" sz="2000" b="0" i="0" baseline="0">
                    <a:effectLst/>
                  </a:rPr>
                  <a:t>)</a:t>
                </a:r>
                <a:endParaRPr lang="en-GB" sz="2000">
                  <a:effectLst/>
                </a:endParaRPr>
              </a:p>
            </c:rich>
          </c:tx>
          <c:layout>
            <c:manualLayout>
              <c:xMode val="edge"/>
              <c:yMode val="edge"/>
              <c:x val="0.43846720912220888"/>
              <c:y val="0.91769976851851853"/>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3696"/>
        <c:crosses val="autoZero"/>
        <c:crossBetween val="midCat"/>
      </c:valAx>
      <c:valAx>
        <c:axId val="489033696"/>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2000" b="0" i="0" baseline="0">
                    <a:effectLst/>
                  </a:rPr>
                  <a:t>RoS/u</a:t>
                </a:r>
                <a:r>
                  <a:rPr lang="en-GB" sz="2000" b="0" i="0" baseline="-25000">
                    <a:effectLst/>
                  </a:rPr>
                  <a:t>10</a:t>
                </a:r>
                <a:endParaRPr lang="en-GB" sz="2000">
                  <a:effectLst/>
                </a:endParaRPr>
              </a:p>
            </c:rich>
          </c:tx>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2384"/>
        <c:crosses val="autoZero"/>
        <c:crossBetween val="midCat"/>
      </c:valAx>
      <c:spPr>
        <a:noFill/>
        <a:ln>
          <a:solidFill>
            <a:schemeClr val="tx1"/>
          </a:solidFill>
        </a:ln>
        <a:effectLst/>
      </c:spPr>
    </c:plotArea>
    <c:legend>
      <c:legendPos val="r"/>
      <c:legendEntry>
        <c:idx val="3"/>
        <c:delete val="1"/>
      </c:legendEntry>
      <c:legendEntry>
        <c:idx val="4"/>
        <c:delete val="1"/>
      </c:legendEntry>
      <c:layout>
        <c:manualLayout>
          <c:xMode val="edge"/>
          <c:yMode val="edge"/>
          <c:x val="0.55439365079365077"/>
          <c:y val="4.4429861111111114E-2"/>
          <c:w val="0.4190079365079365"/>
          <c:h val="0.21854999999999999"/>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8486111111111"/>
          <c:y val="2.7407407407407405E-2"/>
          <c:w val="0.79183392857142854"/>
          <c:h val="0.81882754629629639"/>
        </c:manualLayout>
      </c:layout>
      <c:scatterChart>
        <c:scatterStyle val="lineMarker"/>
        <c:varyColors val="0"/>
        <c:ser>
          <c:idx val="0"/>
          <c:order val="0"/>
          <c:tx>
            <c:strRef>
              <c:f>'cruz-total data'!$U$2</c:f>
              <c:strCache>
                <c:ptCount val="1"/>
                <c:pt idx="0">
                  <c:v>Cruz et al., 2020</c:v>
                </c:pt>
              </c:strCache>
            </c:strRef>
          </c:tx>
          <c:spPr>
            <a:ln w="25400" cap="rnd">
              <a:noFill/>
              <a:round/>
            </a:ln>
            <a:effectLst/>
          </c:spPr>
          <c:marker>
            <c:symbol val="circle"/>
            <c:size val="9"/>
            <c:spPr>
              <a:solidFill>
                <a:schemeClr val="bg1"/>
              </a:solidFill>
              <a:ln w="9525">
                <a:solidFill>
                  <a:srgbClr val="FF0000"/>
                </a:solidFill>
              </a:ln>
              <a:effectLst/>
            </c:spPr>
          </c:marker>
          <c:trendline>
            <c:spPr>
              <a:ln w="15875" cap="rnd">
                <a:solidFill>
                  <a:srgbClr val="FF0000"/>
                </a:solidFill>
                <a:prstDash val="dash"/>
              </a:ln>
              <a:effectLst/>
            </c:spPr>
            <c:trendlineType val="linear"/>
            <c:dispRSqr val="0"/>
            <c:dispEq val="0"/>
          </c:trendline>
          <c:xVal>
            <c:numRef>
              <c:f>'cruz-total data'!$R$3:$R$134</c:f>
              <c:numCache>
                <c:formatCode>General</c:formatCode>
                <c:ptCount val="132"/>
                <c:pt idx="0">
                  <c:v>0.28999999999999998</c:v>
                </c:pt>
                <c:pt idx="1">
                  <c:v>0.28999999999999998</c:v>
                </c:pt>
                <c:pt idx="2">
                  <c:v>0.28999999999999998</c:v>
                </c:pt>
                <c:pt idx="3">
                  <c:v>0.28999999999999998</c:v>
                </c:pt>
                <c:pt idx="4">
                  <c:v>0.28999999999999998</c:v>
                </c:pt>
                <c:pt idx="5">
                  <c:v>0.28999999999999998</c:v>
                </c:pt>
                <c:pt idx="6">
                  <c:v>0.28999999999999998</c:v>
                </c:pt>
                <c:pt idx="7">
                  <c:v>0.28999999999999998</c:v>
                </c:pt>
                <c:pt idx="8">
                  <c:v>0.28999999999999998</c:v>
                </c:pt>
                <c:pt idx="9">
                  <c:v>0.28999999999999998</c:v>
                </c:pt>
                <c:pt idx="10">
                  <c:v>0.28999999999999998</c:v>
                </c:pt>
                <c:pt idx="11">
                  <c:v>0.28999999999999998</c:v>
                </c:pt>
                <c:pt idx="12">
                  <c:v>0.28999999999999998</c:v>
                </c:pt>
                <c:pt idx="13">
                  <c:v>0.28999999999999998</c:v>
                </c:pt>
                <c:pt idx="14">
                  <c:v>0.28999999999999998</c:v>
                </c:pt>
                <c:pt idx="15">
                  <c:v>0.28999999999999998</c:v>
                </c:pt>
                <c:pt idx="16">
                  <c:v>0.28999999999999998</c:v>
                </c:pt>
                <c:pt idx="17">
                  <c:v>0.28999999999999998</c:v>
                </c:pt>
                <c:pt idx="18">
                  <c:v>0.28999999999999998</c:v>
                </c:pt>
                <c:pt idx="19">
                  <c:v>0.28999999999999998</c:v>
                </c:pt>
                <c:pt idx="20">
                  <c:v>0.28999999999999998</c:v>
                </c:pt>
                <c:pt idx="21">
                  <c:v>0.28999999999999998</c:v>
                </c:pt>
                <c:pt idx="22">
                  <c:v>0.28999999999999998</c:v>
                </c:pt>
                <c:pt idx="23">
                  <c:v>0.28999999999999998</c:v>
                </c:pt>
                <c:pt idx="24">
                  <c:v>0.09</c:v>
                </c:pt>
                <c:pt idx="25">
                  <c:v>0.09</c:v>
                </c:pt>
                <c:pt idx="26">
                  <c:v>0.09</c:v>
                </c:pt>
                <c:pt idx="27">
                  <c:v>0.09</c:v>
                </c:pt>
                <c:pt idx="28">
                  <c:v>0.09</c:v>
                </c:pt>
                <c:pt idx="29">
                  <c:v>0.09</c:v>
                </c:pt>
                <c:pt idx="30">
                  <c:v>0.09</c:v>
                </c:pt>
                <c:pt idx="31">
                  <c:v>0.09</c:v>
                </c:pt>
                <c:pt idx="32">
                  <c:v>0.09</c:v>
                </c:pt>
                <c:pt idx="33">
                  <c:v>0.73</c:v>
                </c:pt>
                <c:pt idx="34">
                  <c:v>0.73</c:v>
                </c:pt>
                <c:pt idx="35">
                  <c:v>0.73</c:v>
                </c:pt>
                <c:pt idx="36">
                  <c:v>0.73</c:v>
                </c:pt>
                <c:pt idx="37">
                  <c:v>0.73</c:v>
                </c:pt>
                <c:pt idx="38">
                  <c:v>0.73</c:v>
                </c:pt>
                <c:pt idx="39">
                  <c:v>0.73</c:v>
                </c:pt>
                <c:pt idx="40">
                  <c:v>0.73</c:v>
                </c:pt>
                <c:pt idx="41">
                  <c:v>0.73</c:v>
                </c:pt>
                <c:pt idx="42">
                  <c:v>0.73</c:v>
                </c:pt>
                <c:pt idx="43">
                  <c:v>0.73</c:v>
                </c:pt>
                <c:pt idx="44">
                  <c:v>0.73</c:v>
                </c:pt>
                <c:pt idx="49">
                  <c:v>0.3</c:v>
                </c:pt>
                <c:pt idx="50">
                  <c:v>0.25</c:v>
                </c:pt>
                <c:pt idx="51">
                  <c:v>0.31</c:v>
                </c:pt>
                <c:pt idx="52">
                  <c:v>0.4</c:v>
                </c:pt>
                <c:pt idx="53">
                  <c:v>0.41</c:v>
                </c:pt>
                <c:pt idx="54">
                  <c:v>0.28999999999999998</c:v>
                </c:pt>
                <c:pt idx="55">
                  <c:v>0.4</c:v>
                </c:pt>
                <c:pt idx="56">
                  <c:v>0.78</c:v>
                </c:pt>
                <c:pt idx="57">
                  <c:v>0.62</c:v>
                </c:pt>
                <c:pt idx="58">
                  <c:v>0.79</c:v>
                </c:pt>
                <c:pt idx="59">
                  <c:v>0.9</c:v>
                </c:pt>
                <c:pt idx="60">
                  <c:v>0.78</c:v>
                </c:pt>
                <c:pt idx="61">
                  <c:v>0.9</c:v>
                </c:pt>
                <c:pt idx="62">
                  <c:v>0.7</c:v>
                </c:pt>
                <c:pt idx="63">
                  <c:v>0.75</c:v>
                </c:pt>
                <c:pt idx="64">
                  <c:v>0.9</c:v>
                </c:pt>
                <c:pt idx="65">
                  <c:v>0.93</c:v>
                </c:pt>
                <c:pt idx="66">
                  <c:v>0.22</c:v>
                </c:pt>
                <c:pt idx="67">
                  <c:v>0.27</c:v>
                </c:pt>
                <c:pt idx="68">
                  <c:v>0.25</c:v>
                </c:pt>
                <c:pt idx="69">
                  <c:v>0.26</c:v>
                </c:pt>
                <c:pt idx="70">
                  <c:v>0.24</c:v>
                </c:pt>
                <c:pt idx="71">
                  <c:v>0.24</c:v>
                </c:pt>
                <c:pt idx="72">
                  <c:v>0.25</c:v>
                </c:pt>
                <c:pt idx="73">
                  <c:v>0.24</c:v>
                </c:pt>
                <c:pt idx="74">
                  <c:v>0.18</c:v>
                </c:pt>
                <c:pt idx="75">
                  <c:v>0.28999999999999998</c:v>
                </c:pt>
                <c:pt idx="76">
                  <c:v>0.18</c:v>
                </c:pt>
                <c:pt idx="77">
                  <c:v>0.2</c:v>
                </c:pt>
                <c:pt idx="78">
                  <c:v>0.2</c:v>
                </c:pt>
                <c:pt idx="79">
                  <c:v>0.23</c:v>
                </c:pt>
                <c:pt idx="80">
                  <c:v>0.23</c:v>
                </c:pt>
                <c:pt idx="81">
                  <c:v>0.2</c:v>
                </c:pt>
                <c:pt idx="82">
                  <c:v>0.17</c:v>
                </c:pt>
                <c:pt idx="83">
                  <c:v>0.27</c:v>
                </c:pt>
                <c:pt idx="84">
                  <c:v>0.24</c:v>
                </c:pt>
                <c:pt idx="85">
                  <c:v>0.25</c:v>
                </c:pt>
                <c:pt idx="86">
                  <c:v>0.28000000000000003</c:v>
                </c:pt>
                <c:pt idx="87">
                  <c:v>0.26</c:v>
                </c:pt>
                <c:pt idx="88">
                  <c:v>0.18</c:v>
                </c:pt>
                <c:pt idx="89">
                  <c:v>0.28999999999999998</c:v>
                </c:pt>
                <c:pt idx="90">
                  <c:v>0.18</c:v>
                </c:pt>
                <c:pt idx="91">
                  <c:v>0.16</c:v>
                </c:pt>
                <c:pt idx="92">
                  <c:v>0.25</c:v>
                </c:pt>
                <c:pt idx="93">
                  <c:v>0.2</c:v>
                </c:pt>
                <c:pt idx="94">
                  <c:v>0.19</c:v>
                </c:pt>
                <c:pt idx="95">
                  <c:v>0.16</c:v>
                </c:pt>
                <c:pt idx="96">
                  <c:v>0.16</c:v>
                </c:pt>
                <c:pt idx="97">
                  <c:v>0.43</c:v>
                </c:pt>
                <c:pt idx="98">
                  <c:v>0.56999999999999995</c:v>
                </c:pt>
                <c:pt idx="99">
                  <c:v>0.33</c:v>
                </c:pt>
                <c:pt idx="100">
                  <c:v>0.57999999999999996</c:v>
                </c:pt>
                <c:pt idx="101">
                  <c:v>0.36</c:v>
                </c:pt>
                <c:pt idx="102">
                  <c:v>0.35</c:v>
                </c:pt>
                <c:pt idx="103">
                  <c:v>0.7</c:v>
                </c:pt>
                <c:pt idx="104">
                  <c:v>0.41</c:v>
                </c:pt>
                <c:pt idx="105">
                  <c:v>0.88</c:v>
                </c:pt>
                <c:pt idx="106">
                  <c:v>0.7</c:v>
                </c:pt>
                <c:pt idx="108">
                  <c:v>0.2</c:v>
                </c:pt>
                <c:pt idx="109">
                  <c:v>0.2</c:v>
                </c:pt>
                <c:pt idx="110">
                  <c:v>0.2</c:v>
                </c:pt>
                <c:pt idx="111">
                  <c:v>0.5</c:v>
                </c:pt>
                <c:pt idx="112">
                  <c:v>0.5</c:v>
                </c:pt>
                <c:pt idx="113">
                  <c:v>0.5</c:v>
                </c:pt>
                <c:pt idx="114">
                  <c:v>1</c:v>
                </c:pt>
                <c:pt idx="115">
                  <c:v>1</c:v>
                </c:pt>
                <c:pt idx="116">
                  <c:v>1</c:v>
                </c:pt>
                <c:pt idx="117">
                  <c:v>0.2</c:v>
                </c:pt>
                <c:pt idx="118">
                  <c:v>0.2</c:v>
                </c:pt>
                <c:pt idx="119">
                  <c:v>0.2</c:v>
                </c:pt>
                <c:pt idx="120">
                  <c:v>0.2</c:v>
                </c:pt>
                <c:pt idx="121">
                  <c:v>0.2</c:v>
                </c:pt>
                <c:pt idx="122">
                  <c:v>0.5</c:v>
                </c:pt>
                <c:pt idx="123">
                  <c:v>0.5</c:v>
                </c:pt>
                <c:pt idx="124">
                  <c:v>0.5</c:v>
                </c:pt>
                <c:pt idx="125">
                  <c:v>0.5</c:v>
                </c:pt>
                <c:pt idx="126">
                  <c:v>0.5</c:v>
                </c:pt>
                <c:pt idx="127">
                  <c:v>1</c:v>
                </c:pt>
                <c:pt idx="128">
                  <c:v>1</c:v>
                </c:pt>
                <c:pt idx="129">
                  <c:v>1</c:v>
                </c:pt>
                <c:pt idx="130">
                  <c:v>1</c:v>
                </c:pt>
                <c:pt idx="131">
                  <c:v>1</c:v>
                </c:pt>
              </c:numCache>
            </c:numRef>
          </c:xVal>
          <c:yVal>
            <c:numRef>
              <c:f>'cruz-total data'!$U$3:$U$134</c:f>
              <c:numCache>
                <c:formatCode>0.00</c:formatCode>
                <c:ptCount val="132"/>
                <c:pt idx="0">
                  <c:v>1.1111111111111112</c:v>
                </c:pt>
                <c:pt idx="1">
                  <c:v>1.2222222222222223</c:v>
                </c:pt>
                <c:pt idx="2">
                  <c:v>1.1444444444444444</c:v>
                </c:pt>
                <c:pt idx="3">
                  <c:v>1.9861111111111112</c:v>
                </c:pt>
                <c:pt idx="4">
                  <c:v>1.6249999999999998</c:v>
                </c:pt>
                <c:pt idx="5">
                  <c:v>1.4166666666666665</c:v>
                </c:pt>
                <c:pt idx="6">
                  <c:v>1.5138888888888888</c:v>
                </c:pt>
                <c:pt idx="7">
                  <c:v>1.0194444444444444</c:v>
                </c:pt>
                <c:pt idx="8">
                  <c:v>1.6527777777777777</c:v>
                </c:pt>
                <c:pt idx="9">
                  <c:v>1.2777777777777777</c:v>
                </c:pt>
                <c:pt idx="10">
                  <c:v>2.3972222222222226</c:v>
                </c:pt>
                <c:pt idx="11">
                  <c:v>1.4027777777777777</c:v>
                </c:pt>
                <c:pt idx="12">
                  <c:v>1.4666666666666668</c:v>
                </c:pt>
                <c:pt idx="13">
                  <c:v>1.9333333333333333</c:v>
                </c:pt>
                <c:pt idx="14">
                  <c:v>1.0999999999999999</c:v>
                </c:pt>
                <c:pt idx="15">
                  <c:v>1.161111111111111</c:v>
                </c:pt>
                <c:pt idx="16">
                  <c:v>1.4749999999999999</c:v>
                </c:pt>
                <c:pt idx="17">
                  <c:v>1.2972222222222223</c:v>
                </c:pt>
                <c:pt idx="18">
                  <c:v>2.0444444444444443</c:v>
                </c:pt>
                <c:pt idx="19">
                  <c:v>1.7944444444444443</c:v>
                </c:pt>
                <c:pt idx="20">
                  <c:v>1.1194444444444445</c:v>
                </c:pt>
                <c:pt idx="21">
                  <c:v>1.7833333333333332</c:v>
                </c:pt>
                <c:pt idx="22">
                  <c:v>1.6583333333333332</c:v>
                </c:pt>
                <c:pt idx="23">
                  <c:v>1.4555555555555555</c:v>
                </c:pt>
                <c:pt idx="24">
                  <c:v>0.95277777777777783</c:v>
                </c:pt>
                <c:pt idx="25">
                  <c:v>0.66111111111111109</c:v>
                </c:pt>
                <c:pt idx="26">
                  <c:v>1.0777777777777777</c:v>
                </c:pt>
                <c:pt idx="27">
                  <c:v>0.71944444444444444</c:v>
                </c:pt>
                <c:pt idx="28">
                  <c:v>1.1222222222222222</c:v>
                </c:pt>
                <c:pt idx="29">
                  <c:v>0.78333333333333321</c:v>
                </c:pt>
                <c:pt idx="30">
                  <c:v>1.2805555555555557</c:v>
                </c:pt>
                <c:pt idx="31">
                  <c:v>0.90277777777777779</c:v>
                </c:pt>
                <c:pt idx="32">
                  <c:v>0.70277777777777772</c:v>
                </c:pt>
                <c:pt idx="33">
                  <c:v>2.0527777777777776</c:v>
                </c:pt>
                <c:pt idx="34">
                  <c:v>2.1527777777777777</c:v>
                </c:pt>
                <c:pt idx="35">
                  <c:v>1.4916666666666667</c:v>
                </c:pt>
                <c:pt idx="36">
                  <c:v>1.6083333333333334</c:v>
                </c:pt>
                <c:pt idx="37">
                  <c:v>2.0611111111111109</c:v>
                </c:pt>
                <c:pt idx="38">
                  <c:v>2.4694444444444446</c:v>
                </c:pt>
                <c:pt idx="39">
                  <c:v>1.4388888888888889</c:v>
                </c:pt>
                <c:pt idx="40">
                  <c:v>1.461111111111111</c:v>
                </c:pt>
                <c:pt idx="41">
                  <c:v>2.838888888888889</c:v>
                </c:pt>
                <c:pt idx="42">
                  <c:v>1.7638888888888888</c:v>
                </c:pt>
                <c:pt idx="43">
                  <c:v>1.8388888888888888</c:v>
                </c:pt>
                <c:pt idx="44">
                  <c:v>2.411111111111111</c:v>
                </c:pt>
              </c:numCache>
            </c:numRef>
          </c:yVal>
          <c:smooth val="0"/>
          <c:extLst>
            <c:ext xmlns:c16="http://schemas.microsoft.com/office/drawing/2014/chart" uri="{C3380CC4-5D6E-409C-BE32-E72D297353CC}">
              <c16:uniqueId val="{00000000-7403-47A7-A508-51DD8A04FC9E}"/>
            </c:ext>
          </c:extLst>
        </c:ser>
        <c:ser>
          <c:idx val="1"/>
          <c:order val="1"/>
          <c:tx>
            <c:strRef>
              <c:f>'cruz-total data'!$V$2</c:f>
              <c:strCache>
                <c:ptCount val="1"/>
                <c:pt idx="0">
                  <c:v>Cruz et al., 2018</c:v>
                </c:pt>
              </c:strCache>
            </c:strRef>
          </c:tx>
          <c:spPr>
            <a:ln w="25400" cap="rnd">
              <a:noFill/>
              <a:round/>
            </a:ln>
            <a:effectLst/>
          </c:spPr>
          <c:marker>
            <c:symbol val="circle"/>
            <c:size val="9"/>
            <c:spPr>
              <a:solidFill>
                <a:schemeClr val="bg1"/>
              </a:solidFill>
              <a:ln w="9525">
                <a:solidFill>
                  <a:srgbClr val="00B0F0"/>
                </a:solidFill>
              </a:ln>
              <a:effectLst/>
            </c:spPr>
          </c:marker>
          <c:trendline>
            <c:spPr>
              <a:ln w="15875" cap="rnd">
                <a:solidFill>
                  <a:srgbClr val="00B0F0"/>
                </a:solidFill>
                <a:prstDash val="dash"/>
              </a:ln>
              <a:effectLst/>
            </c:spPr>
            <c:trendlineType val="linear"/>
            <c:dispRSqr val="0"/>
            <c:dispEq val="0"/>
          </c:trendline>
          <c:xVal>
            <c:numRef>
              <c:f>'cruz-total data'!$R$3:$R$134</c:f>
              <c:numCache>
                <c:formatCode>General</c:formatCode>
                <c:ptCount val="132"/>
                <c:pt idx="0">
                  <c:v>0.28999999999999998</c:v>
                </c:pt>
                <c:pt idx="1">
                  <c:v>0.28999999999999998</c:v>
                </c:pt>
                <c:pt idx="2">
                  <c:v>0.28999999999999998</c:v>
                </c:pt>
                <c:pt idx="3">
                  <c:v>0.28999999999999998</c:v>
                </c:pt>
                <c:pt idx="4">
                  <c:v>0.28999999999999998</c:v>
                </c:pt>
                <c:pt idx="5">
                  <c:v>0.28999999999999998</c:v>
                </c:pt>
                <c:pt idx="6">
                  <c:v>0.28999999999999998</c:v>
                </c:pt>
                <c:pt idx="7">
                  <c:v>0.28999999999999998</c:v>
                </c:pt>
                <c:pt idx="8">
                  <c:v>0.28999999999999998</c:v>
                </c:pt>
                <c:pt idx="9">
                  <c:v>0.28999999999999998</c:v>
                </c:pt>
                <c:pt idx="10">
                  <c:v>0.28999999999999998</c:v>
                </c:pt>
                <c:pt idx="11">
                  <c:v>0.28999999999999998</c:v>
                </c:pt>
                <c:pt idx="12">
                  <c:v>0.28999999999999998</c:v>
                </c:pt>
                <c:pt idx="13">
                  <c:v>0.28999999999999998</c:v>
                </c:pt>
                <c:pt idx="14">
                  <c:v>0.28999999999999998</c:v>
                </c:pt>
                <c:pt idx="15">
                  <c:v>0.28999999999999998</c:v>
                </c:pt>
                <c:pt idx="16">
                  <c:v>0.28999999999999998</c:v>
                </c:pt>
                <c:pt idx="17">
                  <c:v>0.28999999999999998</c:v>
                </c:pt>
                <c:pt idx="18">
                  <c:v>0.28999999999999998</c:v>
                </c:pt>
                <c:pt idx="19">
                  <c:v>0.28999999999999998</c:v>
                </c:pt>
                <c:pt idx="20">
                  <c:v>0.28999999999999998</c:v>
                </c:pt>
                <c:pt idx="21">
                  <c:v>0.28999999999999998</c:v>
                </c:pt>
                <c:pt idx="22">
                  <c:v>0.28999999999999998</c:v>
                </c:pt>
                <c:pt idx="23">
                  <c:v>0.28999999999999998</c:v>
                </c:pt>
                <c:pt idx="24">
                  <c:v>0.09</c:v>
                </c:pt>
                <c:pt idx="25">
                  <c:v>0.09</c:v>
                </c:pt>
                <c:pt idx="26">
                  <c:v>0.09</c:v>
                </c:pt>
                <c:pt idx="27">
                  <c:v>0.09</c:v>
                </c:pt>
                <c:pt idx="28">
                  <c:v>0.09</c:v>
                </c:pt>
                <c:pt idx="29">
                  <c:v>0.09</c:v>
                </c:pt>
                <c:pt idx="30">
                  <c:v>0.09</c:v>
                </c:pt>
                <c:pt idx="31">
                  <c:v>0.09</c:v>
                </c:pt>
                <c:pt idx="32">
                  <c:v>0.09</c:v>
                </c:pt>
                <c:pt idx="33">
                  <c:v>0.73</c:v>
                </c:pt>
                <c:pt idx="34">
                  <c:v>0.73</c:v>
                </c:pt>
                <c:pt idx="35">
                  <c:v>0.73</c:v>
                </c:pt>
                <c:pt idx="36">
                  <c:v>0.73</c:v>
                </c:pt>
                <c:pt idx="37">
                  <c:v>0.73</c:v>
                </c:pt>
                <c:pt idx="38">
                  <c:v>0.73</c:v>
                </c:pt>
                <c:pt idx="39">
                  <c:v>0.73</c:v>
                </c:pt>
                <c:pt idx="40">
                  <c:v>0.73</c:v>
                </c:pt>
                <c:pt idx="41">
                  <c:v>0.73</c:v>
                </c:pt>
                <c:pt idx="42">
                  <c:v>0.73</c:v>
                </c:pt>
                <c:pt idx="43">
                  <c:v>0.73</c:v>
                </c:pt>
                <c:pt idx="44">
                  <c:v>0.73</c:v>
                </c:pt>
                <c:pt idx="49">
                  <c:v>0.3</c:v>
                </c:pt>
                <c:pt idx="50">
                  <c:v>0.25</c:v>
                </c:pt>
                <c:pt idx="51">
                  <c:v>0.31</c:v>
                </c:pt>
                <c:pt idx="52">
                  <c:v>0.4</c:v>
                </c:pt>
                <c:pt idx="53">
                  <c:v>0.41</c:v>
                </c:pt>
                <c:pt idx="54">
                  <c:v>0.28999999999999998</c:v>
                </c:pt>
                <c:pt idx="55">
                  <c:v>0.4</c:v>
                </c:pt>
                <c:pt idx="56">
                  <c:v>0.78</c:v>
                </c:pt>
                <c:pt idx="57">
                  <c:v>0.62</c:v>
                </c:pt>
                <c:pt idx="58">
                  <c:v>0.79</c:v>
                </c:pt>
                <c:pt idx="59">
                  <c:v>0.9</c:v>
                </c:pt>
                <c:pt idx="60">
                  <c:v>0.78</c:v>
                </c:pt>
                <c:pt idx="61">
                  <c:v>0.9</c:v>
                </c:pt>
                <c:pt idx="62">
                  <c:v>0.7</c:v>
                </c:pt>
                <c:pt idx="63">
                  <c:v>0.75</c:v>
                </c:pt>
                <c:pt idx="64">
                  <c:v>0.9</c:v>
                </c:pt>
                <c:pt idx="65">
                  <c:v>0.93</c:v>
                </c:pt>
                <c:pt idx="66">
                  <c:v>0.22</c:v>
                </c:pt>
                <c:pt idx="67">
                  <c:v>0.27</c:v>
                </c:pt>
                <c:pt idx="68">
                  <c:v>0.25</c:v>
                </c:pt>
                <c:pt idx="69">
                  <c:v>0.26</c:v>
                </c:pt>
                <c:pt idx="70">
                  <c:v>0.24</c:v>
                </c:pt>
                <c:pt idx="71">
                  <c:v>0.24</c:v>
                </c:pt>
                <c:pt idx="72">
                  <c:v>0.25</c:v>
                </c:pt>
                <c:pt idx="73">
                  <c:v>0.24</c:v>
                </c:pt>
                <c:pt idx="74">
                  <c:v>0.18</c:v>
                </c:pt>
                <c:pt idx="75">
                  <c:v>0.28999999999999998</c:v>
                </c:pt>
                <c:pt idx="76">
                  <c:v>0.18</c:v>
                </c:pt>
                <c:pt idx="77">
                  <c:v>0.2</c:v>
                </c:pt>
                <c:pt idx="78">
                  <c:v>0.2</c:v>
                </c:pt>
                <c:pt idx="79">
                  <c:v>0.23</c:v>
                </c:pt>
                <c:pt idx="80">
                  <c:v>0.23</c:v>
                </c:pt>
                <c:pt idx="81">
                  <c:v>0.2</c:v>
                </c:pt>
                <c:pt idx="82">
                  <c:v>0.17</c:v>
                </c:pt>
                <c:pt idx="83">
                  <c:v>0.27</c:v>
                </c:pt>
                <c:pt idx="84">
                  <c:v>0.24</c:v>
                </c:pt>
                <c:pt idx="85">
                  <c:v>0.25</c:v>
                </c:pt>
                <c:pt idx="86">
                  <c:v>0.28000000000000003</c:v>
                </c:pt>
                <c:pt idx="87">
                  <c:v>0.26</c:v>
                </c:pt>
                <c:pt idx="88">
                  <c:v>0.18</c:v>
                </c:pt>
                <c:pt idx="89">
                  <c:v>0.28999999999999998</c:v>
                </c:pt>
                <c:pt idx="90">
                  <c:v>0.18</c:v>
                </c:pt>
                <c:pt idx="91">
                  <c:v>0.16</c:v>
                </c:pt>
                <c:pt idx="92">
                  <c:v>0.25</c:v>
                </c:pt>
                <c:pt idx="93">
                  <c:v>0.2</c:v>
                </c:pt>
                <c:pt idx="94">
                  <c:v>0.19</c:v>
                </c:pt>
                <c:pt idx="95">
                  <c:v>0.16</c:v>
                </c:pt>
                <c:pt idx="96">
                  <c:v>0.16</c:v>
                </c:pt>
                <c:pt idx="97">
                  <c:v>0.43</c:v>
                </c:pt>
                <c:pt idx="98">
                  <c:v>0.56999999999999995</c:v>
                </c:pt>
                <c:pt idx="99">
                  <c:v>0.33</c:v>
                </c:pt>
                <c:pt idx="100">
                  <c:v>0.57999999999999996</c:v>
                </c:pt>
                <c:pt idx="101">
                  <c:v>0.36</c:v>
                </c:pt>
                <c:pt idx="102">
                  <c:v>0.35</c:v>
                </c:pt>
                <c:pt idx="103">
                  <c:v>0.7</c:v>
                </c:pt>
                <c:pt idx="104">
                  <c:v>0.41</c:v>
                </c:pt>
                <c:pt idx="105">
                  <c:v>0.88</c:v>
                </c:pt>
                <c:pt idx="106">
                  <c:v>0.7</c:v>
                </c:pt>
                <c:pt idx="108">
                  <c:v>0.2</c:v>
                </c:pt>
                <c:pt idx="109">
                  <c:v>0.2</c:v>
                </c:pt>
                <c:pt idx="110">
                  <c:v>0.2</c:v>
                </c:pt>
                <c:pt idx="111">
                  <c:v>0.5</c:v>
                </c:pt>
                <c:pt idx="112">
                  <c:v>0.5</c:v>
                </c:pt>
                <c:pt idx="113">
                  <c:v>0.5</c:v>
                </c:pt>
                <c:pt idx="114">
                  <c:v>1</c:v>
                </c:pt>
                <c:pt idx="115">
                  <c:v>1</c:v>
                </c:pt>
                <c:pt idx="116">
                  <c:v>1</c:v>
                </c:pt>
                <c:pt idx="117">
                  <c:v>0.2</c:v>
                </c:pt>
                <c:pt idx="118">
                  <c:v>0.2</c:v>
                </c:pt>
                <c:pt idx="119">
                  <c:v>0.2</c:v>
                </c:pt>
                <c:pt idx="120">
                  <c:v>0.2</c:v>
                </c:pt>
                <c:pt idx="121">
                  <c:v>0.2</c:v>
                </c:pt>
                <c:pt idx="122">
                  <c:v>0.5</c:v>
                </c:pt>
                <c:pt idx="123">
                  <c:v>0.5</c:v>
                </c:pt>
                <c:pt idx="124">
                  <c:v>0.5</c:v>
                </c:pt>
                <c:pt idx="125">
                  <c:v>0.5</c:v>
                </c:pt>
                <c:pt idx="126">
                  <c:v>0.5</c:v>
                </c:pt>
                <c:pt idx="127">
                  <c:v>1</c:v>
                </c:pt>
                <c:pt idx="128">
                  <c:v>1</c:v>
                </c:pt>
                <c:pt idx="129">
                  <c:v>1</c:v>
                </c:pt>
                <c:pt idx="130">
                  <c:v>1</c:v>
                </c:pt>
                <c:pt idx="131">
                  <c:v>1</c:v>
                </c:pt>
              </c:numCache>
            </c:numRef>
          </c:xVal>
          <c:yVal>
            <c:numRef>
              <c:f>'cruz-total data'!$V$3:$V$134</c:f>
              <c:numCache>
                <c:formatCode>General</c:formatCode>
                <c:ptCount val="132"/>
                <c:pt idx="49" formatCode="0.00">
                  <c:v>1.1766666666666665</c:v>
                </c:pt>
                <c:pt idx="50" formatCode="0.00">
                  <c:v>0.46</c:v>
                </c:pt>
                <c:pt idx="51" formatCode="0.00">
                  <c:v>0.69</c:v>
                </c:pt>
                <c:pt idx="52" formatCode="0.00">
                  <c:v>0.37</c:v>
                </c:pt>
                <c:pt idx="53" formatCode="0.00">
                  <c:v>0.8</c:v>
                </c:pt>
                <c:pt idx="54" formatCode="0.00">
                  <c:v>0.77</c:v>
                </c:pt>
                <c:pt idx="55" formatCode="0.00">
                  <c:v>0.625</c:v>
                </c:pt>
                <c:pt idx="56" formatCode="0.00">
                  <c:v>0.85166666666666668</c:v>
                </c:pt>
                <c:pt idx="57" formatCode="0.00">
                  <c:v>0.96833333333333338</c:v>
                </c:pt>
                <c:pt idx="58" formatCode="0.00">
                  <c:v>0.81499999999999995</c:v>
                </c:pt>
                <c:pt idx="59" formatCode="0.00">
                  <c:v>0.57999999999999996</c:v>
                </c:pt>
                <c:pt idx="60" formatCode="0.00">
                  <c:v>0.78999999999999992</c:v>
                </c:pt>
                <c:pt idx="61" formatCode="0.00">
                  <c:v>0.52666666666666673</c:v>
                </c:pt>
                <c:pt idx="62" formatCode="0.00">
                  <c:v>0.64500000000000002</c:v>
                </c:pt>
                <c:pt idx="63" formatCode="0.00">
                  <c:v>1.01</c:v>
                </c:pt>
                <c:pt idx="64" formatCode="0.00">
                  <c:v>0.51666666666666672</c:v>
                </c:pt>
                <c:pt idx="65" formatCode="0.00">
                  <c:v>0.27500000000000002</c:v>
                </c:pt>
                <c:pt idx="66" formatCode="0.00">
                  <c:v>0.93666666666666676</c:v>
                </c:pt>
                <c:pt idx="67" formatCode="0.00">
                  <c:v>1.25</c:v>
                </c:pt>
                <c:pt idx="68" formatCode="0.00">
                  <c:v>1.7</c:v>
                </c:pt>
                <c:pt idx="69" formatCode="0.00">
                  <c:v>1.1433333333333333</c:v>
                </c:pt>
                <c:pt idx="70" formatCode="0.00">
                  <c:v>0.91333333333333333</c:v>
                </c:pt>
                <c:pt idx="71" formatCode="0.00">
                  <c:v>1.25</c:v>
                </c:pt>
                <c:pt idx="72" formatCode="0.00">
                  <c:v>0.69500000000000006</c:v>
                </c:pt>
                <c:pt idx="73" formatCode="0.00">
                  <c:v>1.2233333333333334</c:v>
                </c:pt>
                <c:pt idx="74" formatCode="0.00">
                  <c:v>0.84166666666666667</c:v>
                </c:pt>
                <c:pt idx="75" formatCode="0.00">
                  <c:v>1.5</c:v>
                </c:pt>
                <c:pt idx="76" formatCode="0.00">
                  <c:v>1.75</c:v>
                </c:pt>
                <c:pt idx="77" formatCode="0.00">
                  <c:v>0.8</c:v>
                </c:pt>
                <c:pt idx="78" formatCode="0.00">
                  <c:v>1.3333333333333333</c:v>
                </c:pt>
                <c:pt idx="79" formatCode="0.00">
                  <c:v>1.8166666666666667</c:v>
                </c:pt>
                <c:pt idx="80" formatCode="0.00">
                  <c:v>1.4283333333333335</c:v>
                </c:pt>
                <c:pt idx="81" formatCode="0.00">
                  <c:v>0.45666666666666667</c:v>
                </c:pt>
                <c:pt idx="82" formatCode="0.00">
                  <c:v>2.5</c:v>
                </c:pt>
                <c:pt idx="83" formatCode="0.00">
                  <c:v>2.2216666666666667</c:v>
                </c:pt>
                <c:pt idx="84" formatCode="0.00">
                  <c:v>1.4283333333333335</c:v>
                </c:pt>
                <c:pt idx="85" formatCode="0.00">
                  <c:v>0.73333333333333328</c:v>
                </c:pt>
                <c:pt idx="86" formatCode="0.00">
                  <c:v>2.1483333333333334</c:v>
                </c:pt>
                <c:pt idx="87" formatCode="0.00">
                  <c:v>1.0533333333333335</c:v>
                </c:pt>
                <c:pt idx="88" formatCode="0.00">
                  <c:v>1.5383333333333333</c:v>
                </c:pt>
                <c:pt idx="89" formatCode="0.00">
                  <c:v>0.85666666666666669</c:v>
                </c:pt>
                <c:pt idx="90" formatCode="0.00">
                  <c:v>0.29166666666666669</c:v>
                </c:pt>
                <c:pt idx="91" formatCode="0.00">
                  <c:v>1.1766666666666665</c:v>
                </c:pt>
                <c:pt idx="92" formatCode="0.00">
                  <c:v>0.83333333333333337</c:v>
                </c:pt>
                <c:pt idx="93" formatCode="0.00">
                  <c:v>0.56166666666666676</c:v>
                </c:pt>
                <c:pt idx="94" formatCode="0.00">
                  <c:v>1.5383333333333333</c:v>
                </c:pt>
                <c:pt idx="95" formatCode="0.00">
                  <c:v>0.65</c:v>
                </c:pt>
                <c:pt idx="96" formatCode="0.00">
                  <c:v>1.1116666666666668</c:v>
                </c:pt>
                <c:pt idx="97" formatCode="0.00">
                  <c:v>0.75333333333333341</c:v>
                </c:pt>
                <c:pt idx="98" formatCode="0.00">
                  <c:v>1.4283333333333335</c:v>
                </c:pt>
                <c:pt idx="99" formatCode="0.00">
                  <c:v>0.76666666666666672</c:v>
                </c:pt>
                <c:pt idx="100" formatCode="0.00">
                  <c:v>0.83333333333333337</c:v>
                </c:pt>
                <c:pt idx="101" formatCode="0.00">
                  <c:v>0.77999999999999992</c:v>
                </c:pt>
                <c:pt idx="102" formatCode="0.00">
                  <c:v>0.88</c:v>
                </c:pt>
                <c:pt idx="103" formatCode="0.00">
                  <c:v>0.20833333333333334</c:v>
                </c:pt>
                <c:pt idx="104" formatCode="0.00">
                  <c:v>0.94500000000000006</c:v>
                </c:pt>
                <c:pt idx="105" formatCode="0.00">
                  <c:v>0.9933333333333334</c:v>
                </c:pt>
                <c:pt idx="106" formatCode="0.00">
                  <c:v>0.8666666666666667</c:v>
                </c:pt>
              </c:numCache>
            </c:numRef>
          </c:yVal>
          <c:smooth val="0"/>
          <c:extLst>
            <c:ext xmlns:c16="http://schemas.microsoft.com/office/drawing/2014/chart" uri="{C3380CC4-5D6E-409C-BE32-E72D297353CC}">
              <c16:uniqueId val="{00000001-7403-47A7-A508-51DD8A04FC9E}"/>
            </c:ext>
          </c:extLst>
        </c:ser>
        <c:ser>
          <c:idx val="2"/>
          <c:order val="2"/>
          <c:tx>
            <c:strRef>
              <c:f>'cruz-total data'!$W$2</c:f>
              <c:strCache>
                <c:ptCount val="1"/>
                <c:pt idx="0">
                  <c:v>FDS</c:v>
                </c:pt>
              </c:strCache>
            </c:strRef>
          </c:tx>
          <c:spPr>
            <a:ln w="25400" cap="rnd">
              <a:noFill/>
              <a:round/>
            </a:ln>
            <a:effectLst/>
          </c:spPr>
          <c:marker>
            <c:symbol val="triangle"/>
            <c:size val="9"/>
            <c:spPr>
              <a:solidFill>
                <a:schemeClr val="bg1"/>
              </a:solidFill>
              <a:ln w="9525">
                <a:solidFill>
                  <a:srgbClr val="00B050"/>
                </a:solidFill>
              </a:ln>
              <a:effectLst/>
            </c:spPr>
          </c:marker>
          <c:trendline>
            <c:spPr>
              <a:ln w="15875" cap="rnd">
                <a:solidFill>
                  <a:srgbClr val="00B050"/>
                </a:solidFill>
                <a:prstDash val="dash"/>
              </a:ln>
              <a:effectLst/>
            </c:spPr>
            <c:trendlineType val="linear"/>
            <c:dispRSqr val="0"/>
            <c:dispEq val="0"/>
          </c:trendline>
          <c:xVal>
            <c:numRef>
              <c:f>'cruz-total data'!$R$3:$R$134</c:f>
              <c:numCache>
                <c:formatCode>General</c:formatCode>
                <c:ptCount val="132"/>
                <c:pt idx="0">
                  <c:v>0.28999999999999998</c:v>
                </c:pt>
                <c:pt idx="1">
                  <c:v>0.28999999999999998</c:v>
                </c:pt>
                <c:pt idx="2">
                  <c:v>0.28999999999999998</c:v>
                </c:pt>
                <c:pt idx="3">
                  <c:v>0.28999999999999998</c:v>
                </c:pt>
                <c:pt idx="4">
                  <c:v>0.28999999999999998</c:v>
                </c:pt>
                <c:pt idx="5">
                  <c:v>0.28999999999999998</c:v>
                </c:pt>
                <c:pt idx="6">
                  <c:v>0.28999999999999998</c:v>
                </c:pt>
                <c:pt idx="7">
                  <c:v>0.28999999999999998</c:v>
                </c:pt>
                <c:pt idx="8">
                  <c:v>0.28999999999999998</c:v>
                </c:pt>
                <c:pt idx="9">
                  <c:v>0.28999999999999998</c:v>
                </c:pt>
                <c:pt idx="10">
                  <c:v>0.28999999999999998</c:v>
                </c:pt>
                <c:pt idx="11">
                  <c:v>0.28999999999999998</c:v>
                </c:pt>
                <c:pt idx="12">
                  <c:v>0.28999999999999998</c:v>
                </c:pt>
                <c:pt idx="13">
                  <c:v>0.28999999999999998</c:v>
                </c:pt>
                <c:pt idx="14">
                  <c:v>0.28999999999999998</c:v>
                </c:pt>
                <c:pt idx="15">
                  <c:v>0.28999999999999998</c:v>
                </c:pt>
                <c:pt idx="16">
                  <c:v>0.28999999999999998</c:v>
                </c:pt>
                <c:pt idx="17">
                  <c:v>0.28999999999999998</c:v>
                </c:pt>
                <c:pt idx="18">
                  <c:v>0.28999999999999998</c:v>
                </c:pt>
                <c:pt idx="19">
                  <c:v>0.28999999999999998</c:v>
                </c:pt>
                <c:pt idx="20">
                  <c:v>0.28999999999999998</c:v>
                </c:pt>
                <c:pt idx="21">
                  <c:v>0.28999999999999998</c:v>
                </c:pt>
                <c:pt idx="22">
                  <c:v>0.28999999999999998</c:v>
                </c:pt>
                <c:pt idx="23">
                  <c:v>0.28999999999999998</c:v>
                </c:pt>
                <c:pt idx="24">
                  <c:v>0.09</c:v>
                </c:pt>
                <c:pt idx="25">
                  <c:v>0.09</c:v>
                </c:pt>
                <c:pt idx="26">
                  <c:v>0.09</c:v>
                </c:pt>
                <c:pt idx="27">
                  <c:v>0.09</c:v>
                </c:pt>
                <c:pt idx="28">
                  <c:v>0.09</c:v>
                </c:pt>
                <c:pt idx="29">
                  <c:v>0.09</c:v>
                </c:pt>
                <c:pt idx="30">
                  <c:v>0.09</c:v>
                </c:pt>
                <c:pt idx="31">
                  <c:v>0.09</c:v>
                </c:pt>
                <c:pt idx="32">
                  <c:v>0.09</c:v>
                </c:pt>
                <c:pt idx="33">
                  <c:v>0.73</c:v>
                </c:pt>
                <c:pt idx="34">
                  <c:v>0.73</c:v>
                </c:pt>
                <c:pt idx="35">
                  <c:v>0.73</c:v>
                </c:pt>
                <c:pt idx="36">
                  <c:v>0.73</c:v>
                </c:pt>
                <c:pt idx="37">
                  <c:v>0.73</c:v>
                </c:pt>
                <c:pt idx="38">
                  <c:v>0.73</c:v>
                </c:pt>
                <c:pt idx="39">
                  <c:v>0.73</c:v>
                </c:pt>
                <c:pt idx="40">
                  <c:v>0.73</c:v>
                </c:pt>
                <c:pt idx="41">
                  <c:v>0.73</c:v>
                </c:pt>
                <c:pt idx="42">
                  <c:v>0.73</c:v>
                </c:pt>
                <c:pt idx="43">
                  <c:v>0.73</c:v>
                </c:pt>
                <c:pt idx="44">
                  <c:v>0.73</c:v>
                </c:pt>
                <c:pt idx="49">
                  <c:v>0.3</c:v>
                </c:pt>
                <c:pt idx="50">
                  <c:v>0.25</c:v>
                </c:pt>
                <c:pt idx="51">
                  <c:v>0.31</c:v>
                </c:pt>
                <c:pt idx="52">
                  <c:v>0.4</c:v>
                </c:pt>
                <c:pt idx="53">
                  <c:v>0.41</c:v>
                </c:pt>
                <c:pt idx="54">
                  <c:v>0.28999999999999998</c:v>
                </c:pt>
                <c:pt idx="55">
                  <c:v>0.4</c:v>
                </c:pt>
                <c:pt idx="56">
                  <c:v>0.78</c:v>
                </c:pt>
                <c:pt idx="57">
                  <c:v>0.62</c:v>
                </c:pt>
                <c:pt idx="58">
                  <c:v>0.79</c:v>
                </c:pt>
                <c:pt idx="59">
                  <c:v>0.9</c:v>
                </c:pt>
                <c:pt idx="60">
                  <c:v>0.78</c:v>
                </c:pt>
                <c:pt idx="61">
                  <c:v>0.9</c:v>
                </c:pt>
                <c:pt idx="62">
                  <c:v>0.7</c:v>
                </c:pt>
                <c:pt idx="63">
                  <c:v>0.75</c:v>
                </c:pt>
                <c:pt idx="64">
                  <c:v>0.9</c:v>
                </c:pt>
                <c:pt idx="65">
                  <c:v>0.93</c:v>
                </c:pt>
                <c:pt idx="66">
                  <c:v>0.22</c:v>
                </c:pt>
                <c:pt idx="67">
                  <c:v>0.27</c:v>
                </c:pt>
                <c:pt idx="68">
                  <c:v>0.25</c:v>
                </c:pt>
                <c:pt idx="69">
                  <c:v>0.26</c:v>
                </c:pt>
                <c:pt idx="70">
                  <c:v>0.24</c:v>
                </c:pt>
                <c:pt idx="71">
                  <c:v>0.24</c:v>
                </c:pt>
                <c:pt idx="72">
                  <c:v>0.25</c:v>
                </c:pt>
                <c:pt idx="73">
                  <c:v>0.24</c:v>
                </c:pt>
                <c:pt idx="74">
                  <c:v>0.18</c:v>
                </c:pt>
                <c:pt idx="75">
                  <c:v>0.28999999999999998</c:v>
                </c:pt>
                <c:pt idx="76">
                  <c:v>0.18</c:v>
                </c:pt>
                <c:pt idx="77">
                  <c:v>0.2</c:v>
                </c:pt>
                <c:pt idx="78">
                  <c:v>0.2</c:v>
                </c:pt>
                <c:pt idx="79">
                  <c:v>0.23</c:v>
                </c:pt>
                <c:pt idx="80">
                  <c:v>0.23</c:v>
                </c:pt>
                <c:pt idx="81">
                  <c:v>0.2</c:v>
                </c:pt>
                <c:pt idx="82">
                  <c:v>0.17</c:v>
                </c:pt>
                <c:pt idx="83">
                  <c:v>0.27</c:v>
                </c:pt>
                <c:pt idx="84">
                  <c:v>0.24</c:v>
                </c:pt>
                <c:pt idx="85">
                  <c:v>0.25</c:v>
                </c:pt>
                <c:pt idx="86">
                  <c:v>0.28000000000000003</c:v>
                </c:pt>
                <c:pt idx="87">
                  <c:v>0.26</c:v>
                </c:pt>
                <c:pt idx="88">
                  <c:v>0.18</c:v>
                </c:pt>
                <c:pt idx="89">
                  <c:v>0.28999999999999998</c:v>
                </c:pt>
                <c:pt idx="90">
                  <c:v>0.18</c:v>
                </c:pt>
                <c:pt idx="91">
                  <c:v>0.16</c:v>
                </c:pt>
                <c:pt idx="92">
                  <c:v>0.25</c:v>
                </c:pt>
                <c:pt idx="93">
                  <c:v>0.2</c:v>
                </c:pt>
                <c:pt idx="94">
                  <c:v>0.19</c:v>
                </c:pt>
                <c:pt idx="95">
                  <c:v>0.16</c:v>
                </c:pt>
                <c:pt idx="96">
                  <c:v>0.16</c:v>
                </c:pt>
                <c:pt idx="97">
                  <c:v>0.43</c:v>
                </c:pt>
                <c:pt idx="98">
                  <c:v>0.56999999999999995</c:v>
                </c:pt>
                <c:pt idx="99">
                  <c:v>0.33</c:v>
                </c:pt>
                <c:pt idx="100">
                  <c:v>0.57999999999999996</c:v>
                </c:pt>
                <c:pt idx="101">
                  <c:v>0.36</c:v>
                </c:pt>
                <c:pt idx="102">
                  <c:v>0.35</c:v>
                </c:pt>
                <c:pt idx="103">
                  <c:v>0.7</c:v>
                </c:pt>
                <c:pt idx="104">
                  <c:v>0.41</c:v>
                </c:pt>
                <c:pt idx="105">
                  <c:v>0.88</c:v>
                </c:pt>
                <c:pt idx="106">
                  <c:v>0.7</c:v>
                </c:pt>
                <c:pt idx="108">
                  <c:v>0.2</c:v>
                </c:pt>
                <c:pt idx="109">
                  <c:v>0.2</c:v>
                </c:pt>
                <c:pt idx="110">
                  <c:v>0.2</c:v>
                </c:pt>
                <c:pt idx="111">
                  <c:v>0.5</c:v>
                </c:pt>
                <c:pt idx="112">
                  <c:v>0.5</c:v>
                </c:pt>
                <c:pt idx="113">
                  <c:v>0.5</c:v>
                </c:pt>
                <c:pt idx="114">
                  <c:v>1</c:v>
                </c:pt>
                <c:pt idx="115">
                  <c:v>1</c:v>
                </c:pt>
                <c:pt idx="116">
                  <c:v>1</c:v>
                </c:pt>
                <c:pt idx="117">
                  <c:v>0.2</c:v>
                </c:pt>
                <c:pt idx="118">
                  <c:v>0.2</c:v>
                </c:pt>
                <c:pt idx="119">
                  <c:v>0.2</c:v>
                </c:pt>
                <c:pt idx="120">
                  <c:v>0.2</c:v>
                </c:pt>
                <c:pt idx="121">
                  <c:v>0.2</c:v>
                </c:pt>
                <c:pt idx="122">
                  <c:v>0.5</c:v>
                </c:pt>
                <c:pt idx="123">
                  <c:v>0.5</c:v>
                </c:pt>
                <c:pt idx="124">
                  <c:v>0.5</c:v>
                </c:pt>
                <c:pt idx="125">
                  <c:v>0.5</c:v>
                </c:pt>
                <c:pt idx="126">
                  <c:v>0.5</c:v>
                </c:pt>
                <c:pt idx="127">
                  <c:v>1</c:v>
                </c:pt>
                <c:pt idx="128">
                  <c:v>1</c:v>
                </c:pt>
                <c:pt idx="129">
                  <c:v>1</c:v>
                </c:pt>
                <c:pt idx="130">
                  <c:v>1</c:v>
                </c:pt>
                <c:pt idx="131">
                  <c:v>1</c:v>
                </c:pt>
              </c:numCache>
            </c:numRef>
          </c:xVal>
          <c:yVal>
            <c:numRef>
              <c:f>'cruz-total data'!$W$3:$W$134</c:f>
              <c:numCache>
                <c:formatCode>General</c:formatCode>
                <c:ptCount val="132"/>
                <c:pt idx="108">
                  <c:v>1.33</c:v>
                </c:pt>
                <c:pt idx="109">
                  <c:v>1.54</c:v>
                </c:pt>
                <c:pt idx="110">
                  <c:v>1.73</c:v>
                </c:pt>
                <c:pt idx="111">
                  <c:v>0.96</c:v>
                </c:pt>
                <c:pt idx="112">
                  <c:v>1.35</c:v>
                </c:pt>
                <c:pt idx="113">
                  <c:v>1.7800000000000002</c:v>
                </c:pt>
                <c:pt idx="114">
                  <c:v>0.7</c:v>
                </c:pt>
                <c:pt idx="115">
                  <c:v>1.24</c:v>
                </c:pt>
                <c:pt idx="116">
                  <c:v>1.5099999999999998</c:v>
                </c:pt>
                <c:pt idx="117">
                  <c:v>0.96340090902532305</c:v>
                </c:pt>
                <c:pt idx="118">
                  <c:v>1.2190000000000001</c:v>
                </c:pt>
                <c:pt idx="119">
                  <c:v>1.464173965654703</c:v>
                </c:pt>
                <c:pt idx="120">
                  <c:v>1.652989535009171</c:v>
                </c:pt>
                <c:pt idx="121">
                  <c:v>1.832662330051571</c:v>
                </c:pt>
                <c:pt idx="122">
                  <c:v>0.66588969705714518</c:v>
                </c:pt>
                <c:pt idx="123">
                  <c:v>1.0230999999999999</c:v>
                </c:pt>
                <c:pt idx="124">
                  <c:v>1.26</c:v>
                </c:pt>
                <c:pt idx="125">
                  <c:v>1.536373733063054</c:v>
                </c:pt>
                <c:pt idx="126">
                  <c:v>1.7999999999999998</c:v>
                </c:pt>
                <c:pt idx="127">
                  <c:v>0.44243688278231003</c:v>
                </c:pt>
                <c:pt idx="128">
                  <c:v>0.79099999999999993</c:v>
                </c:pt>
                <c:pt idx="129">
                  <c:v>1.1374006152158149</c:v>
                </c:pt>
                <c:pt idx="130">
                  <c:v>1.41</c:v>
                </c:pt>
                <c:pt idx="131">
                  <c:v>1.6600000000000001</c:v>
                </c:pt>
              </c:numCache>
            </c:numRef>
          </c:yVal>
          <c:smooth val="0"/>
          <c:extLst>
            <c:ext xmlns:c16="http://schemas.microsoft.com/office/drawing/2014/chart" uri="{C3380CC4-5D6E-409C-BE32-E72D297353CC}">
              <c16:uniqueId val="{00000002-7403-47A7-A508-51DD8A04FC9E}"/>
            </c:ext>
          </c:extLst>
        </c:ser>
        <c:dLbls>
          <c:showLegendKey val="0"/>
          <c:showVal val="0"/>
          <c:showCatName val="0"/>
          <c:showSerName val="0"/>
          <c:showPercent val="0"/>
          <c:showBubbleSize val="0"/>
        </c:dLbls>
        <c:axId val="489032384"/>
        <c:axId val="489033696"/>
      </c:scatterChart>
      <c:valAx>
        <c:axId val="489032384"/>
        <c:scaling>
          <c:orientation val="minMax"/>
          <c:max val="1"/>
        </c:scaling>
        <c:delete val="0"/>
        <c:axPos val="b"/>
        <c:title>
          <c:tx>
            <c:rich>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2000" b="0" i="0" u="none" strike="noStrike" baseline="0">
                    <a:effectLst/>
                  </a:rPr>
                  <a:t>H</a:t>
                </a:r>
                <a:r>
                  <a:rPr lang="en-US" sz="2000" b="0" i="0" u="none" strike="noStrike" baseline="-25000">
                    <a:effectLst/>
                  </a:rPr>
                  <a:t>g </a:t>
                </a:r>
                <a:r>
                  <a:rPr lang="en-US" sz="2000" b="0" i="0" u="none" strike="noStrike" baseline="0">
                    <a:effectLst/>
                  </a:rPr>
                  <a:t>(m)</a:t>
                </a:r>
                <a:endParaRPr lang="en-US" sz="2000">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50663149717015099"/>
              <c:y val="0.90888032407407415"/>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3696"/>
        <c:crosses val="autoZero"/>
        <c:crossBetween val="midCat"/>
      </c:valAx>
      <c:valAx>
        <c:axId val="489033696"/>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a:solidFill>
                      <a:schemeClr val="tx1"/>
                    </a:solidFill>
                    <a:latin typeface="Times New Roman" panose="02020603050405020304" pitchFamily="18" charset="0"/>
                    <a:cs typeface="Times New Roman" panose="02020603050405020304" pitchFamily="18" charset="0"/>
                  </a:rPr>
                  <a:t>RoS</a:t>
                </a:r>
                <a:r>
                  <a:rPr lang="en-US" sz="2000" baseline="0">
                    <a:solidFill>
                      <a:schemeClr val="tx1"/>
                    </a:solidFill>
                    <a:latin typeface="Times New Roman" panose="02020603050405020304" pitchFamily="18" charset="0"/>
                    <a:cs typeface="Times New Roman" panose="02020603050405020304" pitchFamily="18" charset="0"/>
                  </a:rPr>
                  <a:t> (m/s)</a:t>
                </a:r>
                <a:endParaRPr lang="en-US" sz="2000">
                  <a:solidFill>
                    <a:schemeClr val="tx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2384"/>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39285714285716"/>
          <c:y val="2.7407407407407405E-2"/>
          <c:w val="0.78428968253968256"/>
          <c:h val="0.80972883258307549"/>
        </c:manualLayout>
      </c:layout>
      <c:scatterChart>
        <c:scatterStyle val="lineMarker"/>
        <c:varyColors val="0"/>
        <c:ser>
          <c:idx val="0"/>
          <c:order val="0"/>
          <c:tx>
            <c:strRef>
              <c:f>'cruz-total data'!$X$2</c:f>
              <c:strCache>
                <c:ptCount val="1"/>
                <c:pt idx="0">
                  <c:v>Cruz et al., 2020</c:v>
                </c:pt>
              </c:strCache>
            </c:strRef>
          </c:tx>
          <c:spPr>
            <a:ln w="25400" cap="rnd">
              <a:noFill/>
              <a:round/>
            </a:ln>
            <a:effectLst/>
          </c:spPr>
          <c:marker>
            <c:symbol val="circle"/>
            <c:size val="9"/>
            <c:spPr>
              <a:solidFill>
                <a:schemeClr val="bg1"/>
              </a:solidFill>
              <a:ln w="9525">
                <a:solidFill>
                  <a:srgbClr val="FF0000"/>
                </a:solidFill>
              </a:ln>
              <a:effectLst/>
            </c:spPr>
          </c:marker>
          <c:trendline>
            <c:spPr>
              <a:ln w="15875" cap="rnd">
                <a:solidFill>
                  <a:srgbClr val="FF0000"/>
                </a:solidFill>
                <a:prstDash val="dash"/>
              </a:ln>
              <a:effectLst/>
            </c:spPr>
            <c:trendlineType val="linear"/>
            <c:dispRSqr val="0"/>
            <c:dispEq val="0"/>
          </c:trendline>
          <c:xVal>
            <c:numRef>
              <c:f>'cruz-total data'!$Q$3:$Q$134</c:f>
              <c:numCache>
                <c:formatCode>0.00</c:formatCode>
                <c:ptCount val="132"/>
                <c:pt idx="0">
                  <c:v>0.39400000000000002</c:v>
                </c:pt>
                <c:pt idx="1">
                  <c:v>0.39400000000000002</c:v>
                </c:pt>
                <c:pt idx="2">
                  <c:v>0.39400000000000002</c:v>
                </c:pt>
                <c:pt idx="3">
                  <c:v>0.39400000000000002</c:v>
                </c:pt>
                <c:pt idx="4">
                  <c:v>0.39400000000000002</c:v>
                </c:pt>
                <c:pt idx="5">
                  <c:v>0.39400000000000002</c:v>
                </c:pt>
                <c:pt idx="6">
                  <c:v>0.39400000000000002</c:v>
                </c:pt>
                <c:pt idx="7">
                  <c:v>0.39400000000000002</c:v>
                </c:pt>
                <c:pt idx="8">
                  <c:v>0.39400000000000002</c:v>
                </c:pt>
                <c:pt idx="9">
                  <c:v>0.39400000000000002</c:v>
                </c:pt>
                <c:pt idx="10">
                  <c:v>0.39400000000000002</c:v>
                </c:pt>
                <c:pt idx="11">
                  <c:v>0.39400000000000002</c:v>
                </c:pt>
                <c:pt idx="12">
                  <c:v>0.39400000000000002</c:v>
                </c:pt>
                <c:pt idx="13">
                  <c:v>0.39400000000000002</c:v>
                </c:pt>
                <c:pt idx="14">
                  <c:v>0.39400000000000002</c:v>
                </c:pt>
                <c:pt idx="15">
                  <c:v>0.39400000000000002</c:v>
                </c:pt>
                <c:pt idx="16">
                  <c:v>0.39400000000000002</c:v>
                </c:pt>
                <c:pt idx="17">
                  <c:v>0.39400000000000002</c:v>
                </c:pt>
                <c:pt idx="18">
                  <c:v>0.39400000000000002</c:v>
                </c:pt>
                <c:pt idx="19">
                  <c:v>0.39400000000000002</c:v>
                </c:pt>
                <c:pt idx="20">
                  <c:v>0.39400000000000002</c:v>
                </c:pt>
                <c:pt idx="21">
                  <c:v>0.39400000000000002</c:v>
                </c:pt>
                <c:pt idx="22">
                  <c:v>0.39400000000000002</c:v>
                </c:pt>
                <c:pt idx="23">
                  <c:v>0.39400000000000002</c:v>
                </c:pt>
                <c:pt idx="24">
                  <c:v>0.314</c:v>
                </c:pt>
                <c:pt idx="25">
                  <c:v>0.314</c:v>
                </c:pt>
                <c:pt idx="26">
                  <c:v>0.314</c:v>
                </c:pt>
                <c:pt idx="27">
                  <c:v>0.314</c:v>
                </c:pt>
                <c:pt idx="28">
                  <c:v>0.314</c:v>
                </c:pt>
                <c:pt idx="29">
                  <c:v>0.314</c:v>
                </c:pt>
                <c:pt idx="30">
                  <c:v>0.36399999999999999</c:v>
                </c:pt>
                <c:pt idx="31">
                  <c:v>0.314</c:v>
                </c:pt>
                <c:pt idx="32">
                  <c:v>0.314</c:v>
                </c:pt>
                <c:pt idx="33">
                  <c:v>0.53</c:v>
                </c:pt>
                <c:pt idx="34">
                  <c:v>0.53</c:v>
                </c:pt>
                <c:pt idx="35">
                  <c:v>0.53</c:v>
                </c:pt>
                <c:pt idx="36">
                  <c:v>0.53</c:v>
                </c:pt>
                <c:pt idx="37">
                  <c:v>0.53</c:v>
                </c:pt>
                <c:pt idx="38">
                  <c:v>0.53</c:v>
                </c:pt>
                <c:pt idx="39">
                  <c:v>0.53</c:v>
                </c:pt>
                <c:pt idx="40">
                  <c:v>0.53</c:v>
                </c:pt>
                <c:pt idx="41">
                  <c:v>0.53</c:v>
                </c:pt>
                <c:pt idx="42">
                  <c:v>0.53</c:v>
                </c:pt>
                <c:pt idx="43">
                  <c:v>0.53</c:v>
                </c:pt>
                <c:pt idx="44">
                  <c:v>0.53</c:v>
                </c:pt>
                <c:pt idx="49" formatCode="0.0">
                  <c:v>0.85</c:v>
                </c:pt>
                <c:pt idx="50" formatCode="0.0">
                  <c:v>0.75</c:v>
                </c:pt>
                <c:pt idx="51" formatCode="0.0">
                  <c:v>0.78</c:v>
                </c:pt>
                <c:pt idx="52" formatCode="0.0">
                  <c:v>0.95</c:v>
                </c:pt>
                <c:pt idx="53" formatCode="0.0">
                  <c:v>0.99</c:v>
                </c:pt>
                <c:pt idx="54" formatCode="0.0">
                  <c:v>0.77</c:v>
                </c:pt>
                <c:pt idx="55" formatCode="0.0">
                  <c:v>0.9</c:v>
                </c:pt>
                <c:pt idx="56" formatCode="0.0">
                  <c:v>0.87</c:v>
                </c:pt>
                <c:pt idx="57" formatCode="0.0">
                  <c:v>0.89</c:v>
                </c:pt>
                <c:pt idx="58" formatCode="0.0">
                  <c:v>0.67</c:v>
                </c:pt>
                <c:pt idx="59" formatCode="0.0">
                  <c:v>0.87</c:v>
                </c:pt>
                <c:pt idx="60" formatCode="0.0">
                  <c:v>0.79</c:v>
                </c:pt>
                <c:pt idx="61" formatCode="0.0">
                  <c:v>1.04</c:v>
                </c:pt>
                <c:pt idx="62" formatCode="0.0">
                  <c:v>0.85</c:v>
                </c:pt>
                <c:pt idx="63" formatCode="0.0">
                  <c:v>0.79</c:v>
                </c:pt>
                <c:pt idx="64" formatCode="0.0">
                  <c:v>0.98</c:v>
                </c:pt>
                <c:pt idx="65" formatCode="0.0">
                  <c:v>1.05</c:v>
                </c:pt>
                <c:pt idx="66" formatCode="0.0">
                  <c:v>0.35</c:v>
                </c:pt>
                <c:pt idx="67" formatCode="0.0">
                  <c:v>0.26</c:v>
                </c:pt>
                <c:pt idx="68" formatCode="0.0">
                  <c:v>0.31</c:v>
                </c:pt>
                <c:pt idx="69" formatCode="0.0">
                  <c:v>0.26</c:v>
                </c:pt>
                <c:pt idx="70" formatCode="0.0">
                  <c:v>0.39</c:v>
                </c:pt>
                <c:pt idx="71" formatCode="0.0">
                  <c:v>0.38</c:v>
                </c:pt>
                <c:pt idx="72" formatCode="0.0">
                  <c:v>0.45</c:v>
                </c:pt>
                <c:pt idx="73" formatCode="0.0">
                  <c:v>0.33</c:v>
                </c:pt>
                <c:pt idx="74" formatCode="0.0">
                  <c:v>0.35</c:v>
                </c:pt>
                <c:pt idx="75" formatCode="0.0">
                  <c:v>0.38</c:v>
                </c:pt>
                <c:pt idx="76" formatCode="0.0">
                  <c:v>0.17</c:v>
                </c:pt>
                <c:pt idx="77" formatCode="0.0">
                  <c:v>0.3</c:v>
                </c:pt>
                <c:pt idx="78" formatCode="0.0">
                  <c:v>0.3</c:v>
                </c:pt>
                <c:pt idx="79" formatCode="0.0">
                  <c:v>0.21</c:v>
                </c:pt>
                <c:pt idx="80" formatCode="0.0">
                  <c:v>0.25</c:v>
                </c:pt>
                <c:pt idx="81" formatCode="0.0">
                  <c:v>0.28000000000000003</c:v>
                </c:pt>
                <c:pt idx="82" formatCode="0.0">
                  <c:v>0.19</c:v>
                </c:pt>
                <c:pt idx="83" formatCode="0.0">
                  <c:v>0.31</c:v>
                </c:pt>
                <c:pt idx="84" formatCode="0.0">
                  <c:v>0.28000000000000003</c:v>
                </c:pt>
                <c:pt idx="85" formatCode="0.0">
                  <c:v>0.22</c:v>
                </c:pt>
                <c:pt idx="86" formatCode="0.0">
                  <c:v>0.27</c:v>
                </c:pt>
                <c:pt idx="87" formatCode="0.0">
                  <c:v>0.22</c:v>
                </c:pt>
                <c:pt idx="88" formatCode="0.0">
                  <c:v>0.19</c:v>
                </c:pt>
                <c:pt idx="89" formatCode="0.0">
                  <c:v>0.6</c:v>
                </c:pt>
                <c:pt idx="90" formatCode="0.0">
                  <c:v>0.23</c:v>
                </c:pt>
                <c:pt idx="91" formatCode="0.0">
                  <c:v>0.41</c:v>
                </c:pt>
                <c:pt idx="92" formatCode="0.0">
                  <c:v>0.49</c:v>
                </c:pt>
                <c:pt idx="93" formatCode="0.0">
                  <c:v>0.25</c:v>
                </c:pt>
                <c:pt idx="94" formatCode="0.0">
                  <c:v>0.3</c:v>
                </c:pt>
                <c:pt idx="95" formatCode="0.0">
                  <c:v>0.17</c:v>
                </c:pt>
                <c:pt idx="96" formatCode="0.0">
                  <c:v>0.26</c:v>
                </c:pt>
                <c:pt idx="97" formatCode="0.0">
                  <c:v>0.37</c:v>
                </c:pt>
                <c:pt idx="98" formatCode="0.0">
                  <c:v>0.38</c:v>
                </c:pt>
                <c:pt idx="99" formatCode="0.0">
                  <c:v>0.42</c:v>
                </c:pt>
                <c:pt idx="100" formatCode="0.0">
                  <c:v>0.56999999999999995</c:v>
                </c:pt>
                <c:pt idx="101" formatCode="0.0">
                  <c:v>0.4</c:v>
                </c:pt>
                <c:pt idx="102" formatCode="0.0">
                  <c:v>0.41</c:v>
                </c:pt>
                <c:pt idx="103" formatCode="0.0">
                  <c:v>0.41</c:v>
                </c:pt>
                <c:pt idx="104" formatCode="0.0">
                  <c:v>0.39</c:v>
                </c:pt>
                <c:pt idx="105" formatCode="0.0">
                  <c:v>0.38</c:v>
                </c:pt>
                <c:pt idx="106" formatCode="0.0">
                  <c:v>0.36</c:v>
                </c:pt>
                <c:pt idx="108" formatCode="General">
                  <c:v>0.1232</c:v>
                </c:pt>
                <c:pt idx="109" formatCode="General">
                  <c:v>0.1232</c:v>
                </c:pt>
                <c:pt idx="110" formatCode="General">
                  <c:v>0.1232</c:v>
                </c:pt>
                <c:pt idx="111" formatCode="General">
                  <c:v>0.308</c:v>
                </c:pt>
                <c:pt idx="112" formatCode="General">
                  <c:v>0.308</c:v>
                </c:pt>
                <c:pt idx="113" formatCode="General">
                  <c:v>0.308</c:v>
                </c:pt>
                <c:pt idx="114" formatCode="General">
                  <c:v>0.61599999999999999</c:v>
                </c:pt>
                <c:pt idx="115" formatCode="General">
                  <c:v>0.61599999999999999</c:v>
                </c:pt>
                <c:pt idx="116" formatCode="General">
                  <c:v>0.61599999999999999</c:v>
                </c:pt>
                <c:pt idx="117" formatCode="General">
                  <c:v>0.26</c:v>
                </c:pt>
                <c:pt idx="118" formatCode="General">
                  <c:v>0.26</c:v>
                </c:pt>
                <c:pt idx="119" formatCode="General">
                  <c:v>0.26</c:v>
                </c:pt>
                <c:pt idx="120" formatCode="General">
                  <c:v>0.26</c:v>
                </c:pt>
                <c:pt idx="121" formatCode="General">
                  <c:v>0.26</c:v>
                </c:pt>
                <c:pt idx="122" formatCode="General">
                  <c:v>0.65</c:v>
                </c:pt>
                <c:pt idx="123" formatCode="General">
                  <c:v>0.65</c:v>
                </c:pt>
                <c:pt idx="124" formatCode="General">
                  <c:v>0.65</c:v>
                </c:pt>
                <c:pt idx="125" formatCode="General">
                  <c:v>0.65</c:v>
                </c:pt>
                <c:pt idx="126" formatCode="General">
                  <c:v>0.65</c:v>
                </c:pt>
                <c:pt idx="127" formatCode="General">
                  <c:v>1.3</c:v>
                </c:pt>
                <c:pt idx="128" formatCode="General">
                  <c:v>1.3</c:v>
                </c:pt>
                <c:pt idx="129" formatCode="General">
                  <c:v>1.3</c:v>
                </c:pt>
                <c:pt idx="130" formatCode="General">
                  <c:v>1.3</c:v>
                </c:pt>
                <c:pt idx="131" formatCode="General">
                  <c:v>1.3</c:v>
                </c:pt>
              </c:numCache>
            </c:numRef>
          </c:xVal>
          <c:yVal>
            <c:numRef>
              <c:f>'cruz-total data'!$X$3:$X$134</c:f>
              <c:numCache>
                <c:formatCode>General</c:formatCode>
                <c:ptCount val="132"/>
                <c:pt idx="0">
                  <c:v>0.20725388601036268</c:v>
                </c:pt>
                <c:pt idx="1">
                  <c:v>0.15017064846416384</c:v>
                </c:pt>
                <c:pt idx="2">
                  <c:v>0.14405594405594405</c:v>
                </c:pt>
                <c:pt idx="3">
                  <c:v>0.20664739884393066</c:v>
                </c:pt>
                <c:pt idx="4">
                  <c:v>0.19055374592833876</c:v>
                </c:pt>
                <c:pt idx="5">
                  <c:v>0.16721311475409836</c:v>
                </c:pt>
                <c:pt idx="6">
                  <c:v>0.18600682593856654</c:v>
                </c:pt>
                <c:pt idx="7">
                  <c:v>0.11687898089171975</c:v>
                </c:pt>
                <c:pt idx="8">
                  <c:v>0.17708333333333331</c:v>
                </c:pt>
                <c:pt idx="9">
                  <c:v>0.18110236220472439</c:v>
                </c:pt>
                <c:pt idx="10">
                  <c:v>0.29453924914675772</c:v>
                </c:pt>
                <c:pt idx="11">
                  <c:v>0.16889632107023411</c:v>
                </c:pt>
                <c:pt idx="12">
                  <c:v>0.19483394833948342</c:v>
                </c:pt>
                <c:pt idx="13">
                  <c:v>0.24166666666666667</c:v>
                </c:pt>
                <c:pt idx="14">
                  <c:v>0.1306930693069307</c:v>
                </c:pt>
                <c:pt idx="15">
                  <c:v>0.1282208588957055</c:v>
                </c:pt>
                <c:pt idx="16">
                  <c:v>0.22217573221757322</c:v>
                </c:pt>
                <c:pt idx="17">
                  <c:v>0.1353623188405797</c:v>
                </c:pt>
                <c:pt idx="18">
                  <c:v>0.2686131386861314</c:v>
                </c:pt>
                <c:pt idx="19">
                  <c:v>0.22746478873239437</c:v>
                </c:pt>
                <c:pt idx="20">
                  <c:v>0.21666666666666665</c:v>
                </c:pt>
                <c:pt idx="21">
                  <c:v>0.17932960893854749</c:v>
                </c:pt>
                <c:pt idx="22">
                  <c:v>0.19899999999999998</c:v>
                </c:pt>
                <c:pt idx="23">
                  <c:v>0.17408637873754154</c:v>
                </c:pt>
                <c:pt idx="24">
                  <c:v>0.11433333333333333</c:v>
                </c:pt>
                <c:pt idx="25">
                  <c:v>9.1891891891891897E-2</c:v>
                </c:pt>
                <c:pt idx="26">
                  <c:v>0.14057971014492751</c:v>
                </c:pt>
                <c:pt idx="27">
                  <c:v>8.4090909090909091E-2</c:v>
                </c:pt>
                <c:pt idx="28">
                  <c:v>0.10439276485788114</c:v>
                </c:pt>
                <c:pt idx="29">
                  <c:v>0.10217391304347824</c:v>
                </c:pt>
                <c:pt idx="30">
                  <c:v>0.12195767195767199</c:v>
                </c:pt>
                <c:pt idx="31">
                  <c:v>0.11284722222222222</c:v>
                </c:pt>
                <c:pt idx="32">
                  <c:v>8.6348122866894181E-2</c:v>
                </c:pt>
                <c:pt idx="33">
                  <c:v>0.3016326530612245</c:v>
                </c:pt>
                <c:pt idx="34">
                  <c:v>0.21291208791208791</c:v>
                </c:pt>
                <c:pt idx="35">
                  <c:v>0.17664473684210527</c:v>
                </c:pt>
                <c:pt idx="36">
                  <c:v>0.22183908045977013</c:v>
                </c:pt>
                <c:pt idx="37">
                  <c:v>0.3584541062801932</c:v>
                </c:pt>
                <c:pt idx="38">
                  <c:v>0.28493589743589748</c:v>
                </c:pt>
                <c:pt idx="39">
                  <c:v>0.2072</c:v>
                </c:pt>
                <c:pt idx="40">
                  <c:v>0.19626865671641788</c:v>
                </c:pt>
                <c:pt idx="41">
                  <c:v>0.34880546075085322</c:v>
                </c:pt>
                <c:pt idx="42">
                  <c:v>0.24517374517374518</c:v>
                </c:pt>
                <c:pt idx="43">
                  <c:v>0.30366972477064219</c:v>
                </c:pt>
                <c:pt idx="44">
                  <c:v>0.38070175438596493</c:v>
                </c:pt>
              </c:numCache>
            </c:numRef>
          </c:yVal>
          <c:smooth val="0"/>
          <c:extLst>
            <c:ext xmlns:c16="http://schemas.microsoft.com/office/drawing/2014/chart" uri="{C3380CC4-5D6E-409C-BE32-E72D297353CC}">
              <c16:uniqueId val="{00000000-7949-4823-9591-1BA95F209590}"/>
            </c:ext>
          </c:extLst>
        </c:ser>
        <c:ser>
          <c:idx val="1"/>
          <c:order val="1"/>
          <c:tx>
            <c:strRef>
              <c:f>'cruz-total data'!$Y$2</c:f>
              <c:strCache>
                <c:ptCount val="1"/>
                <c:pt idx="0">
                  <c:v>Cruz et al., 2018</c:v>
                </c:pt>
              </c:strCache>
            </c:strRef>
          </c:tx>
          <c:spPr>
            <a:ln w="25400" cap="rnd">
              <a:noFill/>
              <a:round/>
            </a:ln>
            <a:effectLst/>
          </c:spPr>
          <c:marker>
            <c:symbol val="circle"/>
            <c:size val="9"/>
            <c:spPr>
              <a:solidFill>
                <a:schemeClr val="bg1"/>
              </a:solidFill>
              <a:ln w="9525">
                <a:solidFill>
                  <a:srgbClr val="00B0F0"/>
                </a:solidFill>
              </a:ln>
              <a:effectLst/>
            </c:spPr>
          </c:marker>
          <c:trendline>
            <c:spPr>
              <a:ln w="15875" cap="rnd">
                <a:solidFill>
                  <a:srgbClr val="00B0F0"/>
                </a:solidFill>
                <a:prstDash val="dash"/>
              </a:ln>
              <a:effectLst/>
            </c:spPr>
            <c:trendlineType val="linear"/>
            <c:dispRSqr val="0"/>
            <c:dispEq val="0"/>
          </c:trendline>
          <c:xVal>
            <c:numRef>
              <c:f>'cruz-total data'!$Q$3:$Q$134</c:f>
              <c:numCache>
                <c:formatCode>0.00</c:formatCode>
                <c:ptCount val="132"/>
                <c:pt idx="0">
                  <c:v>0.39400000000000002</c:v>
                </c:pt>
                <c:pt idx="1">
                  <c:v>0.39400000000000002</c:v>
                </c:pt>
                <c:pt idx="2">
                  <c:v>0.39400000000000002</c:v>
                </c:pt>
                <c:pt idx="3">
                  <c:v>0.39400000000000002</c:v>
                </c:pt>
                <c:pt idx="4">
                  <c:v>0.39400000000000002</c:v>
                </c:pt>
                <c:pt idx="5">
                  <c:v>0.39400000000000002</c:v>
                </c:pt>
                <c:pt idx="6">
                  <c:v>0.39400000000000002</c:v>
                </c:pt>
                <c:pt idx="7">
                  <c:v>0.39400000000000002</c:v>
                </c:pt>
                <c:pt idx="8">
                  <c:v>0.39400000000000002</c:v>
                </c:pt>
                <c:pt idx="9">
                  <c:v>0.39400000000000002</c:v>
                </c:pt>
                <c:pt idx="10">
                  <c:v>0.39400000000000002</c:v>
                </c:pt>
                <c:pt idx="11">
                  <c:v>0.39400000000000002</c:v>
                </c:pt>
                <c:pt idx="12">
                  <c:v>0.39400000000000002</c:v>
                </c:pt>
                <c:pt idx="13">
                  <c:v>0.39400000000000002</c:v>
                </c:pt>
                <c:pt idx="14">
                  <c:v>0.39400000000000002</c:v>
                </c:pt>
                <c:pt idx="15">
                  <c:v>0.39400000000000002</c:v>
                </c:pt>
                <c:pt idx="16">
                  <c:v>0.39400000000000002</c:v>
                </c:pt>
                <c:pt idx="17">
                  <c:v>0.39400000000000002</c:v>
                </c:pt>
                <c:pt idx="18">
                  <c:v>0.39400000000000002</c:v>
                </c:pt>
                <c:pt idx="19">
                  <c:v>0.39400000000000002</c:v>
                </c:pt>
                <c:pt idx="20">
                  <c:v>0.39400000000000002</c:v>
                </c:pt>
                <c:pt idx="21">
                  <c:v>0.39400000000000002</c:v>
                </c:pt>
                <c:pt idx="22">
                  <c:v>0.39400000000000002</c:v>
                </c:pt>
                <c:pt idx="23">
                  <c:v>0.39400000000000002</c:v>
                </c:pt>
                <c:pt idx="24">
                  <c:v>0.314</c:v>
                </c:pt>
                <c:pt idx="25">
                  <c:v>0.314</c:v>
                </c:pt>
                <c:pt idx="26">
                  <c:v>0.314</c:v>
                </c:pt>
                <c:pt idx="27">
                  <c:v>0.314</c:v>
                </c:pt>
                <c:pt idx="28">
                  <c:v>0.314</c:v>
                </c:pt>
                <c:pt idx="29">
                  <c:v>0.314</c:v>
                </c:pt>
                <c:pt idx="30">
                  <c:v>0.36399999999999999</c:v>
                </c:pt>
                <c:pt idx="31">
                  <c:v>0.314</c:v>
                </c:pt>
                <c:pt idx="32">
                  <c:v>0.314</c:v>
                </c:pt>
                <c:pt idx="33">
                  <c:v>0.53</c:v>
                </c:pt>
                <c:pt idx="34">
                  <c:v>0.53</c:v>
                </c:pt>
                <c:pt idx="35">
                  <c:v>0.53</c:v>
                </c:pt>
                <c:pt idx="36">
                  <c:v>0.53</c:v>
                </c:pt>
                <c:pt idx="37">
                  <c:v>0.53</c:v>
                </c:pt>
                <c:pt idx="38">
                  <c:v>0.53</c:v>
                </c:pt>
                <c:pt idx="39">
                  <c:v>0.53</c:v>
                </c:pt>
                <c:pt idx="40">
                  <c:v>0.53</c:v>
                </c:pt>
                <c:pt idx="41">
                  <c:v>0.53</c:v>
                </c:pt>
                <c:pt idx="42">
                  <c:v>0.53</c:v>
                </c:pt>
                <c:pt idx="43">
                  <c:v>0.53</c:v>
                </c:pt>
                <c:pt idx="44">
                  <c:v>0.53</c:v>
                </c:pt>
                <c:pt idx="49" formatCode="0.0">
                  <c:v>0.85</c:v>
                </c:pt>
                <c:pt idx="50" formatCode="0.0">
                  <c:v>0.75</c:v>
                </c:pt>
                <c:pt idx="51" formatCode="0.0">
                  <c:v>0.78</c:v>
                </c:pt>
                <c:pt idx="52" formatCode="0.0">
                  <c:v>0.95</c:v>
                </c:pt>
                <c:pt idx="53" formatCode="0.0">
                  <c:v>0.99</c:v>
                </c:pt>
                <c:pt idx="54" formatCode="0.0">
                  <c:v>0.77</c:v>
                </c:pt>
                <c:pt idx="55" formatCode="0.0">
                  <c:v>0.9</c:v>
                </c:pt>
                <c:pt idx="56" formatCode="0.0">
                  <c:v>0.87</c:v>
                </c:pt>
                <c:pt idx="57" formatCode="0.0">
                  <c:v>0.89</c:v>
                </c:pt>
                <c:pt idx="58" formatCode="0.0">
                  <c:v>0.67</c:v>
                </c:pt>
                <c:pt idx="59" formatCode="0.0">
                  <c:v>0.87</c:v>
                </c:pt>
                <c:pt idx="60" formatCode="0.0">
                  <c:v>0.79</c:v>
                </c:pt>
                <c:pt idx="61" formatCode="0.0">
                  <c:v>1.04</c:v>
                </c:pt>
                <c:pt idx="62" formatCode="0.0">
                  <c:v>0.85</c:v>
                </c:pt>
                <c:pt idx="63" formatCode="0.0">
                  <c:v>0.79</c:v>
                </c:pt>
                <c:pt idx="64" formatCode="0.0">
                  <c:v>0.98</c:v>
                </c:pt>
                <c:pt idx="65" formatCode="0.0">
                  <c:v>1.05</c:v>
                </c:pt>
                <c:pt idx="66" formatCode="0.0">
                  <c:v>0.35</c:v>
                </c:pt>
                <c:pt idx="67" formatCode="0.0">
                  <c:v>0.26</c:v>
                </c:pt>
                <c:pt idx="68" formatCode="0.0">
                  <c:v>0.31</c:v>
                </c:pt>
                <c:pt idx="69" formatCode="0.0">
                  <c:v>0.26</c:v>
                </c:pt>
                <c:pt idx="70" formatCode="0.0">
                  <c:v>0.39</c:v>
                </c:pt>
                <c:pt idx="71" formatCode="0.0">
                  <c:v>0.38</c:v>
                </c:pt>
                <c:pt idx="72" formatCode="0.0">
                  <c:v>0.45</c:v>
                </c:pt>
                <c:pt idx="73" formatCode="0.0">
                  <c:v>0.33</c:v>
                </c:pt>
                <c:pt idx="74" formatCode="0.0">
                  <c:v>0.35</c:v>
                </c:pt>
                <c:pt idx="75" formatCode="0.0">
                  <c:v>0.38</c:v>
                </c:pt>
                <c:pt idx="76" formatCode="0.0">
                  <c:v>0.17</c:v>
                </c:pt>
                <c:pt idx="77" formatCode="0.0">
                  <c:v>0.3</c:v>
                </c:pt>
                <c:pt idx="78" formatCode="0.0">
                  <c:v>0.3</c:v>
                </c:pt>
                <c:pt idx="79" formatCode="0.0">
                  <c:v>0.21</c:v>
                </c:pt>
                <c:pt idx="80" formatCode="0.0">
                  <c:v>0.25</c:v>
                </c:pt>
                <c:pt idx="81" formatCode="0.0">
                  <c:v>0.28000000000000003</c:v>
                </c:pt>
                <c:pt idx="82" formatCode="0.0">
                  <c:v>0.19</c:v>
                </c:pt>
                <c:pt idx="83" formatCode="0.0">
                  <c:v>0.31</c:v>
                </c:pt>
                <c:pt idx="84" formatCode="0.0">
                  <c:v>0.28000000000000003</c:v>
                </c:pt>
                <c:pt idx="85" formatCode="0.0">
                  <c:v>0.22</c:v>
                </c:pt>
                <c:pt idx="86" formatCode="0.0">
                  <c:v>0.27</c:v>
                </c:pt>
                <c:pt idx="87" formatCode="0.0">
                  <c:v>0.22</c:v>
                </c:pt>
                <c:pt idx="88" formatCode="0.0">
                  <c:v>0.19</c:v>
                </c:pt>
                <c:pt idx="89" formatCode="0.0">
                  <c:v>0.6</c:v>
                </c:pt>
                <c:pt idx="90" formatCode="0.0">
                  <c:v>0.23</c:v>
                </c:pt>
                <c:pt idx="91" formatCode="0.0">
                  <c:v>0.41</c:v>
                </c:pt>
                <c:pt idx="92" formatCode="0.0">
                  <c:v>0.49</c:v>
                </c:pt>
                <c:pt idx="93" formatCode="0.0">
                  <c:v>0.25</c:v>
                </c:pt>
                <c:pt idx="94" formatCode="0.0">
                  <c:v>0.3</c:v>
                </c:pt>
                <c:pt idx="95" formatCode="0.0">
                  <c:v>0.17</c:v>
                </c:pt>
                <c:pt idx="96" formatCode="0.0">
                  <c:v>0.26</c:v>
                </c:pt>
                <c:pt idx="97" formatCode="0.0">
                  <c:v>0.37</c:v>
                </c:pt>
                <c:pt idx="98" formatCode="0.0">
                  <c:v>0.38</c:v>
                </c:pt>
                <c:pt idx="99" formatCode="0.0">
                  <c:v>0.42</c:v>
                </c:pt>
                <c:pt idx="100" formatCode="0.0">
                  <c:v>0.56999999999999995</c:v>
                </c:pt>
                <c:pt idx="101" formatCode="0.0">
                  <c:v>0.4</c:v>
                </c:pt>
                <c:pt idx="102" formatCode="0.0">
                  <c:v>0.41</c:v>
                </c:pt>
                <c:pt idx="103" formatCode="0.0">
                  <c:v>0.41</c:v>
                </c:pt>
                <c:pt idx="104" formatCode="0.0">
                  <c:v>0.39</c:v>
                </c:pt>
                <c:pt idx="105" formatCode="0.0">
                  <c:v>0.38</c:v>
                </c:pt>
                <c:pt idx="106" formatCode="0.0">
                  <c:v>0.36</c:v>
                </c:pt>
                <c:pt idx="108" formatCode="General">
                  <c:v>0.1232</c:v>
                </c:pt>
                <c:pt idx="109" formatCode="General">
                  <c:v>0.1232</c:v>
                </c:pt>
                <c:pt idx="110" formatCode="General">
                  <c:v>0.1232</c:v>
                </c:pt>
                <c:pt idx="111" formatCode="General">
                  <c:v>0.308</c:v>
                </c:pt>
                <c:pt idx="112" formatCode="General">
                  <c:v>0.308</c:v>
                </c:pt>
                <c:pt idx="113" formatCode="General">
                  <c:v>0.308</c:v>
                </c:pt>
                <c:pt idx="114" formatCode="General">
                  <c:v>0.61599999999999999</c:v>
                </c:pt>
                <c:pt idx="115" formatCode="General">
                  <c:v>0.61599999999999999</c:v>
                </c:pt>
                <c:pt idx="116" formatCode="General">
                  <c:v>0.61599999999999999</c:v>
                </c:pt>
                <c:pt idx="117" formatCode="General">
                  <c:v>0.26</c:v>
                </c:pt>
                <c:pt idx="118" formatCode="General">
                  <c:v>0.26</c:v>
                </c:pt>
                <c:pt idx="119" formatCode="General">
                  <c:v>0.26</c:v>
                </c:pt>
                <c:pt idx="120" formatCode="General">
                  <c:v>0.26</c:v>
                </c:pt>
                <c:pt idx="121" formatCode="General">
                  <c:v>0.26</c:v>
                </c:pt>
                <c:pt idx="122" formatCode="General">
                  <c:v>0.65</c:v>
                </c:pt>
                <c:pt idx="123" formatCode="General">
                  <c:v>0.65</c:v>
                </c:pt>
                <c:pt idx="124" formatCode="General">
                  <c:v>0.65</c:v>
                </c:pt>
                <c:pt idx="125" formatCode="General">
                  <c:v>0.65</c:v>
                </c:pt>
                <c:pt idx="126" formatCode="General">
                  <c:v>0.65</c:v>
                </c:pt>
                <c:pt idx="127" formatCode="General">
                  <c:v>1.3</c:v>
                </c:pt>
                <c:pt idx="128" formatCode="General">
                  <c:v>1.3</c:v>
                </c:pt>
                <c:pt idx="129" formatCode="General">
                  <c:v>1.3</c:v>
                </c:pt>
                <c:pt idx="130" formatCode="General">
                  <c:v>1.3</c:v>
                </c:pt>
                <c:pt idx="131" formatCode="General">
                  <c:v>1.3</c:v>
                </c:pt>
              </c:numCache>
            </c:numRef>
          </c:xVal>
          <c:yVal>
            <c:numRef>
              <c:f>'cruz-total data'!$Y$3:$Y$134</c:f>
              <c:numCache>
                <c:formatCode>General</c:formatCode>
                <c:ptCount val="132"/>
                <c:pt idx="49">
                  <c:v>0.25914983562249666</c:v>
                </c:pt>
                <c:pt idx="50">
                  <c:v>0.16885116768604599</c:v>
                </c:pt>
                <c:pt idx="51">
                  <c:v>0.17588663300629789</c:v>
                </c:pt>
                <c:pt idx="52">
                  <c:v>0.10186130224538645</c:v>
                </c:pt>
                <c:pt idx="53">
                  <c:v>0.15959467645183931</c:v>
                </c:pt>
                <c:pt idx="54">
                  <c:v>0.12925709085192413</c:v>
                </c:pt>
                <c:pt idx="55">
                  <c:v>0.15931760236077708</c:v>
                </c:pt>
                <c:pt idx="56">
                  <c:v>0.16628690003000599</c:v>
                </c:pt>
                <c:pt idx="57">
                  <c:v>0.20990784069152843</c:v>
                </c:pt>
                <c:pt idx="58">
                  <c:v>0.19342255668683583</c:v>
                </c:pt>
                <c:pt idx="59">
                  <c:v>0.13765040843971138</c:v>
                </c:pt>
                <c:pt idx="60">
                  <c:v>0.2589138634937429</c:v>
                </c:pt>
                <c:pt idx="61">
                  <c:v>0.17260924232916194</c:v>
                </c:pt>
                <c:pt idx="62">
                  <c:v>0.21654759376491187</c:v>
                </c:pt>
                <c:pt idx="63">
                  <c:v>0.18787420611366015</c:v>
                </c:pt>
                <c:pt idx="64">
                  <c:v>0.13418750508273755</c:v>
                </c:pt>
                <c:pt idx="65">
                  <c:v>7.9692341728253971E-2</c:v>
                </c:pt>
                <c:pt idx="66">
                  <c:v>0.19388353268951836</c:v>
                </c:pt>
                <c:pt idx="67">
                  <c:v>0.29163222127057503</c:v>
                </c:pt>
                <c:pt idx="68">
                  <c:v>0.22941734739951902</c:v>
                </c:pt>
                <c:pt idx="69">
                  <c:v>0.22482900045152859</c:v>
                </c:pt>
                <c:pt idx="70">
                  <c:v>0.13591427716209342</c:v>
                </c:pt>
                <c:pt idx="71">
                  <c:v>0.20730483198751715</c:v>
                </c:pt>
                <c:pt idx="72">
                  <c:v>0.14495005131151431</c:v>
                </c:pt>
                <c:pt idx="73">
                  <c:v>0.19027382258897962</c:v>
                </c:pt>
                <c:pt idx="74">
                  <c:v>0.15046202654124297</c:v>
                </c:pt>
                <c:pt idx="75">
                  <c:v>0.25179952763361846</c:v>
                </c:pt>
                <c:pt idx="76">
                  <c:v>0.24706483566102047</c:v>
                </c:pt>
                <c:pt idx="77">
                  <c:v>0.17072918876243276</c:v>
                </c:pt>
                <c:pt idx="78">
                  <c:v>0.22519494223265668</c:v>
                </c:pt>
                <c:pt idx="79">
                  <c:v>0.24758901848066905</c:v>
                </c:pt>
                <c:pt idx="80">
                  <c:v>0.25206495733511258</c:v>
                </c:pt>
                <c:pt idx="81">
                  <c:v>0.10837991928873829</c:v>
                </c:pt>
                <c:pt idx="82">
                  <c:v>0.18753461640287655</c:v>
                </c:pt>
                <c:pt idx="83">
                  <c:v>0.30735007445583806</c:v>
                </c:pt>
                <c:pt idx="84">
                  <c:v>0.24124008186673349</c:v>
                </c:pt>
                <c:pt idx="85">
                  <c:v>0.17709409272945326</c:v>
                </c:pt>
                <c:pt idx="86">
                  <c:v>0.22402951575604552</c:v>
                </c:pt>
                <c:pt idx="87">
                  <c:v>0.2301456564388826</c:v>
                </c:pt>
                <c:pt idx="88">
                  <c:v>0.18574755407873336</c:v>
                </c:pt>
                <c:pt idx="89">
                  <c:v>0.11338511208014689</c:v>
                </c:pt>
                <c:pt idx="90">
                  <c:v>0.12546261185911195</c:v>
                </c:pt>
                <c:pt idx="91">
                  <c:v>0.15801819245274187</c:v>
                </c:pt>
                <c:pt idx="92">
                  <c:v>0.16745791780986788</c:v>
                </c:pt>
                <c:pt idx="93">
                  <c:v>0.13683831163475738</c:v>
                </c:pt>
                <c:pt idx="94">
                  <c:v>0.15179370010735202</c:v>
                </c:pt>
                <c:pt idx="95">
                  <c:v>0.1398011960715819</c:v>
                </c:pt>
                <c:pt idx="96">
                  <c:v>0.1443597836938483</c:v>
                </c:pt>
                <c:pt idx="97">
                  <c:v>0.16861242443021562</c:v>
                </c:pt>
                <c:pt idx="98">
                  <c:v>0.26749750574338482</c:v>
                </c:pt>
                <c:pt idx="99">
                  <c:v>0.15406128438507846</c:v>
                </c:pt>
                <c:pt idx="100">
                  <c:v>0.17512774610650308</c:v>
                </c:pt>
                <c:pt idx="101">
                  <c:v>0.14220836898407271</c:v>
                </c:pt>
                <c:pt idx="102">
                  <c:v>0.16044021116151796</c:v>
                </c:pt>
                <c:pt idx="103">
                  <c:v>0.10621173490718473</c:v>
                </c:pt>
                <c:pt idx="104">
                  <c:v>0.22622545387048226</c:v>
                </c:pt>
                <c:pt idx="105">
                  <c:v>0.18730512198645663</c:v>
                </c:pt>
                <c:pt idx="106">
                  <c:v>0.2039265310217947</c:v>
                </c:pt>
              </c:numCache>
            </c:numRef>
          </c:yVal>
          <c:smooth val="0"/>
          <c:extLst>
            <c:ext xmlns:c16="http://schemas.microsoft.com/office/drawing/2014/chart" uri="{C3380CC4-5D6E-409C-BE32-E72D297353CC}">
              <c16:uniqueId val="{00000001-7949-4823-9591-1BA95F209590}"/>
            </c:ext>
          </c:extLst>
        </c:ser>
        <c:ser>
          <c:idx val="2"/>
          <c:order val="2"/>
          <c:tx>
            <c:strRef>
              <c:f>'cruz-total data'!$Z$2</c:f>
              <c:strCache>
                <c:ptCount val="1"/>
                <c:pt idx="0">
                  <c:v>FDS</c:v>
                </c:pt>
              </c:strCache>
            </c:strRef>
          </c:tx>
          <c:spPr>
            <a:ln w="25400" cap="rnd">
              <a:noFill/>
              <a:round/>
            </a:ln>
            <a:effectLst/>
          </c:spPr>
          <c:marker>
            <c:symbol val="triangle"/>
            <c:size val="9"/>
            <c:spPr>
              <a:solidFill>
                <a:schemeClr val="bg1"/>
              </a:solidFill>
              <a:ln w="9525">
                <a:solidFill>
                  <a:srgbClr val="00B050"/>
                </a:solidFill>
              </a:ln>
              <a:effectLst/>
            </c:spPr>
          </c:marker>
          <c:trendline>
            <c:spPr>
              <a:ln w="15875" cap="rnd">
                <a:solidFill>
                  <a:srgbClr val="00B050"/>
                </a:solidFill>
                <a:prstDash val="dash"/>
              </a:ln>
              <a:effectLst/>
            </c:spPr>
            <c:trendlineType val="linear"/>
            <c:dispRSqr val="0"/>
            <c:dispEq val="0"/>
          </c:trendline>
          <c:xVal>
            <c:numRef>
              <c:f>'cruz-total data'!$Q$3:$Q$134</c:f>
              <c:numCache>
                <c:formatCode>0.00</c:formatCode>
                <c:ptCount val="132"/>
                <c:pt idx="0">
                  <c:v>0.39400000000000002</c:v>
                </c:pt>
                <c:pt idx="1">
                  <c:v>0.39400000000000002</c:v>
                </c:pt>
                <c:pt idx="2">
                  <c:v>0.39400000000000002</c:v>
                </c:pt>
                <c:pt idx="3">
                  <c:v>0.39400000000000002</c:v>
                </c:pt>
                <c:pt idx="4">
                  <c:v>0.39400000000000002</c:v>
                </c:pt>
                <c:pt idx="5">
                  <c:v>0.39400000000000002</c:v>
                </c:pt>
                <c:pt idx="6">
                  <c:v>0.39400000000000002</c:v>
                </c:pt>
                <c:pt idx="7">
                  <c:v>0.39400000000000002</c:v>
                </c:pt>
                <c:pt idx="8">
                  <c:v>0.39400000000000002</c:v>
                </c:pt>
                <c:pt idx="9">
                  <c:v>0.39400000000000002</c:v>
                </c:pt>
                <c:pt idx="10">
                  <c:v>0.39400000000000002</c:v>
                </c:pt>
                <c:pt idx="11">
                  <c:v>0.39400000000000002</c:v>
                </c:pt>
                <c:pt idx="12">
                  <c:v>0.39400000000000002</c:v>
                </c:pt>
                <c:pt idx="13">
                  <c:v>0.39400000000000002</c:v>
                </c:pt>
                <c:pt idx="14">
                  <c:v>0.39400000000000002</c:v>
                </c:pt>
                <c:pt idx="15">
                  <c:v>0.39400000000000002</c:v>
                </c:pt>
                <c:pt idx="16">
                  <c:v>0.39400000000000002</c:v>
                </c:pt>
                <c:pt idx="17">
                  <c:v>0.39400000000000002</c:v>
                </c:pt>
                <c:pt idx="18">
                  <c:v>0.39400000000000002</c:v>
                </c:pt>
                <c:pt idx="19">
                  <c:v>0.39400000000000002</c:v>
                </c:pt>
                <c:pt idx="20">
                  <c:v>0.39400000000000002</c:v>
                </c:pt>
                <c:pt idx="21">
                  <c:v>0.39400000000000002</c:v>
                </c:pt>
                <c:pt idx="22">
                  <c:v>0.39400000000000002</c:v>
                </c:pt>
                <c:pt idx="23">
                  <c:v>0.39400000000000002</c:v>
                </c:pt>
                <c:pt idx="24">
                  <c:v>0.314</c:v>
                </c:pt>
                <c:pt idx="25">
                  <c:v>0.314</c:v>
                </c:pt>
                <c:pt idx="26">
                  <c:v>0.314</c:v>
                </c:pt>
                <c:pt idx="27">
                  <c:v>0.314</c:v>
                </c:pt>
                <c:pt idx="28">
                  <c:v>0.314</c:v>
                </c:pt>
                <c:pt idx="29">
                  <c:v>0.314</c:v>
                </c:pt>
                <c:pt idx="30">
                  <c:v>0.36399999999999999</c:v>
                </c:pt>
                <c:pt idx="31">
                  <c:v>0.314</c:v>
                </c:pt>
                <c:pt idx="32">
                  <c:v>0.314</c:v>
                </c:pt>
                <c:pt idx="33">
                  <c:v>0.53</c:v>
                </c:pt>
                <c:pt idx="34">
                  <c:v>0.53</c:v>
                </c:pt>
                <c:pt idx="35">
                  <c:v>0.53</c:v>
                </c:pt>
                <c:pt idx="36">
                  <c:v>0.53</c:v>
                </c:pt>
                <c:pt idx="37">
                  <c:v>0.53</c:v>
                </c:pt>
                <c:pt idx="38">
                  <c:v>0.53</c:v>
                </c:pt>
                <c:pt idx="39">
                  <c:v>0.53</c:v>
                </c:pt>
                <c:pt idx="40">
                  <c:v>0.53</c:v>
                </c:pt>
                <c:pt idx="41">
                  <c:v>0.53</c:v>
                </c:pt>
                <c:pt idx="42">
                  <c:v>0.53</c:v>
                </c:pt>
                <c:pt idx="43">
                  <c:v>0.53</c:v>
                </c:pt>
                <c:pt idx="44">
                  <c:v>0.53</c:v>
                </c:pt>
                <c:pt idx="49" formatCode="0.0">
                  <c:v>0.85</c:v>
                </c:pt>
                <c:pt idx="50" formatCode="0.0">
                  <c:v>0.75</c:v>
                </c:pt>
                <c:pt idx="51" formatCode="0.0">
                  <c:v>0.78</c:v>
                </c:pt>
                <c:pt idx="52" formatCode="0.0">
                  <c:v>0.95</c:v>
                </c:pt>
                <c:pt idx="53" formatCode="0.0">
                  <c:v>0.99</c:v>
                </c:pt>
                <c:pt idx="54" formatCode="0.0">
                  <c:v>0.77</c:v>
                </c:pt>
                <c:pt idx="55" formatCode="0.0">
                  <c:v>0.9</c:v>
                </c:pt>
                <c:pt idx="56" formatCode="0.0">
                  <c:v>0.87</c:v>
                </c:pt>
                <c:pt idx="57" formatCode="0.0">
                  <c:v>0.89</c:v>
                </c:pt>
                <c:pt idx="58" formatCode="0.0">
                  <c:v>0.67</c:v>
                </c:pt>
                <c:pt idx="59" formatCode="0.0">
                  <c:v>0.87</c:v>
                </c:pt>
                <c:pt idx="60" formatCode="0.0">
                  <c:v>0.79</c:v>
                </c:pt>
                <c:pt idx="61" formatCode="0.0">
                  <c:v>1.04</c:v>
                </c:pt>
                <c:pt idx="62" formatCode="0.0">
                  <c:v>0.85</c:v>
                </c:pt>
                <c:pt idx="63" formatCode="0.0">
                  <c:v>0.79</c:v>
                </c:pt>
                <c:pt idx="64" formatCode="0.0">
                  <c:v>0.98</c:v>
                </c:pt>
                <c:pt idx="65" formatCode="0.0">
                  <c:v>1.05</c:v>
                </c:pt>
                <c:pt idx="66" formatCode="0.0">
                  <c:v>0.35</c:v>
                </c:pt>
                <c:pt idx="67" formatCode="0.0">
                  <c:v>0.26</c:v>
                </c:pt>
                <c:pt idx="68" formatCode="0.0">
                  <c:v>0.31</c:v>
                </c:pt>
                <c:pt idx="69" formatCode="0.0">
                  <c:v>0.26</c:v>
                </c:pt>
                <c:pt idx="70" formatCode="0.0">
                  <c:v>0.39</c:v>
                </c:pt>
                <c:pt idx="71" formatCode="0.0">
                  <c:v>0.38</c:v>
                </c:pt>
                <c:pt idx="72" formatCode="0.0">
                  <c:v>0.45</c:v>
                </c:pt>
                <c:pt idx="73" formatCode="0.0">
                  <c:v>0.33</c:v>
                </c:pt>
                <c:pt idx="74" formatCode="0.0">
                  <c:v>0.35</c:v>
                </c:pt>
                <c:pt idx="75" formatCode="0.0">
                  <c:v>0.38</c:v>
                </c:pt>
                <c:pt idx="76" formatCode="0.0">
                  <c:v>0.17</c:v>
                </c:pt>
                <c:pt idx="77" formatCode="0.0">
                  <c:v>0.3</c:v>
                </c:pt>
                <c:pt idx="78" formatCode="0.0">
                  <c:v>0.3</c:v>
                </c:pt>
                <c:pt idx="79" formatCode="0.0">
                  <c:v>0.21</c:v>
                </c:pt>
                <c:pt idx="80" formatCode="0.0">
                  <c:v>0.25</c:v>
                </c:pt>
                <c:pt idx="81" formatCode="0.0">
                  <c:v>0.28000000000000003</c:v>
                </c:pt>
                <c:pt idx="82" formatCode="0.0">
                  <c:v>0.19</c:v>
                </c:pt>
                <c:pt idx="83" formatCode="0.0">
                  <c:v>0.31</c:v>
                </c:pt>
                <c:pt idx="84" formatCode="0.0">
                  <c:v>0.28000000000000003</c:v>
                </c:pt>
                <c:pt idx="85" formatCode="0.0">
                  <c:v>0.22</c:v>
                </c:pt>
                <c:pt idx="86" formatCode="0.0">
                  <c:v>0.27</c:v>
                </c:pt>
                <c:pt idx="87" formatCode="0.0">
                  <c:v>0.22</c:v>
                </c:pt>
                <c:pt idx="88" formatCode="0.0">
                  <c:v>0.19</c:v>
                </c:pt>
                <c:pt idx="89" formatCode="0.0">
                  <c:v>0.6</c:v>
                </c:pt>
                <c:pt idx="90" formatCode="0.0">
                  <c:v>0.23</c:v>
                </c:pt>
                <c:pt idx="91" formatCode="0.0">
                  <c:v>0.41</c:v>
                </c:pt>
                <c:pt idx="92" formatCode="0.0">
                  <c:v>0.49</c:v>
                </c:pt>
                <c:pt idx="93" formatCode="0.0">
                  <c:v>0.25</c:v>
                </c:pt>
                <c:pt idx="94" formatCode="0.0">
                  <c:v>0.3</c:v>
                </c:pt>
                <c:pt idx="95" formatCode="0.0">
                  <c:v>0.17</c:v>
                </c:pt>
                <c:pt idx="96" formatCode="0.0">
                  <c:v>0.26</c:v>
                </c:pt>
                <c:pt idx="97" formatCode="0.0">
                  <c:v>0.37</c:v>
                </c:pt>
                <c:pt idx="98" formatCode="0.0">
                  <c:v>0.38</c:v>
                </c:pt>
                <c:pt idx="99" formatCode="0.0">
                  <c:v>0.42</c:v>
                </c:pt>
                <c:pt idx="100" formatCode="0.0">
                  <c:v>0.56999999999999995</c:v>
                </c:pt>
                <c:pt idx="101" formatCode="0.0">
                  <c:v>0.4</c:v>
                </c:pt>
                <c:pt idx="102" formatCode="0.0">
                  <c:v>0.41</c:v>
                </c:pt>
                <c:pt idx="103" formatCode="0.0">
                  <c:v>0.41</c:v>
                </c:pt>
                <c:pt idx="104" formatCode="0.0">
                  <c:v>0.39</c:v>
                </c:pt>
                <c:pt idx="105" formatCode="0.0">
                  <c:v>0.38</c:v>
                </c:pt>
                <c:pt idx="106" formatCode="0.0">
                  <c:v>0.36</c:v>
                </c:pt>
                <c:pt idx="108" formatCode="General">
                  <c:v>0.1232</c:v>
                </c:pt>
                <c:pt idx="109" formatCode="General">
                  <c:v>0.1232</c:v>
                </c:pt>
                <c:pt idx="110" formatCode="General">
                  <c:v>0.1232</c:v>
                </c:pt>
                <c:pt idx="111" formatCode="General">
                  <c:v>0.308</c:v>
                </c:pt>
                <c:pt idx="112" formatCode="General">
                  <c:v>0.308</c:v>
                </c:pt>
                <c:pt idx="113" formatCode="General">
                  <c:v>0.308</c:v>
                </c:pt>
                <c:pt idx="114" formatCode="General">
                  <c:v>0.61599999999999999</c:v>
                </c:pt>
                <c:pt idx="115" formatCode="General">
                  <c:v>0.61599999999999999</c:v>
                </c:pt>
                <c:pt idx="116" formatCode="General">
                  <c:v>0.61599999999999999</c:v>
                </c:pt>
                <c:pt idx="117" formatCode="General">
                  <c:v>0.26</c:v>
                </c:pt>
                <c:pt idx="118" formatCode="General">
                  <c:v>0.26</c:v>
                </c:pt>
                <c:pt idx="119" formatCode="General">
                  <c:v>0.26</c:v>
                </c:pt>
                <c:pt idx="120" formatCode="General">
                  <c:v>0.26</c:v>
                </c:pt>
                <c:pt idx="121" formatCode="General">
                  <c:v>0.26</c:v>
                </c:pt>
                <c:pt idx="122" formatCode="General">
                  <c:v>0.65</c:v>
                </c:pt>
                <c:pt idx="123" formatCode="General">
                  <c:v>0.65</c:v>
                </c:pt>
                <c:pt idx="124" formatCode="General">
                  <c:v>0.65</c:v>
                </c:pt>
                <c:pt idx="125" formatCode="General">
                  <c:v>0.65</c:v>
                </c:pt>
                <c:pt idx="126" formatCode="General">
                  <c:v>0.65</c:v>
                </c:pt>
                <c:pt idx="127" formatCode="General">
                  <c:v>1.3</c:v>
                </c:pt>
                <c:pt idx="128" formatCode="General">
                  <c:v>1.3</c:v>
                </c:pt>
                <c:pt idx="129" formatCode="General">
                  <c:v>1.3</c:v>
                </c:pt>
                <c:pt idx="130" formatCode="General">
                  <c:v>1.3</c:v>
                </c:pt>
                <c:pt idx="131" formatCode="General">
                  <c:v>1.3</c:v>
                </c:pt>
              </c:numCache>
            </c:numRef>
          </c:xVal>
          <c:yVal>
            <c:numRef>
              <c:f>'cruz-total data'!$Z$3:$Z$134</c:f>
              <c:numCache>
                <c:formatCode>General</c:formatCode>
                <c:ptCount val="132"/>
                <c:pt idx="108">
                  <c:v>0.33250000000000002</c:v>
                </c:pt>
                <c:pt idx="109">
                  <c:v>0.1925</c:v>
                </c:pt>
                <c:pt idx="110">
                  <c:v>0.14416666666666667</c:v>
                </c:pt>
                <c:pt idx="111">
                  <c:v>0.24</c:v>
                </c:pt>
                <c:pt idx="112">
                  <c:v>0.16875000000000001</c:v>
                </c:pt>
                <c:pt idx="113">
                  <c:v>0.14833333333333334</c:v>
                </c:pt>
                <c:pt idx="114">
                  <c:v>0.17499999999999999</c:v>
                </c:pt>
                <c:pt idx="115">
                  <c:v>0.155</c:v>
                </c:pt>
                <c:pt idx="116">
                  <c:v>0.12583333333333332</c:v>
                </c:pt>
                <c:pt idx="117">
                  <c:v>0.24085022725633076</c:v>
                </c:pt>
                <c:pt idx="118">
                  <c:v>0.20316666666666669</c:v>
                </c:pt>
                <c:pt idx="119">
                  <c:v>0.18302174570683788</c:v>
                </c:pt>
                <c:pt idx="120">
                  <c:v>0.16529895350091711</c:v>
                </c:pt>
                <c:pt idx="121">
                  <c:v>0.15272186083763092</c:v>
                </c:pt>
                <c:pt idx="122">
                  <c:v>0.1664724242642863</c:v>
                </c:pt>
                <c:pt idx="123">
                  <c:v>0.17051666666666665</c:v>
                </c:pt>
                <c:pt idx="124">
                  <c:v>0.1575</c:v>
                </c:pt>
                <c:pt idx="125">
                  <c:v>0.15363737330630539</c:v>
                </c:pt>
                <c:pt idx="126">
                  <c:v>0.15</c:v>
                </c:pt>
                <c:pt idx="127">
                  <c:v>0.11060922069557751</c:v>
                </c:pt>
                <c:pt idx="128">
                  <c:v>0.13183333333333333</c:v>
                </c:pt>
                <c:pt idx="129">
                  <c:v>0.14217507690197687</c:v>
                </c:pt>
                <c:pt idx="130">
                  <c:v>0.14099999999999999</c:v>
                </c:pt>
                <c:pt idx="131">
                  <c:v>0.13833333333333334</c:v>
                </c:pt>
              </c:numCache>
            </c:numRef>
          </c:yVal>
          <c:smooth val="0"/>
          <c:extLst>
            <c:ext xmlns:c16="http://schemas.microsoft.com/office/drawing/2014/chart" uri="{C3380CC4-5D6E-409C-BE32-E72D297353CC}">
              <c16:uniqueId val="{00000002-7949-4823-9591-1BA95F209590}"/>
            </c:ext>
          </c:extLst>
        </c:ser>
        <c:dLbls>
          <c:showLegendKey val="0"/>
          <c:showVal val="0"/>
          <c:showCatName val="0"/>
          <c:showSerName val="0"/>
          <c:showPercent val="0"/>
          <c:showBubbleSize val="0"/>
        </c:dLbls>
        <c:axId val="489032384"/>
        <c:axId val="489033696"/>
      </c:scatterChart>
      <c:valAx>
        <c:axId val="489032384"/>
        <c:scaling>
          <c:orientation val="minMax"/>
          <c:max val="1"/>
        </c:scaling>
        <c:delete val="0"/>
        <c:axPos val="b"/>
        <c:title>
          <c:tx>
            <c:rich>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2000">
                    <a:solidFill>
                      <a:sysClr val="windowText" lastClr="000000"/>
                    </a:solidFill>
                    <a:latin typeface="Times New Roman" panose="02020603050405020304" pitchFamily="18" charset="0"/>
                    <a:cs typeface="Times New Roman" panose="02020603050405020304" pitchFamily="18" charset="0"/>
                  </a:rPr>
                  <a:t>W (</a:t>
                </a:r>
                <a:r>
                  <a:rPr lang="en-US" sz="2000" b="0" i="0" u="none" strike="noStrike" baseline="0">
                    <a:effectLst/>
                  </a:rPr>
                  <a:t>kg.m</a:t>
                </a:r>
                <a:r>
                  <a:rPr lang="en-US" sz="2000" b="0" i="0" u="none" strike="noStrike" baseline="30000">
                    <a:effectLst/>
                  </a:rPr>
                  <a:t>-2</a:t>
                </a:r>
                <a:r>
                  <a:rPr lang="en-US" sz="2000">
                    <a:solidFill>
                      <a:sysClr val="windowText" lastClr="000000"/>
                    </a:solidFill>
                    <a:latin typeface="Times New Roman" panose="02020603050405020304" pitchFamily="18" charset="0"/>
                    <a:cs typeface="Times New Roman" panose="02020603050405020304" pitchFamily="18" charset="0"/>
                  </a:rPr>
                  <a:t>)</a:t>
                </a:r>
              </a:p>
            </c:rich>
          </c:tx>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3696"/>
        <c:crosses val="autoZero"/>
        <c:crossBetween val="midCat"/>
      </c:valAx>
      <c:valAx>
        <c:axId val="489033696"/>
        <c:scaling>
          <c:orientation val="minMax"/>
          <c:max val="0.4"/>
          <c:min val="0"/>
        </c:scaling>
        <c:delete val="0"/>
        <c:axPos val="l"/>
        <c:title>
          <c:tx>
            <c:rich>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2000" b="0" i="0" baseline="0">
                    <a:effectLst/>
                  </a:rPr>
                  <a:t>RoS/u</a:t>
                </a:r>
                <a:r>
                  <a:rPr lang="en-GB" sz="2000" b="0" i="0" baseline="-25000">
                    <a:effectLst/>
                  </a:rPr>
                  <a:t>10</a:t>
                </a:r>
                <a:endParaRPr lang="en-GB" sz="2000">
                  <a:effectLst/>
                </a:endParaRPr>
              </a:p>
            </c:rich>
          </c:tx>
          <c:layout>
            <c:manualLayout>
              <c:xMode val="edge"/>
              <c:yMode val="edge"/>
              <c:x val="1.9308950754633025E-3"/>
              <c:y val="0.3351970769800236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2384"/>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65238095238095"/>
          <c:y val="2.7407407407407405E-2"/>
          <c:w val="0.79183392857142854"/>
          <c:h val="0.82176736111111126"/>
        </c:manualLayout>
      </c:layout>
      <c:scatterChart>
        <c:scatterStyle val="lineMarker"/>
        <c:varyColors val="0"/>
        <c:ser>
          <c:idx val="0"/>
          <c:order val="0"/>
          <c:tx>
            <c:strRef>
              <c:f>'cruz-total data'!$AA$2</c:f>
              <c:strCache>
                <c:ptCount val="1"/>
                <c:pt idx="0">
                  <c:v>Cruz et al., 2020</c:v>
                </c:pt>
              </c:strCache>
            </c:strRef>
          </c:tx>
          <c:spPr>
            <a:ln w="25400" cap="rnd">
              <a:noFill/>
              <a:round/>
            </a:ln>
            <a:effectLst/>
          </c:spPr>
          <c:marker>
            <c:symbol val="circle"/>
            <c:size val="9"/>
            <c:spPr>
              <a:solidFill>
                <a:schemeClr val="bg1"/>
              </a:solidFill>
              <a:ln w="9525">
                <a:solidFill>
                  <a:srgbClr val="FF0000"/>
                </a:solidFill>
              </a:ln>
              <a:effectLst/>
            </c:spPr>
          </c:marker>
          <c:trendline>
            <c:spPr>
              <a:ln w="15875" cap="rnd">
                <a:solidFill>
                  <a:srgbClr val="FF0000"/>
                </a:solidFill>
                <a:prstDash val="dash"/>
              </a:ln>
              <a:effectLst/>
            </c:spPr>
            <c:trendlineType val="log"/>
            <c:dispRSqr val="0"/>
            <c:dispEq val="0"/>
          </c:trendline>
          <c:xVal>
            <c:numRef>
              <c:f>'cruz-total data'!$S$3:$S$134</c:f>
              <c:numCache>
                <c:formatCode>General</c:formatCode>
                <c:ptCount val="132"/>
                <c:pt idx="0">
                  <c:v>1.3586206896551725</c:v>
                </c:pt>
                <c:pt idx="1">
                  <c:v>1.3586206896551725</c:v>
                </c:pt>
                <c:pt idx="2">
                  <c:v>1.3586206896551725</c:v>
                </c:pt>
                <c:pt idx="3">
                  <c:v>1.3586206896551725</c:v>
                </c:pt>
                <c:pt idx="4">
                  <c:v>1.3586206896551725</c:v>
                </c:pt>
                <c:pt idx="5">
                  <c:v>1.3586206896551725</c:v>
                </c:pt>
                <c:pt idx="6">
                  <c:v>1.3586206896551725</c:v>
                </c:pt>
                <c:pt idx="7">
                  <c:v>1.3586206896551725</c:v>
                </c:pt>
                <c:pt idx="8">
                  <c:v>1.3586206896551725</c:v>
                </c:pt>
                <c:pt idx="9">
                  <c:v>1.3586206896551725</c:v>
                </c:pt>
                <c:pt idx="10">
                  <c:v>1.3586206896551725</c:v>
                </c:pt>
                <c:pt idx="11">
                  <c:v>1.3586206896551725</c:v>
                </c:pt>
                <c:pt idx="12">
                  <c:v>1.3586206896551725</c:v>
                </c:pt>
                <c:pt idx="13">
                  <c:v>1.3586206896551725</c:v>
                </c:pt>
                <c:pt idx="14">
                  <c:v>1.3586206896551725</c:v>
                </c:pt>
                <c:pt idx="15">
                  <c:v>1.3586206896551725</c:v>
                </c:pt>
                <c:pt idx="16">
                  <c:v>1.3586206896551725</c:v>
                </c:pt>
                <c:pt idx="17">
                  <c:v>1.3586206896551725</c:v>
                </c:pt>
                <c:pt idx="18">
                  <c:v>1.3586206896551725</c:v>
                </c:pt>
                <c:pt idx="19">
                  <c:v>1.3586206896551725</c:v>
                </c:pt>
                <c:pt idx="20">
                  <c:v>1.3586206896551725</c:v>
                </c:pt>
                <c:pt idx="21">
                  <c:v>1.3586206896551725</c:v>
                </c:pt>
                <c:pt idx="22">
                  <c:v>1.3586206896551725</c:v>
                </c:pt>
                <c:pt idx="23">
                  <c:v>1.3586206896551725</c:v>
                </c:pt>
                <c:pt idx="24">
                  <c:v>3.4888888888888889</c:v>
                </c:pt>
                <c:pt idx="25">
                  <c:v>3.4888888888888889</c:v>
                </c:pt>
                <c:pt idx="26">
                  <c:v>3.4888888888888889</c:v>
                </c:pt>
                <c:pt idx="27">
                  <c:v>3.4888888888888889</c:v>
                </c:pt>
                <c:pt idx="28">
                  <c:v>3.4888888888888889</c:v>
                </c:pt>
                <c:pt idx="29">
                  <c:v>3.4888888888888889</c:v>
                </c:pt>
                <c:pt idx="30">
                  <c:v>4.0444444444444443</c:v>
                </c:pt>
                <c:pt idx="31">
                  <c:v>3.4888888888888889</c:v>
                </c:pt>
                <c:pt idx="32">
                  <c:v>3.4888888888888889</c:v>
                </c:pt>
                <c:pt idx="33">
                  <c:v>0.72602739726027399</c:v>
                </c:pt>
                <c:pt idx="34">
                  <c:v>0.72602739726027399</c:v>
                </c:pt>
                <c:pt idx="35">
                  <c:v>0.72602739726027399</c:v>
                </c:pt>
                <c:pt idx="36">
                  <c:v>0.72602739726027399</c:v>
                </c:pt>
                <c:pt idx="37">
                  <c:v>0.72602739726027399</c:v>
                </c:pt>
                <c:pt idx="38">
                  <c:v>0.72602739726027399</c:v>
                </c:pt>
                <c:pt idx="39">
                  <c:v>0.72602739726027399</c:v>
                </c:pt>
                <c:pt idx="40">
                  <c:v>0.72602739726027399</c:v>
                </c:pt>
                <c:pt idx="41">
                  <c:v>0.72602739726027399</c:v>
                </c:pt>
                <c:pt idx="42">
                  <c:v>0.72602739726027399</c:v>
                </c:pt>
                <c:pt idx="43">
                  <c:v>0.72602739726027399</c:v>
                </c:pt>
                <c:pt idx="44">
                  <c:v>0.72602739726027399</c:v>
                </c:pt>
                <c:pt idx="49">
                  <c:v>2.8333333333333335</c:v>
                </c:pt>
                <c:pt idx="50">
                  <c:v>3</c:v>
                </c:pt>
                <c:pt idx="51">
                  <c:v>2.5161290322580645</c:v>
                </c:pt>
                <c:pt idx="52">
                  <c:v>2.3749999999999996</c:v>
                </c:pt>
                <c:pt idx="53">
                  <c:v>2.4146341463414633</c:v>
                </c:pt>
                <c:pt idx="54">
                  <c:v>2.6551724137931036</c:v>
                </c:pt>
                <c:pt idx="55">
                  <c:v>2.25</c:v>
                </c:pt>
                <c:pt idx="56">
                  <c:v>1.1153846153846154</c:v>
                </c:pt>
                <c:pt idx="57">
                  <c:v>1.435483870967742</c:v>
                </c:pt>
                <c:pt idx="58">
                  <c:v>0.84810126582278478</c:v>
                </c:pt>
                <c:pt idx="59">
                  <c:v>0.96666666666666667</c:v>
                </c:pt>
                <c:pt idx="60">
                  <c:v>1.0128205128205128</c:v>
                </c:pt>
                <c:pt idx="61">
                  <c:v>1.1555555555555557</c:v>
                </c:pt>
                <c:pt idx="62">
                  <c:v>1.2142857142857144</c:v>
                </c:pt>
                <c:pt idx="63">
                  <c:v>1.0533333333333335</c:v>
                </c:pt>
                <c:pt idx="64">
                  <c:v>1.0888888888888888</c:v>
                </c:pt>
                <c:pt idx="65">
                  <c:v>1.129032258064516</c:v>
                </c:pt>
                <c:pt idx="66">
                  <c:v>1.5909090909090908</c:v>
                </c:pt>
                <c:pt idx="67">
                  <c:v>0.96296296296296291</c:v>
                </c:pt>
                <c:pt idx="68">
                  <c:v>1.24</c:v>
                </c:pt>
                <c:pt idx="69">
                  <c:v>1</c:v>
                </c:pt>
                <c:pt idx="70">
                  <c:v>1.6250000000000002</c:v>
                </c:pt>
                <c:pt idx="71">
                  <c:v>1.5833333333333335</c:v>
                </c:pt>
                <c:pt idx="72">
                  <c:v>1.8</c:v>
                </c:pt>
                <c:pt idx="73">
                  <c:v>1.3750000000000002</c:v>
                </c:pt>
                <c:pt idx="74">
                  <c:v>1.9444444444444444</c:v>
                </c:pt>
                <c:pt idx="75">
                  <c:v>1.3103448275862071</c:v>
                </c:pt>
                <c:pt idx="76">
                  <c:v>0.94444444444444453</c:v>
                </c:pt>
                <c:pt idx="77">
                  <c:v>1.4999999999999998</c:v>
                </c:pt>
                <c:pt idx="78">
                  <c:v>1.4999999999999998</c:v>
                </c:pt>
                <c:pt idx="79">
                  <c:v>0.91304347826086951</c:v>
                </c:pt>
                <c:pt idx="80">
                  <c:v>1.0869565217391304</c:v>
                </c:pt>
                <c:pt idx="81">
                  <c:v>1.4000000000000001</c:v>
                </c:pt>
                <c:pt idx="82">
                  <c:v>1.1176470588235294</c:v>
                </c:pt>
                <c:pt idx="83">
                  <c:v>1.1481481481481481</c:v>
                </c:pt>
                <c:pt idx="84">
                  <c:v>1.1666666666666667</c:v>
                </c:pt>
                <c:pt idx="85">
                  <c:v>0.88</c:v>
                </c:pt>
                <c:pt idx="86">
                  <c:v>0.9642857142857143</c:v>
                </c:pt>
                <c:pt idx="87">
                  <c:v>0.84615384615384615</c:v>
                </c:pt>
                <c:pt idx="88">
                  <c:v>1.0555555555555556</c:v>
                </c:pt>
                <c:pt idx="89">
                  <c:v>2.0689655172413794</c:v>
                </c:pt>
                <c:pt idx="90">
                  <c:v>1.2777777777777779</c:v>
                </c:pt>
                <c:pt idx="91">
                  <c:v>2.5625</c:v>
                </c:pt>
                <c:pt idx="92">
                  <c:v>1.96</c:v>
                </c:pt>
                <c:pt idx="93">
                  <c:v>1.25</c:v>
                </c:pt>
                <c:pt idx="94">
                  <c:v>1.5789473684210527</c:v>
                </c:pt>
                <c:pt idx="95">
                  <c:v>1.0625</c:v>
                </c:pt>
                <c:pt idx="96">
                  <c:v>1.625</c:v>
                </c:pt>
                <c:pt idx="97">
                  <c:v>0.86046511627906974</c:v>
                </c:pt>
                <c:pt idx="98">
                  <c:v>0.66666666666666674</c:v>
                </c:pt>
                <c:pt idx="99">
                  <c:v>1.2727272727272727</c:v>
                </c:pt>
                <c:pt idx="100">
                  <c:v>0.98275862068965514</c:v>
                </c:pt>
                <c:pt idx="101">
                  <c:v>1.1111111111111112</c:v>
                </c:pt>
                <c:pt idx="102">
                  <c:v>1.1714285714285715</c:v>
                </c:pt>
                <c:pt idx="103">
                  <c:v>0.58571428571428574</c:v>
                </c:pt>
                <c:pt idx="104">
                  <c:v>0.95121951219512202</c:v>
                </c:pt>
                <c:pt idx="105">
                  <c:v>0.43181818181818182</c:v>
                </c:pt>
                <c:pt idx="106">
                  <c:v>0.51428571428571435</c:v>
                </c:pt>
                <c:pt idx="108">
                  <c:v>0.61599999999999999</c:v>
                </c:pt>
                <c:pt idx="109">
                  <c:v>0.61599999999999999</c:v>
                </c:pt>
                <c:pt idx="110">
                  <c:v>0.61599999999999999</c:v>
                </c:pt>
                <c:pt idx="111">
                  <c:v>0.61599999999999999</c:v>
                </c:pt>
                <c:pt idx="112">
                  <c:v>0.61599999999999999</c:v>
                </c:pt>
                <c:pt idx="113">
                  <c:v>0.61599999999999999</c:v>
                </c:pt>
                <c:pt idx="114">
                  <c:v>0.61599999999999999</c:v>
                </c:pt>
                <c:pt idx="115">
                  <c:v>0.61599999999999999</c:v>
                </c:pt>
                <c:pt idx="116">
                  <c:v>0.61599999999999999</c:v>
                </c:pt>
                <c:pt idx="117">
                  <c:v>1.3</c:v>
                </c:pt>
                <c:pt idx="118">
                  <c:v>1.3</c:v>
                </c:pt>
                <c:pt idx="119">
                  <c:v>1.3</c:v>
                </c:pt>
                <c:pt idx="120">
                  <c:v>1.3</c:v>
                </c:pt>
                <c:pt idx="121">
                  <c:v>1.3</c:v>
                </c:pt>
                <c:pt idx="122">
                  <c:v>1.3</c:v>
                </c:pt>
                <c:pt idx="123">
                  <c:v>1.3</c:v>
                </c:pt>
                <c:pt idx="124">
                  <c:v>1.3</c:v>
                </c:pt>
                <c:pt idx="125">
                  <c:v>1.3</c:v>
                </c:pt>
                <c:pt idx="126">
                  <c:v>1.3</c:v>
                </c:pt>
                <c:pt idx="127">
                  <c:v>1.3</c:v>
                </c:pt>
                <c:pt idx="128">
                  <c:v>1.3</c:v>
                </c:pt>
                <c:pt idx="129">
                  <c:v>1.3</c:v>
                </c:pt>
                <c:pt idx="130">
                  <c:v>1.3</c:v>
                </c:pt>
                <c:pt idx="131">
                  <c:v>1.3</c:v>
                </c:pt>
              </c:numCache>
            </c:numRef>
          </c:xVal>
          <c:yVal>
            <c:numRef>
              <c:f>'cruz-total data'!$AA$3:$AA$134</c:f>
              <c:numCache>
                <c:formatCode>General</c:formatCode>
                <c:ptCount val="132"/>
                <c:pt idx="0">
                  <c:v>2.7633851468048398</c:v>
                </c:pt>
                <c:pt idx="1">
                  <c:v>2.3464163822525599</c:v>
                </c:pt>
                <c:pt idx="2">
                  <c:v>1.4551105460196367</c:v>
                </c:pt>
                <c:pt idx="3">
                  <c:v>3.0842895349840393</c:v>
                </c:pt>
                <c:pt idx="4">
                  <c:v>3.12383190046457</c:v>
                </c:pt>
                <c:pt idx="5">
                  <c:v>2.459016393442623</c:v>
                </c:pt>
                <c:pt idx="6">
                  <c:v>1.9787960206230484</c:v>
                </c:pt>
                <c:pt idx="7">
                  <c:v>2.0505084366968376</c:v>
                </c:pt>
                <c:pt idx="8">
                  <c:v>2.8108465608465605</c:v>
                </c:pt>
                <c:pt idx="9">
                  <c:v>2.0816363471807402</c:v>
                </c:pt>
                <c:pt idx="10">
                  <c:v>4.8285122810943886</c:v>
                </c:pt>
                <c:pt idx="11">
                  <c:v>2.5590351677308196</c:v>
                </c:pt>
                <c:pt idx="12">
                  <c:v>3.2472324723247237</c:v>
                </c:pt>
                <c:pt idx="13">
                  <c:v>3.7760416666666665</c:v>
                </c:pt>
                <c:pt idx="14">
                  <c:v>2.4202420242024201</c:v>
                </c:pt>
                <c:pt idx="15">
                  <c:v>1.295160190865712</c:v>
                </c:pt>
                <c:pt idx="16">
                  <c:v>2.3386919180797183</c:v>
                </c:pt>
                <c:pt idx="17">
                  <c:v>1.4874980092371395</c:v>
                </c:pt>
                <c:pt idx="18">
                  <c:v>4.6312610118298521</c:v>
                </c:pt>
                <c:pt idx="19">
                  <c:v>4.1357234314980795</c:v>
                </c:pt>
                <c:pt idx="20">
                  <c:v>2.8888888888888888</c:v>
                </c:pt>
                <c:pt idx="21">
                  <c:v>2.8020251396648046</c:v>
                </c:pt>
                <c:pt idx="22">
                  <c:v>1.7304347826086954</c:v>
                </c:pt>
                <c:pt idx="23">
                  <c:v>2.853875061271173</c:v>
                </c:pt>
                <c:pt idx="24">
                  <c:v>1.314176245210728</c:v>
                </c:pt>
                <c:pt idx="25">
                  <c:v>1.5064244572441294</c:v>
                </c:pt>
                <c:pt idx="26">
                  <c:v>1.7572463768115938</c:v>
                </c:pt>
                <c:pt idx="27">
                  <c:v>0.88516746411483249</c:v>
                </c:pt>
                <c:pt idx="28">
                  <c:v>1.1347039658465341</c:v>
                </c:pt>
                <c:pt idx="29">
                  <c:v>1.2933406714364335</c:v>
                </c:pt>
                <c:pt idx="30">
                  <c:v>1.9358360628201903</c:v>
                </c:pt>
                <c:pt idx="31">
                  <c:v>1.5893974960876371</c:v>
                </c:pt>
                <c:pt idx="32">
                  <c:v>1.4155429978179375</c:v>
                </c:pt>
                <c:pt idx="33">
                  <c:v>3.9688506981740068</c:v>
                </c:pt>
                <c:pt idx="34">
                  <c:v>3.3795569509855223</c:v>
                </c:pt>
                <c:pt idx="35">
                  <c:v>2.9939785905441569</c:v>
                </c:pt>
                <c:pt idx="36">
                  <c:v>2.997825411618515</c:v>
                </c:pt>
                <c:pt idx="37">
                  <c:v>3.0901216058637346</c:v>
                </c:pt>
                <c:pt idx="38">
                  <c:v>3.8504851004851006</c:v>
                </c:pt>
                <c:pt idx="39">
                  <c:v>2.4093023255813955</c:v>
                </c:pt>
                <c:pt idx="40">
                  <c:v>1.7681860965443053</c:v>
                </c:pt>
                <c:pt idx="41">
                  <c:v>5.2849312234977761</c:v>
                </c:pt>
                <c:pt idx="42">
                  <c:v>4.155487206334664</c:v>
                </c:pt>
                <c:pt idx="43">
                  <c:v>3.5725849973016728</c:v>
                </c:pt>
                <c:pt idx="44">
                  <c:v>5.4385964912280702</c:v>
                </c:pt>
              </c:numCache>
            </c:numRef>
          </c:yVal>
          <c:smooth val="0"/>
          <c:extLst>
            <c:ext xmlns:c16="http://schemas.microsoft.com/office/drawing/2014/chart" uri="{C3380CC4-5D6E-409C-BE32-E72D297353CC}">
              <c16:uniqueId val="{00000000-5050-4587-9F2F-D09851F85798}"/>
            </c:ext>
          </c:extLst>
        </c:ser>
        <c:ser>
          <c:idx val="1"/>
          <c:order val="1"/>
          <c:tx>
            <c:strRef>
              <c:f>'cruz-total data'!$AB$2</c:f>
              <c:strCache>
                <c:ptCount val="1"/>
                <c:pt idx="0">
                  <c:v>Cruz et al., 2018</c:v>
                </c:pt>
              </c:strCache>
            </c:strRef>
          </c:tx>
          <c:spPr>
            <a:ln w="25400" cap="rnd">
              <a:noFill/>
              <a:round/>
            </a:ln>
            <a:effectLst/>
          </c:spPr>
          <c:marker>
            <c:symbol val="circle"/>
            <c:size val="9"/>
            <c:spPr>
              <a:solidFill>
                <a:schemeClr val="bg1"/>
              </a:solidFill>
              <a:ln w="9525">
                <a:solidFill>
                  <a:srgbClr val="00B0F0"/>
                </a:solidFill>
              </a:ln>
              <a:effectLst/>
            </c:spPr>
          </c:marker>
          <c:trendline>
            <c:spPr>
              <a:ln w="15875" cap="rnd">
                <a:solidFill>
                  <a:srgbClr val="00B0F0"/>
                </a:solidFill>
                <a:prstDash val="dash"/>
              </a:ln>
              <a:effectLst/>
            </c:spPr>
            <c:trendlineType val="power"/>
            <c:dispRSqr val="0"/>
            <c:dispEq val="0"/>
          </c:trendline>
          <c:xVal>
            <c:numRef>
              <c:f>'cruz-total data'!$S$3:$S$134</c:f>
              <c:numCache>
                <c:formatCode>General</c:formatCode>
                <c:ptCount val="132"/>
                <c:pt idx="0">
                  <c:v>1.3586206896551725</c:v>
                </c:pt>
                <c:pt idx="1">
                  <c:v>1.3586206896551725</c:v>
                </c:pt>
                <c:pt idx="2">
                  <c:v>1.3586206896551725</c:v>
                </c:pt>
                <c:pt idx="3">
                  <c:v>1.3586206896551725</c:v>
                </c:pt>
                <c:pt idx="4">
                  <c:v>1.3586206896551725</c:v>
                </c:pt>
                <c:pt idx="5">
                  <c:v>1.3586206896551725</c:v>
                </c:pt>
                <c:pt idx="6">
                  <c:v>1.3586206896551725</c:v>
                </c:pt>
                <c:pt idx="7">
                  <c:v>1.3586206896551725</c:v>
                </c:pt>
                <c:pt idx="8">
                  <c:v>1.3586206896551725</c:v>
                </c:pt>
                <c:pt idx="9">
                  <c:v>1.3586206896551725</c:v>
                </c:pt>
                <c:pt idx="10">
                  <c:v>1.3586206896551725</c:v>
                </c:pt>
                <c:pt idx="11">
                  <c:v>1.3586206896551725</c:v>
                </c:pt>
                <c:pt idx="12">
                  <c:v>1.3586206896551725</c:v>
                </c:pt>
                <c:pt idx="13">
                  <c:v>1.3586206896551725</c:v>
                </c:pt>
                <c:pt idx="14">
                  <c:v>1.3586206896551725</c:v>
                </c:pt>
                <c:pt idx="15">
                  <c:v>1.3586206896551725</c:v>
                </c:pt>
                <c:pt idx="16">
                  <c:v>1.3586206896551725</c:v>
                </c:pt>
                <c:pt idx="17">
                  <c:v>1.3586206896551725</c:v>
                </c:pt>
                <c:pt idx="18">
                  <c:v>1.3586206896551725</c:v>
                </c:pt>
                <c:pt idx="19">
                  <c:v>1.3586206896551725</c:v>
                </c:pt>
                <c:pt idx="20">
                  <c:v>1.3586206896551725</c:v>
                </c:pt>
                <c:pt idx="21">
                  <c:v>1.3586206896551725</c:v>
                </c:pt>
                <c:pt idx="22">
                  <c:v>1.3586206896551725</c:v>
                </c:pt>
                <c:pt idx="23">
                  <c:v>1.3586206896551725</c:v>
                </c:pt>
                <c:pt idx="24">
                  <c:v>3.4888888888888889</c:v>
                </c:pt>
                <c:pt idx="25">
                  <c:v>3.4888888888888889</c:v>
                </c:pt>
                <c:pt idx="26">
                  <c:v>3.4888888888888889</c:v>
                </c:pt>
                <c:pt idx="27">
                  <c:v>3.4888888888888889</c:v>
                </c:pt>
                <c:pt idx="28">
                  <c:v>3.4888888888888889</c:v>
                </c:pt>
                <c:pt idx="29">
                  <c:v>3.4888888888888889</c:v>
                </c:pt>
                <c:pt idx="30">
                  <c:v>4.0444444444444443</c:v>
                </c:pt>
                <c:pt idx="31">
                  <c:v>3.4888888888888889</c:v>
                </c:pt>
                <c:pt idx="32">
                  <c:v>3.4888888888888889</c:v>
                </c:pt>
                <c:pt idx="33">
                  <c:v>0.72602739726027399</c:v>
                </c:pt>
                <c:pt idx="34">
                  <c:v>0.72602739726027399</c:v>
                </c:pt>
                <c:pt idx="35">
                  <c:v>0.72602739726027399</c:v>
                </c:pt>
                <c:pt idx="36">
                  <c:v>0.72602739726027399</c:v>
                </c:pt>
                <c:pt idx="37">
                  <c:v>0.72602739726027399</c:v>
                </c:pt>
                <c:pt idx="38">
                  <c:v>0.72602739726027399</c:v>
                </c:pt>
                <c:pt idx="39">
                  <c:v>0.72602739726027399</c:v>
                </c:pt>
                <c:pt idx="40">
                  <c:v>0.72602739726027399</c:v>
                </c:pt>
                <c:pt idx="41">
                  <c:v>0.72602739726027399</c:v>
                </c:pt>
                <c:pt idx="42">
                  <c:v>0.72602739726027399</c:v>
                </c:pt>
                <c:pt idx="43">
                  <c:v>0.72602739726027399</c:v>
                </c:pt>
                <c:pt idx="44">
                  <c:v>0.72602739726027399</c:v>
                </c:pt>
                <c:pt idx="49">
                  <c:v>2.8333333333333335</c:v>
                </c:pt>
                <c:pt idx="50">
                  <c:v>3</c:v>
                </c:pt>
                <c:pt idx="51">
                  <c:v>2.5161290322580645</c:v>
                </c:pt>
                <c:pt idx="52">
                  <c:v>2.3749999999999996</c:v>
                </c:pt>
                <c:pt idx="53">
                  <c:v>2.4146341463414633</c:v>
                </c:pt>
                <c:pt idx="54">
                  <c:v>2.6551724137931036</c:v>
                </c:pt>
                <c:pt idx="55">
                  <c:v>2.25</c:v>
                </c:pt>
                <c:pt idx="56">
                  <c:v>1.1153846153846154</c:v>
                </c:pt>
                <c:pt idx="57">
                  <c:v>1.435483870967742</c:v>
                </c:pt>
                <c:pt idx="58">
                  <c:v>0.84810126582278478</c:v>
                </c:pt>
                <c:pt idx="59">
                  <c:v>0.96666666666666667</c:v>
                </c:pt>
                <c:pt idx="60">
                  <c:v>1.0128205128205128</c:v>
                </c:pt>
                <c:pt idx="61">
                  <c:v>1.1555555555555557</c:v>
                </c:pt>
                <c:pt idx="62">
                  <c:v>1.2142857142857144</c:v>
                </c:pt>
                <c:pt idx="63">
                  <c:v>1.0533333333333335</c:v>
                </c:pt>
                <c:pt idx="64">
                  <c:v>1.0888888888888888</c:v>
                </c:pt>
                <c:pt idx="65">
                  <c:v>1.129032258064516</c:v>
                </c:pt>
                <c:pt idx="66">
                  <c:v>1.5909090909090908</c:v>
                </c:pt>
                <c:pt idx="67">
                  <c:v>0.96296296296296291</c:v>
                </c:pt>
                <c:pt idx="68">
                  <c:v>1.24</c:v>
                </c:pt>
                <c:pt idx="69">
                  <c:v>1</c:v>
                </c:pt>
                <c:pt idx="70">
                  <c:v>1.6250000000000002</c:v>
                </c:pt>
                <c:pt idx="71">
                  <c:v>1.5833333333333335</c:v>
                </c:pt>
                <c:pt idx="72">
                  <c:v>1.8</c:v>
                </c:pt>
                <c:pt idx="73">
                  <c:v>1.3750000000000002</c:v>
                </c:pt>
                <c:pt idx="74">
                  <c:v>1.9444444444444444</c:v>
                </c:pt>
                <c:pt idx="75">
                  <c:v>1.3103448275862071</c:v>
                </c:pt>
                <c:pt idx="76">
                  <c:v>0.94444444444444453</c:v>
                </c:pt>
                <c:pt idx="77">
                  <c:v>1.4999999999999998</c:v>
                </c:pt>
                <c:pt idx="78">
                  <c:v>1.4999999999999998</c:v>
                </c:pt>
                <c:pt idx="79">
                  <c:v>0.91304347826086951</c:v>
                </c:pt>
                <c:pt idx="80">
                  <c:v>1.0869565217391304</c:v>
                </c:pt>
                <c:pt idx="81">
                  <c:v>1.4000000000000001</c:v>
                </c:pt>
                <c:pt idx="82">
                  <c:v>1.1176470588235294</c:v>
                </c:pt>
                <c:pt idx="83">
                  <c:v>1.1481481481481481</c:v>
                </c:pt>
                <c:pt idx="84">
                  <c:v>1.1666666666666667</c:v>
                </c:pt>
                <c:pt idx="85">
                  <c:v>0.88</c:v>
                </c:pt>
                <c:pt idx="86">
                  <c:v>0.9642857142857143</c:v>
                </c:pt>
                <c:pt idx="87">
                  <c:v>0.84615384615384615</c:v>
                </c:pt>
                <c:pt idx="88">
                  <c:v>1.0555555555555556</c:v>
                </c:pt>
                <c:pt idx="89">
                  <c:v>2.0689655172413794</c:v>
                </c:pt>
                <c:pt idx="90">
                  <c:v>1.2777777777777779</c:v>
                </c:pt>
                <c:pt idx="91">
                  <c:v>2.5625</c:v>
                </c:pt>
                <c:pt idx="92">
                  <c:v>1.96</c:v>
                </c:pt>
                <c:pt idx="93">
                  <c:v>1.25</c:v>
                </c:pt>
                <c:pt idx="94">
                  <c:v>1.5789473684210527</c:v>
                </c:pt>
                <c:pt idx="95">
                  <c:v>1.0625</c:v>
                </c:pt>
                <c:pt idx="96">
                  <c:v>1.625</c:v>
                </c:pt>
                <c:pt idx="97">
                  <c:v>0.86046511627906974</c:v>
                </c:pt>
                <c:pt idx="98">
                  <c:v>0.66666666666666674</c:v>
                </c:pt>
                <c:pt idx="99">
                  <c:v>1.2727272727272727</c:v>
                </c:pt>
                <c:pt idx="100">
                  <c:v>0.98275862068965514</c:v>
                </c:pt>
                <c:pt idx="101">
                  <c:v>1.1111111111111112</c:v>
                </c:pt>
                <c:pt idx="102">
                  <c:v>1.1714285714285715</c:v>
                </c:pt>
                <c:pt idx="103">
                  <c:v>0.58571428571428574</c:v>
                </c:pt>
                <c:pt idx="104">
                  <c:v>0.95121951219512202</c:v>
                </c:pt>
                <c:pt idx="105">
                  <c:v>0.43181818181818182</c:v>
                </c:pt>
                <c:pt idx="106">
                  <c:v>0.51428571428571435</c:v>
                </c:pt>
                <c:pt idx="108">
                  <c:v>0.61599999999999999</c:v>
                </c:pt>
                <c:pt idx="109">
                  <c:v>0.61599999999999999</c:v>
                </c:pt>
                <c:pt idx="110">
                  <c:v>0.61599999999999999</c:v>
                </c:pt>
                <c:pt idx="111">
                  <c:v>0.61599999999999999</c:v>
                </c:pt>
                <c:pt idx="112">
                  <c:v>0.61599999999999999</c:v>
                </c:pt>
                <c:pt idx="113">
                  <c:v>0.61599999999999999</c:v>
                </c:pt>
                <c:pt idx="114">
                  <c:v>0.61599999999999999</c:v>
                </c:pt>
                <c:pt idx="115">
                  <c:v>0.61599999999999999</c:v>
                </c:pt>
                <c:pt idx="116">
                  <c:v>0.61599999999999999</c:v>
                </c:pt>
                <c:pt idx="117">
                  <c:v>1.3</c:v>
                </c:pt>
                <c:pt idx="118">
                  <c:v>1.3</c:v>
                </c:pt>
                <c:pt idx="119">
                  <c:v>1.3</c:v>
                </c:pt>
                <c:pt idx="120">
                  <c:v>1.3</c:v>
                </c:pt>
                <c:pt idx="121">
                  <c:v>1.3</c:v>
                </c:pt>
                <c:pt idx="122">
                  <c:v>1.3</c:v>
                </c:pt>
                <c:pt idx="123">
                  <c:v>1.3</c:v>
                </c:pt>
                <c:pt idx="124">
                  <c:v>1.3</c:v>
                </c:pt>
                <c:pt idx="125">
                  <c:v>1.3</c:v>
                </c:pt>
                <c:pt idx="126">
                  <c:v>1.3</c:v>
                </c:pt>
                <c:pt idx="127">
                  <c:v>1.3</c:v>
                </c:pt>
                <c:pt idx="128">
                  <c:v>1.3</c:v>
                </c:pt>
                <c:pt idx="129">
                  <c:v>1.3</c:v>
                </c:pt>
                <c:pt idx="130">
                  <c:v>1.3</c:v>
                </c:pt>
                <c:pt idx="131">
                  <c:v>1.3</c:v>
                </c:pt>
              </c:numCache>
            </c:numRef>
          </c:xVal>
          <c:yVal>
            <c:numRef>
              <c:f>'cruz-total data'!$AB$3:$AB$134</c:f>
              <c:numCache>
                <c:formatCode>General</c:formatCode>
                <c:ptCount val="132"/>
                <c:pt idx="49">
                  <c:v>3.1603638490548378</c:v>
                </c:pt>
                <c:pt idx="50">
                  <c:v>1.6393317251072426</c:v>
                </c:pt>
                <c:pt idx="51">
                  <c:v>1.9987117387079305</c:v>
                </c:pt>
                <c:pt idx="52">
                  <c:v>1.1708195660389247</c:v>
                </c:pt>
                <c:pt idx="53">
                  <c:v>1.8999366244266582</c:v>
                </c:pt>
                <c:pt idx="54">
                  <c:v>1.5763059859990749</c:v>
                </c:pt>
                <c:pt idx="55">
                  <c:v>1.7507428830854623</c:v>
                </c:pt>
                <c:pt idx="56">
                  <c:v>2.7714483338334333</c:v>
                </c:pt>
                <c:pt idx="57">
                  <c:v>3.2798100108051318</c:v>
                </c:pt>
                <c:pt idx="58">
                  <c:v>3.1708615850300959</c:v>
                </c:pt>
                <c:pt idx="59">
                  <c:v>2.0544837080553937</c:v>
                </c:pt>
                <c:pt idx="60">
                  <c:v>3.5960258818575399</c:v>
                </c:pt>
                <c:pt idx="61">
                  <c:v>1.4880107097341548</c:v>
                </c:pt>
                <c:pt idx="62">
                  <c:v>2.2324494202568235</c:v>
                </c:pt>
                <c:pt idx="63">
                  <c:v>2.9355344705259396</c:v>
                </c:pt>
                <c:pt idx="64">
                  <c:v>2.0966797669177741</c:v>
                </c:pt>
                <c:pt idx="65">
                  <c:v>0.98385607071918479</c:v>
                </c:pt>
                <c:pt idx="66">
                  <c:v>2.5179679570067321</c:v>
                </c:pt>
                <c:pt idx="67">
                  <c:v>2.4302685105881254</c:v>
                </c:pt>
                <c:pt idx="68">
                  <c:v>4.2484693962873887</c:v>
                </c:pt>
                <c:pt idx="69">
                  <c:v>4.9962000100339692</c:v>
                </c:pt>
                <c:pt idx="70">
                  <c:v>1.4011781150731282</c:v>
                </c:pt>
                <c:pt idx="71">
                  <c:v>3.1893051075002639</c:v>
                </c:pt>
                <c:pt idx="72">
                  <c:v>1.8118756413939288</c:v>
                </c:pt>
                <c:pt idx="73">
                  <c:v>2.7981444498379355</c:v>
                </c:pt>
                <c:pt idx="74">
                  <c:v>2.3882861355752851</c:v>
                </c:pt>
                <c:pt idx="75">
                  <c:v>2.4211493041694081</c:v>
                </c:pt>
                <c:pt idx="76">
                  <c:v>2.6283493155427711</c:v>
                </c:pt>
                <c:pt idx="77">
                  <c:v>1.3549935616066091</c:v>
                </c:pt>
                <c:pt idx="78">
                  <c:v>1.9753942301110234</c:v>
                </c:pt>
                <c:pt idx="79">
                  <c:v>2.662247510544828</c:v>
                </c:pt>
                <c:pt idx="80">
                  <c:v>3.550210666691727</c:v>
                </c:pt>
                <c:pt idx="81">
                  <c:v>1.0035177711920211</c:v>
                </c:pt>
                <c:pt idx="82">
                  <c:v>2.6790659486125219</c:v>
                </c:pt>
                <c:pt idx="83">
                  <c:v>3.7030129452510607</c:v>
                </c:pt>
                <c:pt idx="84">
                  <c:v>3.0155010233341684</c:v>
                </c:pt>
                <c:pt idx="85">
                  <c:v>1.5672043604376393</c:v>
                </c:pt>
                <c:pt idx="86">
                  <c:v>1.7922361260483641</c:v>
                </c:pt>
                <c:pt idx="87">
                  <c:v>1.9339971129317863</c:v>
                </c:pt>
                <c:pt idx="88">
                  <c:v>1.7523354158371072</c:v>
                </c:pt>
                <c:pt idx="89">
                  <c:v>1.4919093694756169</c:v>
                </c:pt>
                <c:pt idx="90">
                  <c:v>1.6293845695988565</c:v>
                </c:pt>
                <c:pt idx="91">
                  <c:v>1.5194056966609795</c:v>
                </c:pt>
                <c:pt idx="92">
                  <c:v>1.6914941192915947</c:v>
                </c:pt>
                <c:pt idx="93">
                  <c:v>2.0423628602202593</c:v>
                </c:pt>
                <c:pt idx="94">
                  <c:v>1.7249284103108182</c:v>
                </c:pt>
                <c:pt idx="95">
                  <c:v>1.8155999489815831</c:v>
                </c:pt>
                <c:pt idx="96">
                  <c:v>1.2553024669030286</c:v>
                </c:pt>
                <c:pt idx="97">
                  <c:v>3.441069886330931</c:v>
                </c:pt>
                <c:pt idx="98">
                  <c:v>7.6427858783824227</c:v>
                </c:pt>
                <c:pt idx="99">
                  <c:v>4.401750982430813</c:v>
                </c:pt>
                <c:pt idx="100">
                  <c:v>4.3781936526625769</c:v>
                </c:pt>
                <c:pt idx="101">
                  <c:v>2.9022116119198511</c:v>
                </c:pt>
                <c:pt idx="102">
                  <c:v>3.2742900237044483</c:v>
                </c:pt>
                <c:pt idx="103">
                  <c:v>1.96688397976268</c:v>
                </c:pt>
                <c:pt idx="104">
                  <c:v>3.4803915980074192</c:v>
                </c:pt>
                <c:pt idx="105">
                  <c:v>3.9021900413845132</c:v>
                </c:pt>
                <c:pt idx="106">
                  <c:v>4.1617659392202997</c:v>
                </c:pt>
              </c:numCache>
            </c:numRef>
          </c:yVal>
          <c:smooth val="0"/>
          <c:extLst>
            <c:ext xmlns:c16="http://schemas.microsoft.com/office/drawing/2014/chart" uri="{C3380CC4-5D6E-409C-BE32-E72D297353CC}">
              <c16:uniqueId val="{00000001-5050-4587-9F2F-D09851F85798}"/>
            </c:ext>
          </c:extLst>
        </c:ser>
        <c:ser>
          <c:idx val="2"/>
          <c:order val="2"/>
          <c:tx>
            <c:strRef>
              <c:f>'cruz-total data'!$AC$2</c:f>
              <c:strCache>
                <c:ptCount val="1"/>
                <c:pt idx="0">
                  <c:v>FDS</c:v>
                </c:pt>
              </c:strCache>
            </c:strRef>
          </c:tx>
          <c:spPr>
            <a:ln w="25400" cap="rnd">
              <a:noFill/>
              <a:round/>
            </a:ln>
            <a:effectLst/>
          </c:spPr>
          <c:marker>
            <c:symbol val="triangle"/>
            <c:size val="9"/>
            <c:spPr>
              <a:solidFill>
                <a:schemeClr val="bg1"/>
              </a:solidFill>
              <a:ln w="9525">
                <a:solidFill>
                  <a:srgbClr val="00B050"/>
                </a:solidFill>
              </a:ln>
              <a:effectLst/>
            </c:spPr>
          </c:marker>
          <c:xVal>
            <c:numRef>
              <c:f>'cruz-total data'!$S$3:$S$134</c:f>
              <c:numCache>
                <c:formatCode>General</c:formatCode>
                <c:ptCount val="132"/>
                <c:pt idx="0">
                  <c:v>1.3586206896551725</c:v>
                </c:pt>
                <c:pt idx="1">
                  <c:v>1.3586206896551725</c:v>
                </c:pt>
                <c:pt idx="2">
                  <c:v>1.3586206896551725</c:v>
                </c:pt>
                <c:pt idx="3">
                  <c:v>1.3586206896551725</c:v>
                </c:pt>
                <c:pt idx="4">
                  <c:v>1.3586206896551725</c:v>
                </c:pt>
                <c:pt idx="5">
                  <c:v>1.3586206896551725</c:v>
                </c:pt>
                <c:pt idx="6">
                  <c:v>1.3586206896551725</c:v>
                </c:pt>
                <c:pt idx="7">
                  <c:v>1.3586206896551725</c:v>
                </c:pt>
                <c:pt idx="8">
                  <c:v>1.3586206896551725</c:v>
                </c:pt>
                <c:pt idx="9">
                  <c:v>1.3586206896551725</c:v>
                </c:pt>
                <c:pt idx="10">
                  <c:v>1.3586206896551725</c:v>
                </c:pt>
                <c:pt idx="11">
                  <c:v>1.3586206896551725</c:v>
                </c:pt>
                <c:pt idx="12">
                  <c:v>1.3586206896551725</c:v>
                </c:pt>
                <c:pt idx="13">
                  <c:v>1.3586206896551725</c:v>
                </c:pt>
                <c:pt idx="14">
                  <c:v>1.3586206896551725</c:v>
                </c:pt>
                <c:pt idx="15">
                  <c:v>1.3586206896551725</c:v>
                </c:pt>
                <c:pt idx="16">
                  <c:v>1.3586206896551725</c:v>
                </c:pt>
                <c:pt idx="17">
                  <c:v>1.3586206896551725</c:v>
                </c:pt>
                <c:pt idx="18">
                  <c:v>1.3586206896551725</c:v>
                </c:pt>
                <c:pt idx="19">
                  <c:v>1.3586206896551725</c:v>
                </c:pt>
                <c:pt idx="20">
                  <c:v>1.3586206896551725</c:v>
                </c:pt>
                <c:pt idx="21">
                  <c:v>1.3586206896551725</c:v>
                </c:pt>
                <c:pt idx="22">
                  <c:v>1.3586206896551725</c:v>
                </c:pt>
                <c:pt idx="23">
                  <c:v>1.3586206896551725</c:v>
                </c:pt>
                <c:pt idx="24">
                  <c:v>3.4888888888888889</c:v>
                </c:pt>
                <c:pt idx="25">
                  <c:v>3.4888888888888889</c:v>
                </c:pt>
                <c:pt idx="26">
                  <c:v>3.4888888888888889</c:v>
                </c:pt>
                <c:pt idx="27">
                  <c:v>3.4888888888888889</c:v>
                </c:pt>
                <c:pt idx="28">
                  <c:v>3.4888888888888889</c:v>
                </c:pt>
                <c:pt idx="29">
                  <c:v>3.4888888888888889</c:v>
                </c:pt>
                <c:pt idx="30">
                  <c:v>4.0444444444444443</c:v>
                </c:pt>
                <c:pt idx="31">
                  <c:v>3.4888888888888889</c:v>
                </c:pt>
                <c:pt idx="32">
                  <c:v>3.4888888888888889</c:v>
                </c:pt>
                <c:pt idx="33">
                  <c:v>0.72602739726027399</c:v>
                </c:pt>
                <c:pt idx="34">
                  <c:v>0.72602739726027399</c:v>
                </c:pt>
                <c:pt idx="35">
                  <c:v>0.72602739726027399</c:v>
                </c:pt>
                <c:pt idx="36">
                  <c:v>0.72602739726027399</c:v>
                </c:pt>
                <c:pt idx="37">
                  <c:v>0.72602739726027399</c:v>
                </c:pt>
                <c:pt idx="38">
                  <c:v>0.72602739726027399</c:v>
                </c:pt>
                <c:pt idx="39">
                  <c:v>0.72602739726027399</c:v>
                </c:pt>
                <c:pt idx="40">
                  <c:v>0.72602739726027399</c:v>
                </c:pt>
                <c:pt idx="41">
                  <c:v>0.72602739726027399</c:v>
                </c:pt>
                <c:pt idx="42">
                  <c:v>0.72602739726027399</c:v>
                </c:pt>
                <c:pt idx="43">
                  <c:v>0.72602739726027399</c:v>
                </c:pt>
                <c:pt idx="44">
                  <c:v>0.72602739726027399</c:v>
                </c:pt>
                <c:pt idx="49">
                  <c:v>2.8333333333333335</c:v>
                </c:pt>
                <c:pt idx="50">
                  <c:v>3</c:v>
                </c:pt>
                <c:pt idx="51">
                  <c:v>2.5161290322580645</c:v>
                </c:pt>
                <c:pt idx="52">
                  <c:v>2.3749999999999996</c:v>
                </c:pt>
                <c:pt idx="53">
                  <c:v>2.4146341463414633</c:v>
                </c:pt>
                <c:pt idx="54">
                  <c:v>2.6551724137931036</c:v>
                </c:pt>
                <c:pt idx="55">
                  <c:v>2.25</c:v>
                </c:pt>
                <c:pt idx="56">
                  <c:v>1.1153846153846154</c:v>
                </c:pt>
                <c:pt idx="57">
                  <c:v>1.435483870967742</c:v>
                </c:pt>
                <c:pt idx="58">
                  <c:v>0.84810126582278478</c:v>
                </c:pt>
                <c:pt idx="59">
                  <c:v>0.96666666666666667</c:v>
                </c:pt>
                <c:pt idx="60">
                  <c:v>1.0128205128205128</c:v>
                </c:pt>
                <c:pt idx="61">
                  <c:v>1.1555555555555557</c:v>
                </c:pt>
                <c:pt idx="62">
                  <c:v>1.2142857142857144</c:v>
                </c:pt>
                <c:pt idx="63">
                  <c:v>1.0533333333333335</c:v>
                </c:pt>
                <c:pt idx="64">
                  <c:v>1.0888888888888888</c:v>
                </c:pt>
                <c:pt idx="65">
                  <c:v>1.129032258064516</c:v>
                </c:pt>
                <c:pt idx="66">
                  <c:v>1.5909090909090908</c:v>
                </c:pt>
                <c:pt idx="67">
                  <c:v>0.96296296296296291</c:v>
                </c:pt>
                <c:pt idx="68">
                  <c:v>1.24</c:v>
                </c:pt>
                <c:pt idx="69">
                  <c:v>1</c:v>
                </c:pt>
                <c:pt idx="70">
                  <c:v>1.6250000000000002</c:v>
                </c:pt>
                <c:pt idx="71">
                  <c:v>1.5833333333333335</c:v>
                </c:pt>
                <c:pt idx="72">
                  <c:v>1.8</c:v>
                </c:pt>
                <c:pt idx="73">
                  <c:v>1.3750000000000002</c:v>
                </c:pt>
                <c:pt idx="74">
                  <c:v>1.9444444444444444</c:v>
                </c:pt>
                <c:pt idx="75">
                  <c:v>1.3103448275862071</c:v>
                </c:pt>
                <c:pt idx="76">
                  <c:v>0.94444444444444453</c:v>
                </c:pt>
                <c:pt idx="77">
                  <c:v>1.4999999999999998</c:v>
                </c:pt>
                <c:pt idx="78">
                  <c:v>1.4999999999999998</c:v>
                </c:pt>
                <c:pt idx="79">
                  <c:v>0.91304347826086951</c:v>
                </c:pt>
                <c:pt idx="80">
                  <c:v>1.0869565217391304</c:v>
                </c:pt>
                <c:pt idx="81">
                  <c:v>1.4000000000000001</c:v>
                </c:pt>
                <c:pt idx="82">
                  <c:v>1.1176470588235294</c:v>
                </c:pt>
                <c:pt idx="83">
                  <c:v>1.1481481481481481</c:v>
                </c:pt>
                <c:pt idx="84">
                  <c:v>1.1666666666666667</c:v>
                </c:pt>
                <c:pt idx="85">
                  <c:v>0.88</c:v>
                </c:pt>
                <c:pt idx="86">
                  <c:v>0.9642857142857143</c:v>
                </c:pt>
                <c:pt idx="87">
                  <c:v>0.84615384615384615</c:v>
                </c:pt>
                <c:pt idx="88">
                  <c:v>1.0555555555555556</c:v>
                </c:pt>
                <c:pt idx="89">
                  <c:v>2.0689655172413794</c:v>
                </c:pt>
                <c:pt idx="90">
                  <c:v>1.2777777777777779</c:v>
                </c:pt>
                <c:pt idx="91">
                  <c:v>2.5625</c:v>
                </c:pt>
                <c:pt idx="92">
                  <c:v>1.96</c:v>
                </c:pt>
                <c:pt idx="93">
                  <c:v>1.25</c:v>
                </c:pt>
                <c:pt idx="94">
                  <c:v>1.5789473684210527</c:v>
                </c:pt>
                <c:pt idx="95">
                  <c:v>1.0625</c:v>
                </c:pt>
                <c:pt idx="96">
                  <c:v>1.625</c:v>
                </c:pt>
                <c:pt idx="97">
                  <c:v>0.86046511627906974</c:v>
                </c:pt>
                <c:pt idx="98">
                  <c:v>0.66666666666666674</c:v>
                </c:pt>
                <c:pt idx="99">
                  <c:v>1.2727272727272727</c:v>
                </c:pt>
                <c:pt idx="100">
                  <c:v>0.98275862068965514</c:v>
                </c:pt>
                <c:pt idx="101">
                  <c:v>1.1111111111111112</c:v>
                </c:pt>
                <c:pt idx="102">
                  <c:v>1.1714285714285715</c:v>
                </c:pt>
                <c:pt idx="103">
                  <c:v>0.58571428571428574</c:v>
                </c:pt>
                <c:pt idx="104">
                  <c:v>0.95121951219512202</c:v>
                </c:pt>
                <c:pt idx="105">
                  <c:v>0.43181818181818182</c:v>
                </c:pt>
                <c:pt idx="106">
                  <c:v>0.51428571428571435</c:v>
                </c:pt>
                <c:pt idx="108">
                  <c:v>0.61599999999999999</c:v>
                </c:pt>
                <c:pt idx="109">
                  <c:v>0.61599999999999999</c:v>
                </c:pt>
                <c:pt idx="110">
                  <c:v>0.61599999999999999</c:v>
                </c:pt>
                <c:pt idx="111">
                  <c:v>0.61599999999999999</c:v>
                </c:pt>
                <c:pt idx="112">
                  <c:v>0.61599999999999999</c:v>
                </c:pt>
                <c:pt idx="113">
                  <c:v>0.61599999999999999</c:v>
                </c:pt>
                <c:pt idx="114">
                  <c:v>0.61599999999999999</c:v>
                </c:pt>
                <c:pt idx="115">
                  <c:v>0.61599999999999999</c:v>
                </c:pt>
                <c:pt idx="116">
                  <c:v>0.61599999999999999</c:v>
                </c:pt>
                <c:pt idx="117">
                  <c:v>1.3</c:v>
                </c:pt>
                <c:pt idx="118">
                  <c:v>1.3</c:v>
                </c:pt>
                <c:pt idx="119">
                  <c:v>1.3</c:v>
                </c:pt>
                <c:pt idx="120">
                  <c:v>1.3</c:v>
                </c:pt>
                <c:pt idx="121">
                  <c:v>1.3</c:v>
                </c:pt>
                <c:pt idx="122">
                  <c:v>1.3</c:v>
                </c:pt>
                <c:pt idx="123">
                  <c:v>1.3</c:v>
                </c:pt>
                <c:pt idx="124">
                  <c:v>1.3</c:v>
                </c:pt>
                <c:pt idx="125">
                  <c:v>1.3</c:v>
                </c:pt>
                <c:pt idx="126">
                  <c:v>1.3</c:v>
                </c:pt>
                <c:pt idx="127">
                  <c:v>1.3</c:v>
                </c:pt>
                <c:pt idx="128">
                  <c:v>1.3</c:v>
                </c:pt>
                <c:pt idx="129">
                  <c:v>1.3</c:v>
                </c:pt>
                <c:pt idx="130">
                  <c:v>1.3</c:v>
                </c:pt>
                <c:pt idx="131">
                  <c:v>1.3</c:v>
                </c:pt>
              </c:numCache>
            </c:numRef>
          </c:xVal>
          <c:yVal>
            <c:numRef>
              <c:f>'cruz-total data'!$AC$3:$AC$134</c:f>
              <c:numCache>
                <c:formatCode>General</c:formatCode>
                <c:ptCount val="132"/>
                <c:pt idx="108">
                  <c:v>5.2777777777777777</c:v>
                </c:pt>
                <c:pt idx="109">
                  <c:v>3.0555555555555558</c:v>
                </c:pt>
                <c:pt idx="110">
                  <c:v>2.2883597883597884</c:v>
                </c:pt>
                <c:pt idx="111">
                  <c:v>3.8095238095238093</c:v>
                </c:pt>
                <c:pt idx="112">
                  <c:v>2.6785714285714288</c:v>
                </c:pt>
                <c:pt idx="113">
                  <c:v>2.3544973544973549</c:v>
                </c:pt>
                <c:pt idx="114">
                  <c:v>2.7777777777777777</c:v>
                </c:pt>
                <c:pt idx="115">
                  <c:v>2.4603174603174605</c:v>
                </c:pt>
                <c:pt idx="116">
                  <c:v>1.9973544973544972</c:v>
                </c:pt>
                <c:pt idx="117">
                  <c:v>3.8230194802592186</c:v>
                </c:pt>
                <c:pt idx="118">
                  <c:v>3.2248677248677251</c:v>
                </c:pt>
                <c:pt idx="119">
                  <c:v>2.9051070747117125</c:v>
                </c:pt>
                <c:pt idx="120">
                  <c:v>2.62379291271297</c:v>
                </c:pt>
                <c:pt idx="121">
                  <c:v>2.4241565212322369</c:v>
                </c:pt>
                <c:pt idx="122">
                  <c:v>2.6424194327664492</c:v>
                </c:pt>
                <c:pt idx="123">
                  <c:v>2.7066137566137565</c:v>
                </c:pt>
                <c:pt idx="124">
                  <c:v>2.5</c:v>
                </c:pt>
                <c:pt idx="125">
                  <c:v>2.4386884651794505</c:v>
                </c:pt>
                <c:pt idx="126">
                  <c:v>2.3809523809523809</c:v>
                </c:pt>
                <c:pt idx="127">
                  <c:v>1.7557019158028175</c:v>
                </c:pt>
                <c:pt idx="128">
                  <c:v>2.0925925925925926</c:v>
                </c:pt>
                <c:pt idx="129">
                  <c:v>2.2567472524123313</c:v>
                </c:pt>
                <c:pt idx="130">
                  <c:v>2.2380952380952377</c:v>
                </c:pt>
                <c:pt idx="131">
                  <c:v>2.1957671957671958</c:v>
                </c:pt>
              </c:numCache>
            </c:numRef>
          </c:yVal>
          <c:smooth val="0"/>
          <c:extLst>
            <c:ext xmlns:c16="http://schemas.microsoft.com/office/drawing/2014/chart" uri="{C3380CC4-5D6E-409C-BE32-E72D297353CC}">
              <c16:uniqueId val="{00000002-5050-4587-9F2F-D09851F85798}"/>
            </c:ext>
          </c:extLst>
        </c:ser>
        <c:dLbls>
          <c:showLegendKey val="0"/>
          <c:showVal val="0"/>
          <c:showCatName val="0"/>
          <c:showSerName val="0"/>
          <c:showPercent val="0"/>
          <c:showBubbleSize val="0"/>
        </c:dLbls>
        <c:axId val="489032384"/>
        <c:axId val="489033696"/>
      </c:scatterChart>
      <c:valAx>
        <c:axId val="489032384"/>
        <c:scaling>
          <c:orientation val="minMax"/>
        </c:scaling>
        <c:delete val="0"/>
        <c:axPos val="b"/>
        <c:title>
          <c:tx>
            <c:rich>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l-GR" sz="2000" b="0" i="0" baseline="0">
                    <a:effectLst/>
                  </a:rPr>
                  <a:t>ρ</a:t>
                </a:r>
                <a:r>
                  <a:rPr lang="en-GB" sz="2000" b="0" i="0" baseline="-25000">
                    <a:effectLst/>
                  </a:rPr>
                  <a:t>b</a:t>
                </a:r>
                <a:r>
                  <a:rPr lang="en-GB" sz="2000" b="0" i="0" baseline="0">
                    <a:effectLst/>
                  </a:rPr>
                  <a:t> </a:t>
                </a:r>
                <a:r>
                  <a:rPr lang="en-US" sz="2000" b="0" i="0" baseline="0">
                    <a:effectLst/>
                  </a:rPr>
                  <a:t>(kg.m</a:t>
                </a:r>
                <a:r>
                  <a:rPr lang="en-US" sz="2000" b="0" i="0" baseline="30000">
                    <a:effectLst/>
                  </a:rPr>
                  <a:t>-3</a:t>
                </a:r>
                <a:r>
                  <a:rPr lang="en-US" sz="2000" b="0" i="0" baseline="0">
                    <a:effectLst/>
                  </a:rPr>
                  <a:t>)</a:t>
                </a:r>
                <a:endParaRPr lang="en-GB" sz="2000">
                  <a:effectLst/>
                </a:endParaRPr>
              </a:p>
            </c:rich>
          </c:tx>
          <c:layout>
            <c:manualLayout>
              <c:xMode val="edge"/>
              <c:yMode val="edge"/>
              <c:x val="0.436"/>
              <c:y val="0.91509460771940154"/>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3696"/>
        <c:crosses val="autoZero"/>
        <c:crossBetween val="midCat"/>
      </c:valAx>
      <c:valAx>
        <c:axId val="489033696"/>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2000" b="0" i="0" baseline="0">
                    <a:effectLst/>
                  </a:rPr>
                  <a:t>RoS/(u</a:t>
                </a:r>
                <a:r>
                  <a:rPr lang="en-GB" sz="2000" b="0" i="0" baseline="-25000">
                    <a:effectLst/>
                  </a:rPr>
                  <a:t>10</a:t>
                </a:r>
                <a:r>
                  <a:rPr lang="en-US" sz="2000" b="0" i="0" baseline="0">
                    <a:solidFill>
                      <a:schemeClr val="tx1"/>
                    </a:solidFill>
                    <a:effectLst/>
                    <a:latin typeface="Times New Roman" panose="02020603050405020304" pitchFamily="18" charset="0"/>
                    <a:cs typeface="Times New Roman" panose="02020603050405020304" pitchFamily="18" charset="0"/>
                  </a:rPr>
                  <a:t>.</a:t>
                </a:r>
                <a:r>
                  <a:rPr lang="en-US" sz="2000">
                    <a:solidFill>
                      <a:schemeClr val="tx1"/>
                    </a:solidFill>
                    <a:latin typeface="Times New Roman" panose="02020603050405020304" pitchFamily="18" charset="0"/>
                    <a:cs typeface="Times New Roman" panose="02020603050405020304" pitchFamily="18" charset="0"/>
                  </a:rPr>
                  <a:t>M)</a:t>
                </a:r>
              </a:p>
            </c:rich>
          </c:tx>
          <c:layout>
            <c:manualLayout>
              <c:xMode val="edge"/>
              <c:yMode val="edge"/>
              <c:x val="1.9109523809523809E-2"/>
              <c:y val="0.295207655066366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2384"/>
        <c:crosses val="autoZero"/>
        <c:crossBetween val="midCat"/>
      </c:valAx>
      <c:spPr>
        <a:noFill/>
        <a:ln>
          <a:solidFill>
            <a:schemeClr val="tx1"/>
          </a:solidFill>
        </a:ln>
        <a:effectLst/>
      </c:spPr>
    </c:plotArea>
    <c:legend>
      <c:legendPos val="r"/>
      <c:legendEntry>
        <c:idx val="3"/>
        <c:delete val="1"/>
      </c:legendEntry>
      <c:legendEntry>
        <c:idx val="4"/>
        <c:delete val="1"/>
      </c:legendEntry>
      <c:layout>
        <c:manualLayout>
          <c:xMode val="edge"/>
          <c:yMode val="edge"/>
          <c:x val="0.44604047619047621"/>
          <c:y val="4.4429861111111114E-2"/>
          <c:w val="0.52736111111111106"/>
          <c:h val="0.21854999999999999"/>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5531496062992E-2"/>
          <c:y val="6.0185185185185182E-2"/>
          <c:w val="0.87755796150481191"/>
          <c:h val="0.8416746864975212"/>
        </c:manualLayout>
      </c:layout>
      <c:scatterChart>
        <c:scatterStyle val="lineMarker"/>
        <c:varyColors val="0"/>
        <c:ser>
          <c:idx val="0"/>
          <c:order val="0"/>
          <c:tx>
            <c:strRef>
              <c:f>'cruz-total data'!$BB$14</c:f>
              <c:strCache>
                <c:ptCount val="1"/>
                <c:pt idx="0">
                  <c:v>Cruz 2020-standing fuel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'cruz-total data'!$BA$15:$BA$78</c:f>
              <c:numCache>
                <c:formatCode>General</c:formatCode>
                <c:ptCount val="64"/>
                <c:pt idx="0">
                  <c:v>0.09</c:v>
                </c:pt>
                <c:pt idx="1">
                  <c:v>0.28999999999999998</c:v>
                </c:pt>
                <c:pt idx="2" formatCode="0.00">
                  <c:v>0.73</c:v>
                </c:pt>
                <c:pt idx="3">
                  <c:v>0.31</c:v>
                </c:pt>
                <c:pt idx="4">
                  <c:v>0.13</c:v>
                </c:pt>
                <c:pt idx="5">
                  <c:v>0.11</c:v>
                </c:pt>
                <c:pt idx="6">
                  <c:v>0.16</c:v>
                </c:pt>
                <c:pt idx="7">
                  <c:v>0.16</c:v>
                </c:pt>
                <c:pt idx="8">
                  <c:v>0.16</c:v>
                </c:pt>
                <c:pt idx="9">
                  <c:v>0.17</c:v>
                </c:pt>
                <c:pt idx="10">
                  <c:v>0.18</c:v>
                </c:pt>
                <c:pt idx="11">
                  <c:v>0.18</c:v>
                </c:pt>
                <c:pt idx="12">
                  <c:v>0.18</c:v>
                </c:pt>
                <c:pt idx="13">
                  <c:v>0.18</c:v>
                </c:pt>
                <c:pt idx="14">
                  <c:v>0.19</c:v>
                </c:pt>
                <c:pt idx="15">
                  <c:v>0.2</c:v>
                </c:pt>
                <c:pt idx="16">
                  <c:v>0.2</c:v>
                </c:pt>
                <c:pt idx="17">
                  <c:v>0.2</c:v>
                </c:pt>
                <c:pt idx="18">
                  <c:v>0.2</c:v>
                </c:pt>
                <c:pt idx="19">
                  <c:v>0.22</c:v>
                </c:pt>
                <c:pt idx="20">
                  <c:v>0.23</c:v>
                </c:pt>
                <c:pt idx="21">
                  <c:v>0.23</c:v>
                </c:pt>
                <c:pt idx="22">
                  <c:v>0.24</c:v>
                </c:pt>
                <c:pt idx="23">
                  <c:v>0.24</c:v>
                </c:pt>
                <c:pt idx="24">
                  <c:v>0.24</c:v>
                </c:pt>
                <c:pt idx="25">
                  <c:v>0.24</c:v>
                </c:pt>
                <c:pt idx="26">
                  <c:v>0.25</c:v>
                </c:pt>
                <c:pt idx="27">
                  <c:v>0.25</c:v>
                </c:pt>
                <c:pt idx="28">
                  <c:v>0.25</c:v>
                </c:pt>
                <c:pt idx="29">
                  <c:v>0.25</c:v>
                </c:pt>
                <c:pt idx="30">
                  <c:v>0.25</c:v>
                </c:pt>
                <c:pt idx="31">
                  <c:v>0.26</c:v>
                </c:pt>
                <c:pt idx="32">
                  <c:v>0.26</c:v>
                </c:pt>
                <c:pt idx="33">
                  <c:v>0.27</c:v>
                </c:pt>
                <c:pt idx="34">
                  <c:v>0.27</c:v>
                </c:pt>
                <c:pt idx="35">
                  <c:v>0.28000000000000003</c:v>
                </c:pt>
                <c:pt idx="36">
                  <c:v>0.28999999999999998</c:v>
                </c:pt>
                <c:pt idx="37">
                  <c:v>0.28999999999999998</c:v>
                </c:pt>
                <c:pt idx="38">
                  <c:v>0.28999999999999998</c:v>
                </c:pt>
                <c:pt idx="39">
                  <c:v>0.3</c:v>
                </c:pt>
                <c:pt idx="40">
                  <c:v>0.31</c:v>
                </c:pt>
                <c:pt idx="41">
                  <c:v>0.33</c:v>
                </c:pt>
                <c:pt idx="42">
                  <c:v>0.35</c:v>
                </c:pt>
                <c:pt idx="43">
                  <c:v>0.36</c:v>
                </c:pt>
                <c:pt idx="44">
                  <c:v>0.4</c:v>
                </c:pt>
                <c:pt idx="45">
                  <c:v>0.4</c:v>
                </c:pt>
                <c:pt idx="46">
                  <c:v>0.41</c:v>
                </c:pt>
                <c:pt idx="47">
                  <c:v>0.41</c:v>
                </c:pt>
                <c:pt idx="48">
                  <c:v>0.43</c:v>
                </c:pt>
                <c:pt idx="49">
                  <c:v>0.56999999999999995</c:v>
                </c:pt>
                <c:pt idx="50">
                  <c:v>0.57999999999999996</c:v>
                </c:pt>
                <c:pt idx="51">
                  <c:v>0.62</c:v>
                </c:pt>
                <c:pt idx="52">
                  <c:v>0.7</c:v>
                </c:pt>
                <c:pt idx="53">
                  <c:v>0.7</c:v>
                </c:pt>
                <c:pt idx="54">
                  <c:v>0.7</c:v>
                </c:pt>
                <c:pt idx="55">
                  <c:v>0.75</c:v>
                </c:pt>
                <c:pt idx="56">
                  <c:v>0.78</c:v>
                </c:pt>
                <c:pt idx="57">
                  <c:v>0.78</c:v>
                </c:pt>
                <c:pt idx="58">
                  <c:v>0.79</c:v>
                </c:pt>
                <c:pt idx="59">
                  <c:v>0.88</c:v>
                </c:pt>
                <c:pt idx="60">
                  <c:v>0.9</c:v>
                </c:pt>
                <c:pt idx="61">
                  <c:v>0.9</c:v>
                </c:pt>
                <c:pt idx="62">
                  <c:v>0.9</c:v>
                </c:pt>
                <c:pt idx="63">
                  <c:v>0.93</c:v>
                </c:pt>
              </c:numCache>
            </c:numRef>
          </c:xVal>
          <c:yVal>
            <c:numRef>
              <c:f>'cruz-total data'!$BB$15:$BB$78</c:f>
              <c:numCache>
                <c:formatCode>0.00</c:formatCode>
                <c:ptCount val="64"/>
                <c:pt idx="0">
                  <c:v>0.13</c:v>
                </c:pt>
                <c:pt idx="1">
                  <c:v>0.21</c:v>
                </c:pt>
                <c:pt idx="2" formatCode="General">
                  <c:v>0.53</c:v>
                </c:pt>
              </c:numCache>
            </c:numRef>
          </c:yVal>
          <c:smooth val="0"/>
          <c:extLst>
            <c:ext xmlns:c16="http://schemas.microsoft.com/office/drawing/2014/chart" uri="{C3380CC4-5D6E-409C-BE32-E72D297353CC}">
              <c16:uniqueId val="{00000000-3567-49D0-B35C-9B704B33E913}"/>
            </c:ext>
          </c:extLst>
        </c:ser>
        <c:ser>
          <c:idx val="1"/>
          <c:order val="1"/>
          <c:tx>
            <c:strRef>
              <c:f>'cruz-total data'!$BC$14</c:f>
              <c:strCache>
                <c:ptCount val="1"/>
                <c:pt idx="0">
                  <c:v>Cruz 2020-consumed fuel</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'cruz-total data'!$BA$15:$BA$78</c:f>
              <c:numCache>
                <c:formatCode>General</c:formatCode>
                <c:ptCount val="64"/>
                <c:pt idx="0">
                  <c:v>0.09</c:v>
                </c:pt>
                <c:pt idx="1">
                  <c:v>0.28999999999999998</c:v>
                </c:pt>
                <c:pt idx="2" formatCode="0.00">
                  <c:v>0.73</c:v>
                </c:pt>
                <c:pt idx="3">
                  <c:v>0.31</c:v>
                </c:pt>
                <c:pt idx="4">
                  <c:v>0.13</c:v>
                </c:pt>
                <c:pt idx="5">
                  <c:v>0.11</c:v>
                </c:pt>
                <c:pt idx="6">
                  <c:v>0.16</c:v>
                </c:pt>
                <c:pt idx="7">
                  <c:v>0.16</c:v>
                </c:pt>
                <c:pt idx="8">
                  <c:v>0.16</c:v>
                </c:pt>
                <c:pt idx="9">
                  <c:v>0.17</c:v>
                </c:pt>
                <c:pt idx="10">
                  <c:v>0.18</c:v>
                </c:pt>
                <c:pt idx="11">
                  <c:v>0.18</c:v>
                </c:pt>
                <c:pt idx="12">
                  <c:v>0.18</c:v>
                </c:pt>
                <c:pt idx="13">
                  <c:v>0.18</c:v>
                </c:pt>
                <c:pt idx="14">
                  <c:v>0.19</c:v>
                </c:pt>
                <c:pt idx="15">
                  <c:v>0.2</c:v>
                </c:pt>
                <c:pt idx="16">
                  <c:v>0.2</c:v>
                </c:pt>
                <c:pt idx="17">
                  <c:v>0.2</c:v>
                </c:pt>
                <c:pt idx="18">
                  <c:v>0.2</c:v>
                </c:pt>
                <c:pt idx="19">
                  <c:v>0.22</c:v>
                </c:pt>
                <c:pt idx="20">
                  <c:v>0.23</c:v>
                </c:pt>
                <c:pt idx="21">
                  <c:v>0.23</c:v>
                </c:pt>
                <c:pt idx="22">
                  <c:v>0.24</c:v>
                </c:pt>
                <c:pt idx="23">
                  <c:v>0.24</c:v>
                </c:pt>
                <c:pt idx="24">
                  <c:v>0.24</c:v>
                </c:pt>
                <c:pt idx="25">
                  <c:v>0.24</c:v>
                </c:pt>
                <c:pt idx="26">
                  <c:v>0.25</c:v>
                </c:pt>
                <c:pt idx="27">
                  <c:v>0.25</c:v>
                </c:pt>
                <c:pt idx="28">
                  <c:v>0.25</c:v>
                </c:pt>
                <c:pt idx="29">
                  <c:v>0.25</c:v>
                </c:pt>
                <c:pt idx="30">
                  <c:v>0.25</c:v>
                </c:pt>
                <c:pt idx="31">
                  <c:v>0.26</c:v>
                </c:pt>
                <c:pt idx="32">
                  <c:v>0.26</c:v>
                </c:pt>
                <c:pt idx="33">
                  <c:v>0.27</c:v>
                </c:pt>
                <c:pt idx="34">
                  <c:v>0.27</c:v>
                </c:pt>
                <c:pt idx="35">
                  <c:v>0.28000000000000003</c:v>
                </c:pt>
                <c:pt idx="36">
                  <c:v>0.28999999999999998</c:v>
                </c:pt>
                <c:pt idx="37">
                  <c:v>0.28999999999999998</c:v>
                </c:pt>
                <c:pt idx="38">
                  <c:v>0.28999999999999998</c:v>
                </c:pt>
                <c:pt idx="39">
                  <c:v>0.3</c:v>
                </c:pt>
                <c:pt idx="40">
                  <c:v>0.31</c:v>
                </c:pt>
                <c:pt idx="41">
                  <c:v>0.33</c:v>
                </c:pt>
                <c:pt idx="42">
                  <c:v>0.35</c:v>
                </c:pt>
                <c:pt idx="43">
                  <c:v>0.36</c:v>
                </c:pt>
                <c:pt idx="44">
                  <c:v>0.4</c:v>
                </c:pt>
                <c:pt idx="45">
                  <c:v>0.4</c:v>
                </c:pt>
                <c:pt idx="46">
                  <c:v>0.41</c:v>
                </c:pt>
                <c:pt idx="47">
                  <c:v>0.41</c:v>
                </c:pt>
                <c:pt idx="48">
                  <c:v>0.43</c:v>
                </c:pt>
                <c:pt idx="49">
                  <c:v>0.56999999999999995</c:v>
                </c:pt>
                <c:pt idx="50">
                  <c:v>0.57999999999999996</c:v>
                </c:pt>
                <c:pt idx="51">
                  <c:v>0.62</c:v>
                </c:pt>
                <c:pt idx="52">
                  <c:v>0.7</c:v>
                </c:pt>
                <c:pt idx="53">
                  <c:v>0.7</c:v>
                </c:pt>
                <c:pt idx="54">
                  <c:v>0.7</c:v>
                </c:pt>
                <c:pt idx="55">
                  <c:v>0.75</c:v>
                </c:pt>
                <c:pt idx="56">
                  <c:v>0.78</c:v>
                </c:pt>
                <c:pt idx="57">
                  <c:v>0.78</c:v>
                </c:pt>
                <c:pt idx="58">
                  <c:v>0.79</c:v>
                </c:pt>
                <c:pt idx="59">
                  <c:v>0.88</c:v>
                </c:pt>
                <c:pt idx="60">
                  <c:v>0.9</c:v>
                </c:pt>
                <c:pt idx="61">
                  <c:v>0.9</c:v>
                </c:pt>
                <c:pt idx="62">
                  <c:v>0.9</c:v>
                </c:pt>
                <c:pt idx="63">
                  <c:v>0.93</c:v>
                </c:pt>
              </c:numCache>
            </c:numRef>
          </c:xVal>
          <c:yVal>
            <c:numRef>
              <c:f>'cruz-total data'!$BC$15:$BC$78</c:f>
              <c:numCache>
                <c:formatCode>General</c:formatCode>
                <c:ptCount val="64"/>
                <c:pt idx="0">
                  <c:v>0.314</c:v>
                </c:pt>
                <c:pt idx="1">
                  <c:v>0.39400000000000002</c:v>
                </c:pt>
                <c:pt idx="2">
                  <c:v>0.73</c:v>
                </c:pt>
              </c:numCache>
            </c:numRef>
          </c:yVal>
          <c:smooth val="0"/>
          <c:extLst>
            <c:ext xmlns:c16="http://schemas.microsoft.com/office/drawing/2014/chart" uri="{C3380CC4-5D6E-409C-BE32-E72D297353CC}">
              <c16:uniqueId val="{00000001-3567-49D0-B35C-9B704B33E913}"/>
            </c:ext>
          </c:extLst>
        </c:ser>
        <c:ser>
          <c:idx val="2"/>
          <c:order val="2"/>
          <c:tx>
            <c:strRef>
              <c:f>'cruz-total data'!$BD$14</c:f>
              <c:strCache>
                <c:ptCount val="1"/>
                <c:pt idx="0">
                  <c:v>Cruz 2018-standing fuel</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'cruz-total data'!$BA$15:$BA$78</c:f>
              <c:numCache>
                <c:formatCode>General</c:formatCode>
                <c:ptCount val="64"/>
                <c:pt idx="0">
                  <c:v>0.09</c:v>
                </c:pt>
                <c:pt idx="1">
                  <c:v>0.28999999999999998</c:v>
                </c:pt>
                <c:pt idx="2" formatCode="0.00">
                  <c:v>0.73</c:v>
                </c:pt>
                <c:pt idx="3">
                  <c:v>0.31</c:v>
                </c:pt>
                <c:pt idx="4">
                  <c:v>0.13</c:v>
                </c:pt>
                <c:pt idx="5">
                  <c:v>0.11</c:v>
                </c:pt>
                <c:pt idx="6">
                  <c:v>0.16</c:v>
                </c:pt>
                <c:pt idx="7">
                  <c:v>0.16</c:v>
                </c:pt>
                <c:pt idx="8">
                  <c:v>0.16</c:v>
                </c:pt>
                <c:pt idx="9">
                  <c:v>0.17</c:v>
                </c:pt>
                <c:pt idx="10">
                  <c:v>0.18</c:v>
                </c:pt>
                <c:pt idx="11">
                  <c:v>0.18</c:v>
                </c:pt>
                <c:pt idx="12">
                  <c:v>0.18</c:v>
                </c:pt>
                <c:pt idx="13">
                  <c:v>0.18</c:v>
                </c:pt>
                <c:pt idx="14">
                  <c:v>0.19</c:v>
                </c:pt>
                <c:pt idx="15">
                  <c:v>0.2</c:v>
                </c:pt>
                <c:pt idx="16">
                  <c:v>0.2</c:v>
                </c:pt>
                <c:pt idx="17">
                  <c:v>0.2</c:v>
                </c:pt>
                <c:pt idx="18">
                  <c:v>0.2</c:v>
                </c:pt>
                <c:pt idx="19">
                  <c:v>0.22</c:v>
                </c:pt>
                <c:pt idx="20">
                  <c:v>0.23</c:v>
                </c:pt>
                <c:pt idx="21">
                  <c:v>0.23</c:v>
                </c:pt>
                <c:pt idx="22">
                  <c:v>0.24</c:v>
                </c:pt>
                <c:pt idx="23">
                  <c:v>0.24</c:v>
                </c:pt>
                <c:pt idx="24">
                  <c:v>0.24</c:v>
                </c:pt>
                <c:pt idx="25">
                  <c:v>0.24</c:v>
                </c:pt>
                <c:pt idx="26">
                  <c:v>0.25</c:v>
                </c:pt>
                <c:pt idx="27">
                  <c:v>0.25</c:v>
                </c:pt>
                <c:pt idx="28">
                  <c:v>0.25</c:v>
                </c:pt>
                <c:pt idx="29">
                  <c:v>0.25</c:v>
                </c:pt>
                <c:pt idx="30">
                  <c:v>0.25</c:v>
                </c:pt>
                <c:pt idx="31">
                  <c:v>0.26</c:v>
                </c:pt>
                <c:pt idx="32">
                  <c:v>0.26</c:v>
                </c:pt>
                <c:pt idx="33">
                  <c:v>0.27</c:v>
                </c:pt>
                <c:pt idx="34">
                  <c:v>0.27</c:v>
                </c:pt>
                <c:pt idx="35">
                  <c:v>0.28000000000000003</c:v>
                </c:pt>
                <c:pt idx="36">
                  <c:v>0.28999999999999998</c:v>
                </c:pt>
                <c:pt idx="37">
                  <c:v>0.28999999999999998</c:v>
                </c:pt>
                <c:pt idx="38">
                  <c:v>0.28999999999999998</c:v>
                </c:pt>
                <c:pt idx="39">
                  <c:v>0.3</c:v>
                </c:pt>
                <c:pt idx="40">
                  <c:v>0.31</c:v>
                </c:pt>
                <c:pt idx="41">
                  <c:v>0.33</c:v>
                </c:pt>
                <c:pt idx="42">
                  <c:v>0.35</c:v>
                </c:pt>
                <c:pt idx="43">
                  <c:v>0.36</c:v>
                </c:pt>
                <c:pt idx="44">
                  <c:v>0.4</c:v>
                </c:pt>
                <c:pt idx="45">
                  <c:v>0.4</c:v>
                </c:pt>
                <c:pt idx="46">
                  <c:v>0.41</c:v>
                </c:pt>
                <c:pt idx="47">
                  <c:v>0.41</c:v>
                </c:pt>
                <c:pt idx="48">
                  <c:v>0.43</c:v>
                </c:pt>
                <c:pt idx="49">
                  <c:v>0.56999999999999995</c:v>
                </c:pt>
                <c:pt idx="50">
                  <c:v>0.57999999999999996</c:v>
                </c:pt>
                <c:pt idx="51">
                  <c:v>0.62</c:v>
                </c:pt>
                <c:pt idx="52">
                  <c:v>0.7</c:v>
                </c:pt>
                <c:pt idx="53">
                  <c:v>0.7</c:v>
                </c:pt>
                <c:pt idx="54">
                  <c:v>0.7</c:v>
                </c:pt>
                <c:pt idx="55">
                  <c:v>0.75</c:v>
                </c:pt>
                <c:pt idx="56">
                  <c:v>0.78</c:v>
                </c:pt>
                <c:pt idx="57">
                  <c:v>0.78</c:v>
                </c:pt>
                <c:pt idx="58">
                  <c:v>0.79</c:v>
                </c:pt>
                <c:pt idx="59">
                  <c:v>0.88</c:v>
                </c:pt>
                <c:pt idx="60">
                  <c:v>0.9</c:v>
                </c:pt>
                <c:pt idx="61">
                  <c:v>0.9</c:v>
                </c:pt>
                <c:pt idx="62">
                  <c:v>0.9</c:v>
                </c:pt>
                <c:pt idx="63">
                  <c:v>0.93</c:v>
                </c:pt>
              </c:numCache>
            </c:numRef>
          </c:xVal>
          <c:yVal>
            <c:numRef>
              <c:f>'cruz-total data'!$BD$15:$BD$78</c:f>
              <c:numCache>
                <c:formatCode>General</c:formatCode>
                <c:ptCount val="64"/>
                <c:pt idx="6">
                  <c:v>0.17</c:v>
                </c:pt>
                <c:pt idx="7">
                  <c:v>0.26</c:v>
                </c:pt>
                <c:pt idx="8">
                  <c:v>0.41</c:v>
                </c:pt>
                <c:pt idx="9">
                  <c:v>0.19</c:v>
                </c:pt>
                <c:pt idx="10">
                  <c:v>0.17</c:v>
                </c:pt>
                <c:pt idx="11">
                  <c:v>0.19</c:v>
                </c:pt>
                <c:pt idx="12">
                  <c:v>0.23</c:v>
                </c:pt>
                <c:pt idx="13">
                  <c:v>0.35</c:v>
                </c:pt>
                <c:pt idx="14">
                  <c:v>0.3</c:v>
                </c:pt>
                <c:pt idx="15">
                  <c:v>0.25</c:v>
                </c:pt>
                <c:pt idx="16">
                  <c:v>0.28000000000000003</c:v>
                </c:pt>
                <c:pt idx="17">
                  <c:v>0.3</c:v>
                </c:pt>
                <c:pt idx="18">
                  <c:v>0.3</c:v>
                </c:pt>
                <c:pt idx="19">
                  <c:v>0.35</c:v>
                </c:pt>
                <c:pt idx="20">
                  <c:v>0.21</c:v>
                </c:pt>
                <c:pt idx="21">
                  <c:v>0.25</c:v>
                </c:pt>
                <c:pt idx="22">
                  <c:v>0.28000000000000003</c:v>
                </c:pt>
                <c:pt idx="23">
                  <c:v>0.33</c:v>
                </c:pt>
                <c:pt idx="24">
                  <c:v>0.38</c:v>
                </c:pt>
                <c:pt idx="25">
                  <c:v>0.39</c:v>
                </c:pt>
                <c:pt idx="26">
                  <c:v>0.22</c:v>
                </c:pt>
                <c:pt idx="27">
                  <c:v>0.31</c:v>
                </c:pt>
                <c:pt idx="28">
                  <c:v>0.45</c:v>
                </c:pt>
                <c:pt idx="29">
                  <c:v>0.49</c:v>
                </c:pt>
                <c:pt idx="30">
                  <c:v>0.75</c:v>
                </c:pt>
                <c:pt idx="31">
                  <c:v>0.22</c:v>
                </c:pt>
                <c:pt idx="32">
                  <c:v>0.26</c:v>
                </c:pt>
                <c:pt idx="33">
                  <c:v>0.26</c:v>
                </c:pt>
                <c:pt idx="34">
                  <c:v>0.31</c:v>
                </c:pt>
                <c:pt idx="35">
                  <c:v>0.27</c:v>
                </c:pt>
                <c:pt idx="36">
                  <c:v>0.38</c:v>
                </c:pt>
                <c:pt idx="37">
                  <c:v>0.6</c:v>
                </c:pt>
                <c:pt idx="38">
                  <c:v>0.77</c:v>
                </c:pt>
                <c:pt idx="39">
                  <c:v>0.85</c:v>
                </c:pt>
                <c:pt idx="40">
                  <c:v>0.78</c:v>
                </c:pt>
                <c:pt idx="41">
                  <c:v>0.42</c:v>
                </c:pt>
                <c:pt idx="42">
                  <c:v>0.41</c:v>
                </c:pt>
                <c:pt idx="43">
                  <c:v>0.4</c:v>
                </c:pt>
                <c:pt idx="44">
                  <c:v>0.9</c:v>
                </c:pt>
                <c:pt idx="45">
                  <c:v>0.95</c:v>
                </c:pt>
                <c:pt idx="46">
                  <c:v>0.39</c:v>
                </c:pt>
                <c:pt idx="47">
                  <c:v>0.99</c:v>
                </c:pt>
                <c:pt idx="48">
                  <c:v>0.37</c:v>
                </c:pt>
                <c:pt idx="49">
                  <c:v>0.38</c:v>
                </c:pt>
                <c:pt idx="50">
                  <c:v>0.56999999999999995</c:v>
                </c:pt>
                <c:pt idx="51">
                  <c:v>0.89</c:v>
                </c:pt>
                <c:pt idx="52">
                  <c:v>0.36</c:v>
                </c:pt>
                <c:pt idx="53">
                  <c:v>0.41</c:v>
                </c:pt>
                <c:pt idx="54">
                  <c:v>0.85</c:v>
                </c:pt>
                <c:pt idx="55">
                  <c:v>0.79</c:v>
                </c:pt>
                <c:pt idx="56">
                  <c:v>0.79</c:v>
                </c:pt>
                <c:pt idx="57">
                  <c:v>0.87</c:v>
                </c:pt>
                <c:pt idx="58">
                  <c:v>0.67</c:v>
                </c:pt>
                <c:pt idx="59">
                  <c:v>0.38</c:v>
                </c:pt>
                <c:pt idx="60">
                  <c:v>0.87</c:v>
                </c:pt>
                <c:pt idx="61">
                  <c:v>0.98</c:v>
                </c:pt>
                <c:pt idx="62">
                  <c:v>1.04</c:v>
                </c:pt>
                <c:pt idx="63">
                  <c:v>1.05</c:v>
                </c:pt>
              </c:numCache>
            </c:numRef>
          </c:yVal>
          <c:smooth val="0"/>
          <c:extLst>
            <c:ext xmlns:c16="http://schemas.microsoft.com/office/drawing/2014/chart" uri="{C3380CC4-5D6E-409C-BE32-E72D297353CC}">
              <c16:uniqueId val="{00000002-3567-49D0-B35C-9B704B33E913}"/>
            </c:ext>
          </c:extLst>
        </c:ser>
        <c:ser>
          <c:idx val="3"/>
          <c:order val="3"/>
          <c:tx>
            <c:strRef>
              <c:f>'cruz-total data'!$BE$14</c:f>
              <c:strCache>
                <c:ptCount val="1"/>
                <c:pt idx="0">
                  <c:v>cheney 1993</c:v>
                </c:pt>
              </c:strCache>
            </c:strRef>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'cruz-total data'!$BA$15:$BA$78</c:f>
              <c:numCache>
                <c:formatCode>General</c:formatCode>
                <c:ptCount val="64"/>
                <c:pt idx="0">
                  <c:v>0.09</c:v>
                </c:pt>
                <c:pt idx="1">
                  <c:v>0.28999999999999998</c:v>
                </c:pt>
                <c:pt idx="2" formatCode="0.00">
                  <c:v>0.73</c:v>
                </c:pt>
                <c:pt idx="3">
                  <c:v>0.31</c:v>
                </c:pt>
                <c:pt idx="4">
                  <c:v>0.13</c:v>
                </c:pt>
                <c:pt idx="5">
                  <c:v>0.11</c:v>
                </c:pt>
                <c:pt idx="6">
                  <c:v>0.16</c:v>
                </c:pt>
                <c:pt idx="7">
                  <c:v>0.16</c:v>
                </c:pt>
                <c:pt idx="8">
                  <c:v>0.16</c:v>
                </c:pt>
                <c:pt idx="9">
                  <c:v>0.17</c:v>
                </c:pt>
                <c:pt idx="10">
                  <c:v>0.18</c:v>
                </c:pt>
                <c:pt idx="11">
                  <c:v>0.18</c:v>
                </c:pt>
                <c:pt idx="12">
                  <c:v>0.18</c:v>
                </c:pt>
                <c:pt idx="13">
                  <c:v>0.18</c:v>
                </c:pt>
                <c:pt idx="14">
                  <c:v>0.19</c:v>
                </c:pt>
                <c:pt idx="15">
                  <c:v>0.2</c:v>
                </c:pt>
                <c:pt idx="16">
                  <c:v>0.2</c:v>
                </c:pt>
                <c:pt idx="17">
                  <c:v>0.2</c:v>
                </c:pt>
                <c:pt idx="18">
                  <c:v>0.2</c:v>
                </c:pt>
                <c:pt idx="19">
                  <c:v>0.22</c:v>
                </c:pt>
                <c:pt idx="20">
                  <c:v>0.23</c:v>
                </c:pt>
                <c:pt idx="21">
                  <c:v>0.23</c:v>
                </c:pt>
                <c:pt idx="22">
                  <c:v>0.24</c:v>
                </c:pt>
                <c:pt idx="23">
                  <c:v>0.24</c:v>
                </c:pt>
                <c:pt idx="24">
                  <c:v>0.24</c:v>
                </c:pt>
                <c:pt idx="25">
                  <c:v>0.24</c:v>
                </c:pt>
                <c:pt idx="26">
                  <c:v>0.25</c:v>
                </c:pt>
                <c:pt idx="27">
                  <c:v>0.25</c:v>
                </c:pt>
                <c:pt idx="28">
                  <c:v>0.25</c:v>
                </c:pt>
                <c:pt idx="29">
                  <c:v>0.25</c:v>
                </c:pt>
                <c:pt idx="30">
                  <c:v>0.25</c:v>
                </c:pt>
                <c:pt idx="31">
                  <c:v>0.26</c:v>
                </c:pt>
                <c:pt idx="32">
                  <c:v>0.26</c:v>
                </c:pt>
                <c:pt idx="33">
                  <c:v>0.27</c:v>
                </c:pt>
                <c:pt idx="34">
                  <c:v>0.27</c:v>
                </c:pt>
                <c:pt idx="35">
                  <c:v>0.28000000000000003</c:v>
                </c:pt>
                <c:pt idx="36">
                  <c:v>0.28999999999999998</c:v>
                </c:pt>
                <c:pt idx="37">
                  <c:v>0.28999999999999998</c:v>
                </c:pt>
                <c:pt idx="38">
                  <c:v>0.28999999999999998</c:v>
                </c:pt>
                <c:pt idx="39">
                  <c:v>0.3</c:v>
                </c:pt>
                <c:pt idx="40">
                  <c:v>0.31</c:v>
                </c:pt>
                <c:pt idx="41">
                  <c:v>0.33</c:v>
                </c:pt>
                <c:pt idx="42">
                  <c:v>0.35</c:v>
                </c:pt>
                <c:pt idx="43">
                  <c:v>0.36</c:v>
                </c:pt>
                <c:pt idx="44">
                  <c:v>0.4</c:v>
                </c:pt>
                <c:pt idx="45">
                  <c:v>0.4</c:v>
                </c:pt>
                <c:pt idx="46">
                  <c:v>0.41</c:v>
                </c:pt>
                <c:pt idx="47">
                  <c:v>0.41</c:v>
                </c:pt>
                <c:pt idx="48">
                  <c:v>0.43</c:v>
                </c:pt>
                <c:pt idx="49">
                  <c:v>0.56999999999999995</c:v>
                </c:pt>
                <c:pt idx="50">
                  <c:v>0.57999999999999996</c:v>
                </c:pt>
                <c:pt idx="51">
                  <c:v>0.62</c:v>
                </c:pt>
                <c:pt idx="52">
                  <c:v>0.7</c:v>
                </c:pt>
                <c:pt idx="53">
                  <c:v>0.7</c:v>
                </c:pt>
                <c:pt idx="54">
                  <c:v>0.7</c:v>
                </c:pt>
                <c:pt idx="55">
                  <c:v>0.75</c:v>
                </c:pt>
                <c:pt idx="56">
                  <c:v>0.78</c:v>
                </c:pt>
                <c:pt idx="57">
                  <c:v>0.78</c:v>
                </c:pt>
                <c:pt idx="58">
                  <c:v>0.79</c:v>
                </c:pt>
                <c:pt idx="59">
                  <c:v>0.88</c:v>
                </c:pt>
                <c:pt idx="60">
                  <c:v>0.9</c:v>
                </c:pt>
                <c:pt idx="61">
                  <c:v>0.9</c:v>
                </c:pt>
                <c:pt idx="62">
                  <c:v>0.9</c:v>
                </c:pt>
                <c:pt idx="63">
                  <c:v>0.93</c:v>
                </c:pt>
              </c:numCache>
            </c:numRef>
          </c:xVal>
          <c:yVal>
            <c:numRef>
              <c:f>'cruz-total data'!$BE$15:$BE$78</c:f>
              <c:numCache>
                <c:formatCode>General</c:formatCode>
                <c:ptCount val="64"/>
                <c:pt idx="3">
                  <c:v>0.35</c:v>
                </c:pt>
                <c:pt idx="4">
                  <c:v>0.34</c:v>
                </c:pt>
                <c:pt idx="5">
                  <c:v>0.22</c:v>
                </c:pt>
              </c:numCache>
            </c:numRef>
          </c:yVal>
          <c:smooth val="0"/>
          <c:extLst>
            <c:ext xmlns:c16="http://schemas.microsoft.com/office/drawing/2014/chart" uri="{C3380CC4-5D6E-409C-BE32-E72D297353CC}">
              <c16:uniqueId val="{00000003-3567-49D0-B35C-9B704B33E913}"/>
            </c:ext>
          </c:extLst>
        </c:ser>
        <c:dLbls>
          <c:showLegendKey val="0"/>
          <c:showVal val="0"/>
          <c:showCatName val="0"/>
          <c:showSerName val="0"/>
          <c:showPercent val="0"/>
          <c:showBubbleSize val="0"/>
        </c:dLbls>
        <c:axId val="214716624"/>
        <c:axId val="214717280"/>
      </c:scatterChart>
      <c:valAx>
        <c:axId val="21471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17280"/>
        <c:crosses val="autoZero"/>
        <c:crossBetween val="midCat"/>
      </c:valAx>
      <c:valAx>
        <c:axId val="214717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16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21981627296586"/>
          <c:y val="5.0925925925925923E-2"/>
          <c:w val="0.81607195975503066"/>
          <c:h val="0.78611913094196562"/>
        </c:manualLayout>
      </c:layout>
      <c:scatterChart>
        <c:scatterStyle val="lineMarker"/>
        <c:varyColors val="0"/>
        <c:ser>
          <c:idx val="0"/>
          <c:order val="0"/>
          <c:tx>
            <c:strRef>
              <c:f>'cruz-total data'!$BL$14</c:f>
              <c:strCache>
                <c:ptCount val="1"/>
                <c:pt idx="0">
                  <c:v>Cruz 2020-consumed fuel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0"/>
          </c:trendline>
          <c:xVal>
            <c:numRef>
              <c:f>'cruz-total data'!$BK$15:$BK$82</c:f>
              <c:numCache>
                <c:formatCode>0.00</c:formatCode>
                <c:ptCount val="68"/>
                <c:pt idx="0">
                  <c:v>0.13</c:v>
                </c:pt>
                <c:pt idx="1">
                  <c:v>0.21</c:v>
                </c:pt>
                <c:pt idx="2" formatCode="General">
                  <c:v>0.53</c:v>
                </c:pt>
                <c:pt idx="3" formatCode="General">
                  <c:v>0.314</c:v>
                </c:pt>
                <c:pt idx="4" formatCode="General">
                  <c:v>0.39400000000000002</c:v>
                </c:pt>
                <c:pt idx="5" formatCode="General">
                  <c:v>0.73</c:v>
                </c:pt>
                <c:pt idx="6" formatCode="General">
                  <c:v>0.17</c:v>
                </c:pt>
                <c:pt idx="7" formatCode="General">
                  <c:v>0.26</c:v>
                </c:pt>
                <c:pt idx="8" formatCode="General">
                  <c:v>0.41</c:v>
                </c:pt>
                <c:pt idx="9" formatCode="General">
                  <c:v>0.19</c:v>
                </c:pt>
                <c:pt idx="10" formatCode="General">
                  <c:v>0.17</c:v>
                </c:pt>
                <c:pt idx="11" formatCode="General">
                  <c:v>0.19</c:v>
                </c:pt>
                <c:pt idx="12" formatCode="General">
                  <c:v>0.23</c:v>
                </c:pt>
                <c:pt idx="13" formatCode="General">
                  <c:v>0.35</c:v>
                </c:pt>
                <c:pt idx="14" formatCode="General">
                  <c:v>0.3</c:v>
                </c:pt>
                <c:pt idx="15" formatCode="General">
                  <c:v>0.25</c:v>
                </c:pt>
                <c:pt idx="16" formatCode="General">
                  <c:v>0.28000000000000003</c:v>
                </c:pt>
                <c:pt idx="17" formatCode="General">
                  <c:v>0.3</c:v>
                </c:pt>
                <c:pt idx="18" formatCode="General">
                  <c:v>0.3</c:v>
                </c:pt>
                <c:pt idx="19" formatCode="General">
                  <c:v>0.35</c:v>
                </c:pt>
                <c:pt idx="20" formatCode="General">
                  <c:v>0.21</c:v>
                </c:pt>
                <c:pt idx="21" formatCode="General">
                  <c:v>0.25</c:v>
                </c:pt>
                <c:pt idx="22" formatCode="General">
                  <c:v>0.28000000000000003</c:v>
                </c:pt>
                <c:pt idx="23" formatCode="General">
                  <c:v>0.33</c:v>
                </c:pt>
                <c:pt idx="24" formatCode="General">
                  <c:v>0.38</c:v>
                </c:pt>
                <c:pt idx="25" formatCode="General">
                  <c:v>0.39</c:v>
                </c:pt>
                <c:pt idx="26" formatCode="General">
                  <c:v>0.22</c:v>
                </c:pt>
                <c:pt idx="27" formatCode="General">
                  <c:v>0.31</c:v>
                </c:pt>
                <c:pt idx="28" formatCode="General">
                  <c:v>0.45</c:v>
                </c:pt>
                <c:pt idx="29" formatCode="General">
                  <c:v>0.49</c:v>
                </c:pt>
                <c:pt idx="30" formatCode="General">
                  <c:v>0.75</c:v>
                </c:pt>
                <c:pt idx="31" formatCode="General">
                  <c:v>0.22</c:v>
                </c:pt>
                <c:pt idx="32" formatCode="General">
                  <c:v>0.26</c:v>
                </c:pt>
                <c:pt idx="33" formatCode="General">
                  <c:v>0.26</c:v>
                </c:pt>
                <c:pt idx="34" formatCode="General">
                  <c:v>0.31</c:v>
                </c:pt>
                <c:pt idx="35" formatCode="General">
                  <c:v>0.27</c:v>
                </c:pt>
                <c:pt idx="36" formatCode="General">
                  <c:v>0.38</c:v>
                </c:pt>
                <c:pt idx="37" formatCode="General">
                  <c:v>0.6</c:v>
                </c:pt>
                <c:pt idx="38" formatCode="General">
                  <c:v>0.77</c:v>
                </c:pt>
                <c:pt idx="39" formatCode="General">
                  <c:v>0.85</c:v>
                </c:pt>
                <c:pt idx="40" formatCode="General">
                  <c:v>0.78</c:v>
                </c:pt>
                <c:pt idx="41" formatCode="General">
                  <c:v>0.42</c:v>
                </c:pt>
                <c:pt idx="42" formatCode="General">
                  <c:v>0.41</c:v>
                </c:pt>
                <c:pt idx="43" formatCode="General">
                  <c:v>0.4</c:v>
                </c:pt>
                <c:pt idx="44" formatCode="General">
                  <c:v>0.9</c:v>
                </c:pt>
                <c:pt idx="45" formatCode="General">
                  <c:v>0.95</c:v>
                </c:pt>
                <c:pt idx="46" formatCode="General">
                  <c:v>0.39</c:v>
                </c:pt>
                <c:pt idx="47" formatCode="General">
                  <c:v>0.99</c:v>
                </c:pt>
                <c:pt idx="48" formatCode="General">
                  <c:v>0.37</c:v>
                </c:pt>
                <c:pt idx="49" formatCode="General">
                  <c:v>0.38</c:v>
                </c:pt>
                <c:pt idx="50" formatCode="General">
                  <c:v>0.56999999999999995</c:v>
                </c:pt>
                <c:pt idx="51" formatCode="General">
                  <c:v>0.89</c:v>
                </c:pt>
                <c:pt idx="52" formatCode="General">
                  <c:v>0.36</c:v>
                </c:pt>
                <c:pt idx="53" formatCode="General">
                  <c:v>0.41</c:v>
                </c:pt>
                <c:pt idx="54" formatCode="General">
                  <c:v>0.85</c:v>
                </c:pt>
                <c:pt idx="55" formatCode="General">
                  <c:v>0.79</c:v>
                </c:pt>
                <c:pt idx="56" formatCode="General">
                  <c:v>0.79</c:v>
                </c:pt>
                <c:pt idx="57" formatCode="General">
                  <c:v>0.87</c:v>
                </c:pt>
                <c:pt idx="58" formatCode="General">
                  <c:v>0.67</c:v>
                </c:pt>
                <c:pt idx="59" formatCode="General">
                  <c:v>0.38</c:v>
                </c:pt>
                <c:pt idx="60" formatCode="General">
                  <c:v>0.87</c:v>
                </c:pt>
                <c:pt idx="61" formatCode="General">
                  <c:v>0.98</c:v>
                </c:pt>
                <c:pt idx="62" formatCode="General">
                  <c:v>1.04</c:v>
                </c:pt>
                <c:pt idx="63" formatCode="General">
                  <c:v>1.05</c:v>
                </c:pt>
                <c:pt idx="65" formatCode="General">
                  <c:v>0.22</c:v>
                </c:pt>
                <c:pt idx="66" formatCode="General">
                  <c:v>0.34</c:v>
                </c:pt>
                <c:pt idx="67" formatCode="General">
                  <c:v>0.35</c:v>
                </c:pt>
              </c:numCache>
            </c:numRef>
          </c:xVal>
          <c:yVal>
            <c:numRef>
              <c:f>'cruz-total data'!$BL$15:$BL$82</c:f>
              <c:numCache>
                <c:formatCode>General</c:formatCode>
                <c:ptCount val="68"/>
                <c:pt idx="0">
                  <c:v>1.41</c:v>
                </c:pt>
                <c:pt idx="1">
                  <c:v>0.74</c:v>
                </c:pt>
                <c:pt idx="2">
                  <c:v>0.72</c:v>
                </c:pt>
              </c:numCache>
            </c:numRef>
          </c:yVal>
          <c:smooth val="0"/>
          <c:extLst>
            <c:ext xmlns:c16="http://schemas.microsoft.com/office/drawing/2014/chart" uri="{C3380CC4-5D6E-409C-BE32-E72D297353CC}">
              <c16:uniqueId val="{00000000-C677-40A1-B45F-A7262EB2D3E0}"/>
            </c:ext>
          </c:extLst>
        </c:ser>
        <c:ser>
          <c:idx val="1"/>
          <c:order val="1"/>
          <c:tx>
            <c:strRef>
              <c:f>'cruz-total data'!$BM$14</c:f>
              <c:strCache>
                <c:ptCount val="1"/>
                <c:pt idx="0">
                  <c:v>Cruz 2018-standing fuel</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exp"/>
            <c:dispRSqr val="0"/>
            <c:dispEq val="0"/>
          </c:trendline>
          <c:xVal>
            <c:numRef>
              <c:f>'cruz-total data'!$BK$15:$BK$82</c:f>
              <c:numCache>
                <c:formatCode>0.00</c:formatCode>
                <c:ptCount val="68"/>
                <c:pt idx="0">
                  <c:v>0.13</c:v>
                </c:pt>
                <c:pt idx="1">
                  <c:v>0.21</c:v>
                </c:pt>
                <c:pt idx="2" formatCode="General">
                  <c:v>0.53</c:v>
                </c:pt>
                <c:pt idx="3" formatCode="General">
                  <c:v>0.314</c:v>
                </c:pt>
                <c:pt idx="4" formatCode="General">
                  <c:v>0.39400000000000002</c:v>
                </c:pt>
                <c:pt idx="5" formatCode="General">
                  <c:v>0.73</c:v>
                </c:pt>
                <c:pt idx="6" formatCode="General">
                  <c:v>0.17</c:v>
                </c:pt>
                <c:pt idx="7" formatCode="General">
                  <c:v>0.26</c:v>
                </c:pt>
                <c:pt idx="8" formatCode="General">
                  <c:v>0.41</c:v>
                </c:pt>
                <c:pt idx="9" formatCode="General">
                  <c:v>0.19</c:v>
                </c:pt>
                <c:pt idx="10" formatCode="General">
                  <c:v>0.17</c:v>
                </c:pt>
                <c:pt idx="11" formatCode="General">
                  <c:v>0.19</c:v>
                </c:pt>
                <c:pt idx="12" formatCode="General">
                  <c:v>0.23</c:v>
                </c:pt>
                <c:pt idx="13" formatCode="General">
                  <c:v>0.35</c:v>
                </c:pt>
                <c:pt idx="14" formatCode="General">
                  <c:v>0.3</c:v>
                </c:pt>
                <c:pt idx="15" formatCode="General">
                  <c:v>0.25</c:v>
                </c:pt>
                <c:pt idx="16" formatCode="General">
                  <c:v>0.28000000000000003</c:v>
                </c:pt>
                <c:pt idx="17" formatCode="General">
                  <c:v>0.3</c:v>
                </c:pt>
                <c:pt idx="18" formatCode="General">
                  <c:v>0.3</c:v>
                </c:pt>
                <c:pt idx="19" formatCode="General">
                  <c:v>0.35</c:v>
                </c:pt>
                <c:pt idx="20" formatCode="General">
                  <c:v>0.21</c:v>
                </c:pt>
                <c:pt idx="21" formatCode="General">
                  <c:v>0.25</c:v>
                </c:pt>
                <c:pt idx="22" formatCode="General">
                  <c:v>0.28000000000000003</c:v>
                </c:pt>
                <c:pt idx="23" formatCode="General">
                  <c:v>0.33</c:v>
                </c:pt>
                <c:pt idx="24" formatCode="General">
                  <c:v>0.38</c:v>
                </c:pt>
                <c:pt idx="25" formatCode="General">
                  <c:v>0.39</c:v>
                </c:pt>
                <c:pt idx="26" formatCode="General">
                  <c:v>0.22</c:v>
                </c:pt>
                <c:pt idx="27" formatCode="General">
                  <c:v>0.31</c:v>
                </c:pt>
                <c:pt idx="28" formatCode="General">
                  <c:v>0.45</c:v>
                </c:pt>
                <c:pt idx="29" formatCode="General">
                  <c:v>0.49</c:v>
                </c:pt>
                <c:pt idx="30" formatCode="General">
                  <c:v>0.75</c:v>
                </c:pt>
                <c:pt idx="31" formatCode="General">
                  <c:v>0.22</c:v>
                </c:pt>
                <c:pt idx="32" formatCode="General">
                  <c:v>0.26</c:v>
                </c:pt>
                <c:pt idx="33" formatCode="General">
                  <c:v>0.26</c:v>
                </c:pt>
                <c:pt idx="34" formatCode="General">
                  <c:v>0.31</c:v>
                </c:pt>
                <c:pt idx="35" formatCode="General">
                  <c:v>0.27</c:v>
                </c:pt>
                <c:pt idx="36" formatCode="General">
                  <c:v>0.38</c:v>
                </c:pt>
                <c:pt idx="37" formatCode="General">
                  <c:v>0.6</c:v>
                </c:pt>
                <c:pt idx="38" formatCode="General">
                  <c:v>0.77</c:v>
                </c:pt>
                <c:pt idx="39" formatCode="General">
                  <c:v>0.85</c:v>
                </c:pt>
                <c:pt idx="40" formatCode="General">
                  <c:v>0.78</c:v>
                </c:pt>
                <c:pt idx="41" formatCode="General">
                  <c:v>0.42</c:v>
                </c:pt>
                <c:pt idx="42" formatCode="General">
                  <c:v>0.41</c:v>
                </c:pt>
                <c:pt idx="43" formatCode="General">
                  <c:v>0.4</c:v>
                </c:pt>
                <c:pt idx="44" formatCode="General">
                  <c:v>0.9</c:v>
                </c:pt>
                <c:pt idx="45" formatCode="General">
                  <c:v>0.95</c:v>
                </c:pt>
                <c:pt idx="46" formatCode="General">
                  <c:v>0.39</c:v>
                </c:pt>
                <c:pt idx="47" formatCode="General">
                  <c:v>0.99</c:v>
                </c:pt>
                <c:pt idx="48" formatCode="General">
                  <c:v>0.37</c:v>
                </c:pt>
                <c:pt idx="49" formatCode="General">
                  <c:v>0.38</c:v>
                </c:pt>
                <c:pt idx="50" formatCode="General">
                  <c:v>0.56999999999999995</c:v>
                </c:pt>
                <c:pt idx="51" formatCode="General">
                  <c:v>0.89</c:v>
                </c:pt>
                <c:pt idx="52" formatCode="General">
                  <c:v>0.36</c:v>
                </c:pt>
                <c:pt idx="53" formatCode="General">
                  <c:v>0.41</c:v>
                </c:pt>
                <c:pt idx="54" formatCode="General">
                  <c:v>0.85</c:v>
                </c:pt>
                <c:pt idx="55" formatCode="General">
                  <c:v>0.79</c:v>
                </c:pt>
                <c:pt idx="56" formatCode="General">
                  <c:v>0.79</c:v>
                </c:pt>
                <c:pt idx="57" formatCode="General">
                  <c:v>0.87</c:v>
                </c:pt>
                <c:pt idx="58" formatCode="General">
                  <c:v>0.67</c:v>
                </c:pt>
                <c:pt idx="59" formatCode="General">
                  <c:v>0.38</c:v>
                </c:pt>
                <c:pt idx="60" formatCode="General">
                  <c:v>0.87</c:v>
                </c:pt>
                <c:pt idx="61" formatCode="General">
                  <c:v>0.98</c:v>
                </c:pt>
                <c:pt idx="62" formatCode="General">
                  <c:v>1.04</c:v>
                </c:pt>
                <c:pt idx="63" formatCode="General">
                  <c:v>1.05</c:v>
                </c:pt>
                <c:pt idx="65" formatCode="General">
                  <c:v>0.22</c:v>
                </c:pt>
                <c:pt idx="66" formatCode="General">
                  <c:v>0.34</c:v>
                </c:pt>
                <c:pt idx="67" formatCode="General">
                  <c:v>0.35</c:v>
                </c:pt>
              </c:numCache>
            </c:numRef>
          </c:xVal>
          <c:yVal>
            <c:numRef>
              <c:f>'cruz-total data'!$BM$15:$BM$82</c:f>
              <c:numCache>
                <c:formatCode>General</c:formatCode>
                <c:ptCount val="68"/>
                <c:pt idx="3">
                  <c:v>3.4888888888888889</c:v>
                </c:pt>
                <c:pt idx="4">
                  <c:v>1.3586206896551725</c:v>
                </c:pt>
                <c:pt idx="5">
                  <c:v>0.72602739726027399</c:v>
                </c:pt>
              </c:numCache>
            </c:numRef>
          </c:yVal>
          <c:smooth val="0"/>
          <c:extLst>
            <c:ext xmlns:c16="http://schemas.microsoft.com/office/drawing/2014/chart" uri="{C3380CC4-5D6E-409C-BE32-E72D297353CC}">
              <c16:uniqueId val="{00000001-C677-40A1-B45F-A7262EB2D3E0}"/>
            </c:ext>
          </c:extLst>
        </c:ser>
        <c:ser>
          <c:idx val="2"/>
          <c:order val="2"/>
          <c:tx>
            <c:strRef>
              <c:f>'cruz-total data'!$BN$14</c:f>
              <c:strCache>
                <c:ptCount val="1"/>
                <c:pt idx="0">
                  <c:v>Cruz 2018-standing fuel</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'cruz-total data'!$BK$15:$BK$82</c:f>
              <c:numCache>
                <c:formatCode>0.00</c:formatCode>
                <c:ptCount val="68"/>
                <c:pt idx="0">
                  <c:v>0.13</c:v>
                </c:pt>
                <c:pt idx="1">
                  <c:v>0.21</c:v>
                </c:pt>
                <c:pt idx="2" formatCode="General">
                  <c:v>0.53</c:v>
                </c:pt>
                <c:pt idx="3" formatCode="General">
                  <c:v>0.314</c:v>
                </c:pt>
                <c:pt idx="4" formatCode="General">
                  <c:v>0.39400000000000002</c:v>
                </c:pt>
                <c:pt idx="5" formatCode="General">
                  <c:v>0.73</c:v>
                </c:pt>
                <c:pt idx="6" formatCode="General">
                  <c:v>0.17</c:v>
                </c:pt>
                <c:pt idx="7" formatCode="General">
                  <c:v>0.26</c:v>
                </c:pt>
                <c:pt idx="8" formatCode="General">
                  <c:v>0.41</c:v>
                </c:pt>
                <c:pt idx="9" formatCode="General">
                  <c:v>0.19</c:v>
                </c:pt>
                <c:pt idx="10" formatCode="General">
                  <c:v>0.17</c:v>
                </c:pt>
                <c:pt idx="11" formatCode="General">
                  <c:v>0.19</c:v>
                </c:pt>
                <c:pt idx="12" formatCode="General">
                  <c:v>0.23</c:v>
                </c:pt>
                <c:pt idx="13" formatCode="General">
                  <c:v>0.35</c:v>
                </c:pt>
                <c:pt idx="14" formatCode="General">
                  <c:v>0.3</c:v>
                </c:pt>
                <c:pt idx="15" formatCode="General">
                  <c:v>0.25</c:v>
                </c:pt>
                <c:pt idx="16" formatCode="General">
                  <c:v>0.28000000000000003</c:v>
                </c:pt>
                <c:pt idx="17" formatCode="General">
                  <c:v>0.3</c:v>
                </c:pt>
                <c:pt idx="18" formatCode="General">
                  <c:v>0.3</c:v>
                </c:pt>
                <c:pt idx="19" formatCode="General">
                  <c:v>0.35</c:v>
                </c:pt>
                <c:pt idx="20" formatCode="General">
                  <c:v>0.21</c:v>
                </c:pt>
                <c:pt idx="21" formatCode="General">
                  <c:v>0.25</c:v>
                </c:pt>
                <c:pt idx="22" formatCode="General">
                  <c:v>0.28000000000000003</c:v>
                </c:pt>
                <c:pt idx="23" formatCode="General">
                  <c:v>0.33</c:v>
                </c:pt>
                <c:pt idx="24" formatCode="General">
                  <c:v>0.38</c:v>
                </c:pt>
                <c:pt idx="25" formatCode="General">
                  <c:v>0.39</c:v>
                </c:pt>
                <c:pt idx="26" formatCode="General">
                  <c:v>0.22</c:v>
                </c:pt>
                <c:pt idx="27" formatCode="General">
                  <c:v>0.31</c:v>
                </c:pt>
                <c:pt idx="28" formatCode="General">
                  <c:v>0.45</c:v>
                </c:pt>
                <c:pt idx="29" formatCode="General">
                  <c:v>0.49</c:v>
                </c:pt>
                <c:pt idx="30" formatCode="General">
                  <c:v>0.75</c:v>
                </c:pt>
                <c:pt idx="31" formatCode="General">
                  <c:v>0.22</c:v>
                </c:pt>
                <c:pt idx="32" formatCode="General">
                  <c:v>0.26</c:v>
                </c:pt>
                <c:pt idx="33" formatCode="General">
                  <c:v>0.26</c:v>
                </c:pt>
                <c:pt idx="34" formatCode="General">
                  <c:v>0.31</c:v>
                </c:pt>
                <c:pt idx="35" formatCode="General">
                  <c:v>0.27</c:v>
                </c:pt>
                <c:pt idx="36" formatCode="General">
                  <c:v>0.38</c:v>
                </c:pt>
                <c:pt idx="37" formatCode="General">
                  <c:v>0.6</c:v>
                </c:pt>
                <c:pt idx="38" formatCode="General">
                  <c:v>0.77</c:v>
                </c:pt>
                <c:pt idx="39" formatCode="General">
                  <c:v>0.85</c:v>
                </c:pt>
                <c:pt idx="40" formatCode="General">
                  <c:v>0.78</c:v>
                </c:pt>
                <c:pt idx="41" formatCode="General">
                  <c:v>0.42</c:v>
                </c:pt>
                <c:pt idx="42" formatCode="General">
                  <c:v>0.41</c:v>
                </c:pt>
                <c:pt idx="43" formatCode="General">
                  <c:v>0.4</c:v>
                </c:pt>
                <c:pt idx="44" formatCode="General">
                  <c:v>0.9</c:v>
                </c:pt>
                <c:pt idx="45" formatCode="General">
                  <c:v>0.95</c:v>
                </c:pt>
                <c:pt idx="46" formatCode="General">
                  <c:v>0.39</c:v>
                </c:pt>
                <c:pt idx="47" formatCode="General">
                  <c:v>0.99</c:v>
                </c:pt>
                <c:pt idx="48" formatCode="General">
                  <c:v>0.37</c:v>
                </c:pt>
                <c:pt idx="49" formatCode="General">
                  <c:v>0.38</c:v>
                </c:pt>
                <c:pt idx="50" formatCode="General">
                  <c:v>0.56999999999999995</c:v>
                </c:pt>
                <c:pt idx="51" formatCode="General">
                  <c:v>0.89</c:v>
                </c:pt>
                <c:pt idx="52" formatCode="General">
                  <c:v>0.36</c:v>
                </c:pt>
                <c:pt idx="53" formatCode="General">
                  <c:v>0.41</c:v>
                </c:pt>
                <c:pt idx="54" formatCode="General">
                  <c:v>0.85</c:v>
                </c:pt>
                <c:pt idx="55" formatCode="General">
                  <c:v>0.79</c:v>
                </c:pt>
                <c:pt idx="56" formatCode="General">
                  <c:v>0.79</c:v>
                </c:pt>
                <c:pt idx="57" formatCode="General">
                  <c:v>0.87</c:v>
                </c:pt>
                <c:pt idx="58" formatCode="General">
                  <c:v>0.67</c:v>
                </c:pt>
                <c:pt idx="59" formatCode="General">
                  <c:v>0.38</c:v>
                </c:pt>
                <c:pt idx="60" formatCode="General">
                  <c:v>0.87</c:v>
                </c:pt>
                <c:pt idx="61" formatCode="General">
                  <c:v>0.98</c:v>
                </c:pt>
                <c:pt idx="62" formatCode="General">
                  <c:v>1.04</c:v>
                </c:pt>
                <c:pt idx="63" formatCode="General">
                  <c:v>1.05</c:v>
                </c:pt>
                <c:pt idx="65" formatCode="General">
                  <c:v>0.22</c:v>
                </c:pt>
                <c:pt idx="66" formatCode="General">
                  <c:v>0.34</c:v>
                </c:pt>
                <c:pt idx="67" formatCode="General">
                  <c:v>0.35</c:v>
                </c:pt>
              </c:numCache>
            </c:numRef>
          </c:xVal>
          <c:yVal>
            <c:numRef>
              <c:f>'cruz-total data'!$BN$15:$BN$82</c:f>
              <c:numCache>
                <c:formatCode>General</c:formatCode>
                <c:ptCount val="68"/>
                <c:pt idx="6" formatCode="0.00">
                  <c:v>1.0625</c:v>
                </c:pt>
                <c:pt idx="7" formatCode="0.00">
                  <c:v>1.625</c:v>
                </c:pt>
                <c:pt idx="8" formatCode="0.00">
                  <c:v>2.5625</c:v>
                </c:pt>
                <c:pt idx="9" formatCode="0.00">
                  <c:v>1.1176470588235294</c:v>
                </c:pt>
                <c:pt idx="10" formatCode="0.00">
                  <c:v>0.94444444444444453</c:v>
                </c:pt>
                <c:pt idx="11" formatCode="0.00">
                  <c:v>1.0555555555555556</c:v>
                </c:pt>
                <c:pt idx="12" formatCode="0.00">
                  <c:v>1.2777777777777779</c:v>
                </c:pt>
                <c:pt idx="13" formatCode="0.00">
                  <c:v>1.9444444444444444</c:v>
                </c:pt>
                <c:pt idx="14" formatCode="0.00">
                  <c:v>1.5789473684210527</c:v>
                </c:pt>
                <c:pt idx="15" formatCode="0.00">
                  <c:v>1.25</c:v>
                </c:pt>
                <c:pt idx="16" formatCode="0.00">
                  <c:v>1.4000000000000001</c:v>
                </c:pt>
                <c:pt idx="17" formatCode="0.00">
                  <c:v>1.4999999999999998</c:v>
                </c:pt>
                <c:pt idx="18" formatCode="0.00">
                  <c:v>1.4999999999999998</c:v>
                </c:pt>
                <c:pt idx="19" formatCode="0.00">
                  <c:v>1.5909090909090908</c:v>
                </c:pt>
                <c:pt idx="20" formatCode="0.00">
                  <c:v>0.91304347826086951</c:v>
                </c:pt>
                <c:pt idx="21" formatCode="0.00">
                  <c:v>1.0869565217391304</c:v>
                </c:pt>
                <c:pt idx="22" formatCode="0.00">
                  <c:v>1.1666666666666667</c:v>
                </c:pt>
                <c:pt idx="23" formatCode="0.00">
                  <c:v>1.3750000000000002</c:v>
                </c:pt>
                <c:pt idx="24" formatCode="0.00">
                  <c:v>1.5833333333333335</c:v>
                </c:pt>
                <c:pt idx="25" formatCode="0.00">
                  <c:v>1.6250000000000002</c:v>
                </c:pt>
                <c:pt idx="26" formatCode="0.00">
                  <c:v>0.88</c:v>
                </c:pt>
                <c:pt idx="27" formatCode="0.00">
                  <c:v>1.24</c:v>
                </c:pt>
                <c:pt idx="28" formatCode="0.00">
                  <c:v>1.8</c:v>
                </c:pt>
                <c:pt idx="29" formatCode="0.00">
                  <c:v>1.96</c:v>
                </c:pt>
                <c:pt idx="30" formatCode="0.00">
                  <c:v>3</c:v>
                </c:pt>
                <c:pt idx="31" formatCode="0.00">
                  <c:v>0.84615384615384615</c:v>
                </c:pt>
                <c:pt idx="32" formatCode="0.00">
                  <c:v>1</c:v>
                </c:pt>
                <c:pt idx="33" formatCode="0.00">
                  <c:v>0.96296296296296291</c:v>
                </c:pt>
                <c:pt idx="34" formatCode="0.00">
                  <c:v>1.1481481481481481</c:v>
                </c:pt>
                <c:pt idx="35" formatCode="0.00">
                  <c:v>0.9642857142857143</c:v>
                </c:pt>
                <c:pt idx="36" formatCode="0.00">
                  <c:v>1.3103448275862071</c:v>
                </c:pt>
                <c:pt idx="37" formatCode="0.00">
                  <c:v>2.0689655172413794</c:v>
                </c:pt>
                <c:pt idx="38" formatCode="0.00">
                  <c:v>2.6551724137931036</c:v>
                </c:pt>
                <c:pt idx="39" formatCode="0.00">
                  <c:v>2.8333333333333335</c:v>
                </c:pt>
                <c:pt idx="40" formatCode="0.00">
                  <c:v>2.5161290322580645</c:v>
                </c:pt>
                <c:pt idx="41" formatCode="0.00">
                  <c:v>1.2727272727272727</c:v>
                </c:pt>
                <c:pt idx="42" formatCode="0.00">
                  <c:v>1.1714285714285715</c:v>
                </c:pt>
                <c:pt idx="43" formatCode="0.00">
                  <c:v>1.1111111111111112</c:v>
                </c:pt>
                <c:pt idx="44" formatCode="0.00">
                  <c:v>2.25</c:v>
                </c:pt>
                <c:pt idx="45" formatCode="0.00">
                  <c:v>2.3749999999999996</c:v>
                </c:pt>
                <c:pt idx="46" formatCode="0.00">
                  <c:v>0.95121951219512202</c:v>
                </c:pt>
                <c:pt idx="47" formatCode="0.00">
                  <c:v>2.4146341463414633</c:v>
                </c:pt>
                <c:pt idx="48" formatCode="0.00">
                  <c:v>0.86046511627906974</c:v>
                </c:pt>
                <c:pt idx="49" formatCode="0.00">
                  <c:v>0.66666666666666674</c:v>
                </c:pt>
                <c:pt idx="50" formatCode="0.00">
                  <c:v>0.98275862068965514</c:v>
                </c:pt>
                <c:pt idx="51" formatCode="0.00">
                  <c:v>1.435483870967742</c:v>
                </c:pt>
                <c:pt idx="52" formatCode="0.00">
                  <c:v>0.51428571428571435</c:v>
                </c:pt>
                <c:pt idx="53" formatCode="0.00">
                  <c:v>0.58571428571428574</c:v>
                </c:pt>
                <c:pt idx="54" formatCode="0.00">
                  <c:v>1.2142857142857144</c:v>
                </c:pt>
                <c:pt idx="55" formatCode="0.00">
                  <c:v>1.0533333333333335</c:v>
                </c:pt>
                <c:pt idx="56" formatCode="0.00">
                  <c:v>1.0128205128205128</c:v>
                </c:pt>
                <c:pt idx="57" formatCode="0.00">
                  <c:v>1.1153846153846154</c:v>
                </c:pt>
                <c:pt idx="58" formatCode="0.00">
                  <c:v>0.84810126582278478</c:v>
                </c:pt>
                <c:pt idx="59" formatCode="0.00">
                  <c:v>0.43181818181818182</c:v>
                </c:pt>
                <c:pt idx="60" formatCode="0.00">
                  <c:v>0.96666666666666667</c:v>
                </c:pt>
                <c:pt idx="61" formatCode="0.00">
                  <c:v>1.0888888888888888</c:v>
                </c:pt>
                <c:pt idx="62" formatCode="0.00">
                  <c:v>1.1555555555555557</c:v>
                </c:pt>
                <c:pt idx="63" formatCode="0.00">
                  <c:v>1.129032258064516</c:v>
                </c:pt>
              </c:numCache>
            </c:numRef>
          </c:yVal>
          <c:smooth val="0"/>
          <c:extLst>
            <c:ext xmlns:c16="http://schemas.microsoft.com/office/drawing/2014/chart" uri="{C3380CC4-5D6E-409C-BE32-E72D297353CC}">
              <c16:uniqueId val="{00000002-C677-40A1-B45F-A7262EB2D3E0}"/>
            </c:ext>
          </c:extLst>
        </c:ser>
        <c:dLbls>
          <c:showLegendKey val="0"/>
          <c:showVal val="0"/>
          <c:showCatName val="0"/>
          <c:showSerName val="0"/>
          <c:showPercent val="0"/>
          <c:showBubbleSize val="0"/>
        </c:dLbls>
        <c:axId val="510315720"/>
        <c:axId val="510321296"/>
      </c:scatterChart>
      <c:valAx>
        <c:axId val="5103157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1296"/>
        <c:crosses val="autoZero"/>
        <c:crossBetween val="midCat"/>
      </c:valAx>
      <c:valAx>
        <c:axId val="51032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15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499759405074365"/>
          <c:y val="3.7037037037037035E-2"/>
          <c:w val="0.82200240594925633"/>
          <c:h val="0.83241542723826167"/>
        </c:manualLayout>
      </c:layout>
      <c:scatterChart>
        <c:scatterStyle val="lineMarker"/>
        <c:varyColors val="0"/>
        <c:ser>
          <c:idx val="0"/>
          <c:order val="0"/>
          <c:tx>
            <c:strRef>
              <c:f>'cruz-total data'!$BG$14</c:f>
              <c:strCache>
                <c:ptCount val="1"/>
                <c:pt idx="0">
                  <c:v>Cruz 2020-standing fuel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'cruz-total data'!$BA$15:$BA$78</c:f>
              <c:numCache>
                <c:formatCode>General</c:formatCode>
                <c:ptCount val="64"/>
                <c:pt idx="0">
                  <c:v>0.09</c:v>
                </c:pt>
                <c:pt idx="1">
                  <c:v>0.28999999999999998</c:v>
                </c:pt>
                <c:pt idx="2" formatCode="0.00">
                  <c:v>0.73</c:v>
                </c:pt>
                <c:pt idx="3">
                  <c:v>0.31</c:v>
                </c:pt>
                <c:pt idx="4">
                  <c:v>0.13</c:v>
                </c:pt>
                <c:pt idx="5">
                  <c:v>0.11</c:v>
                </c:pt>
                <c:pt idx="6">
                  <c:v>0.16</c:v>
                </c:pt>
                <c:pt idx="7">
                  <c:v>0.16</c:v>
                </c:pt>
                <c:pt idx="8">
                  <c:v>0.16</c:v>
                </c:pt>
                <c:pt idx="9">
                  <c:v>0.17</c:v>
                </c:pt>
                <c:pt idx="10">
                  <c:v>0.18</c:v>
                </c:pt>
                <c:pt idx="11">
                  <c:v>0.18</c:v>
                </c:pt>
                <c:pt idx="12">
                  <c:v>0.18</c:v>
                </c:pt>
                <c:pt idx="13">
                  <c:v>0.18</c:v>
                </c:pt>
                <c:pt idx="14">
                  <c:v>0.19</c:v>
                </c:pt>
                <c:pt idx="15">
                  <c:v>0.2</c:v>
                </c:pt>
                <c:pt idx="16">
                  <c:v>0.2</c:v>
                </c:pt>
                <c:pt idx="17">
                  <c:v>0.2</c:v>
                </c:pt>
                <c:pt idx="18">
                  <c:v>0.2</c:v>
                </c:pt>
                <c:pt idx="19">
                  <c:v>0.22</c:v>
                </c:pt>
                <c:pt idx="20">
                  <c:v>0.23</c:v>
                </c:pt>
                <c:pt idx="21">
                  <c:v>0.23</c:v>
                </c:pt>
                <c:pt idx="22">
                  <c:v>0.24</c:v>
                </c:pt>
                <c:pt idx="23">
                  <c:v>0.24</c:v>
                </c:pt>
                <c:pt idx="24">
                  <c:v>0.24</c:v>
                </c:pt>
                <c:pt idx="25">
                  <c:v>0.24</c:v>
                </c:pt>
                <c:pt idx="26">
                  <c:v>0.25</c:v>
                </c:pt>
                <c:pt idx="27">
                  <c:v>0.25</c:v>
                </c:pt>
                <c:pt idx="28">
                  <c:v>0.25</c:v>
                </c:pt>
                <c:pt idx="29">
                  <c:v>0.25</c:v>
                </c:pt>
                <c:pt idx="30">
                  <c:v>0.25</c:v>
                </c:pt>
                <c:pt idx="31">
                  <c:v>0.26</c:v>
                </c:pt>
                <c:pt idx="32">
                  <c:v>0.26</c:v>
                </c:pt>
                <c:pt idx="33">
                  <c:v>0.27</c:v>
                </c:pt>
                <c:pt idx="34">
                  <c:v>0.27</c:v>
                </c:pt>
                <c:pt idx="35">
                  <c:v>0.28000000000000003</c:v>
                </c:pt>
                <c:pt idx="36">
                  <c:v>0.28999999999999998</c:v>
                </c:pt>
                <c:pt idx="37">
                  <c:v>0.28999999999999998</c:v>
                </c:pt>
                <c:pt idx="38">
                  <c:v>0.28999999999999998</c:v>
                </c:pt>
                <c:pt idx="39">
                  <c:v>0.3</c:v>
                </c:pt>
                <c:pt idx="40">
                  <c:v>0.31</c:v>
                </c:pt>
                <c:pt idx="41">
                  <c:v>0.33</c:v>
                </c:pt>
                <c:pt idx="42">
                  <c:v>0.35</c:v>
                </c:pt>
                <c:pt idx="43">
                  <c:v>0.36</c:v>
                </c:pt>
                <c:pt idx="44">
                  <c:v>0.4</c:v>
                </c:pt>
                <c:pt idx="45">
                  <c:v>0.4</c:v>
                </c:pt>
                <c:pt idx="46">
                  <c:v>0.41</c:v>
                </c:pt>
                <c:pt idx="47">
                  <c:v>0.41</c:v>
                </c:pt>
                <c:pt idx="48">
                  <c:v>0.43</c:v>
                </c:pt>
                <c:pt idx="49">
                  <c:v>0.56999999999999995</c:v>
                </c:pt>
                <c:pt idx="50">
                  <c:v>0.57999999999999996</c:v>
                </c:pt>
                <c:pt idx="51">
                  <c:v>0.62</c:v>
                </c:pt>
                <c:pt idx="52">
                  <c:v>0.7</c:v>
                </c:pt>
                <c:pt idx="53">
                  <c:v>0.7</c:v>
                </c:pt>
                <c:pt idx="54">
                  <c:v>0.7</c:v>
                </c:pt>
                <c:pt idx="55">
                  <c:v>0.75</c:v>
                </c:pt>
                <c:pt idx="56">
                  <c:v>0.78</c:v>
                </c:pt>
                <c:pt idx="57">
                  <c:v>0.78</c:v>
                </c:pt>
                <c:pt idx="58">
                  <c:v>0.79</c:v>
                </c:pt>
                <c:pt idx="59">
                  <c:v>0.88</c:v>
                </c:pt>
                <c:pt idx="60">
                  <c:v>0.9</c:v>
                </c:pt>
                <c:pt idx="61">
                  <c:v>0.9</c:v>
                </c:pt>
                <c:pt idx="62">
                  <c:v>0.9</c:v>
                </c:pt>
                <c:pt idx="63">
                  <c:v>0.93</c:v>
                </c:pt>
              </c:numCache>
            </c:numRef>
          </c:xVal>
          <c:yVal>
            <c:numRef>
              <c:f>'cruz-total data'!$BG$15:$BG$78</c:f>
              <c:numCache>
                <c:formatCode>General</c:formatCode>
                <c:ptCount val="64"/>
                <c:pt idx="0">
                  <c:v>1.41</c:v>
                </c:pt>
                <c:pt idx="1">
                  <c:v>0.74</c:v>
                </c:pt>
                <c:pt idx="2">
                  <c:v>0.72</c:v>
                </c:pt>
              </c:numCache>
            </c:numRef>
          </c:yVal>
          <c:smooth val="0"/>
          <c:extLst>
            <c:ext xmlns:c16="http://schemas.microsoft.com/office/drawing/2014/chart" uri="{C3380CC4-5D6E-409C-BE32-E72D297353CC}">
              <c16:uniqueId val="{00000000-CC5D-43A7-924F-7778AFAE4548}"/>
            </c:ext>
          </c:extLst>
        </c:ser>
        <c:ser>
          <c:idx val="1"/>
          <c:order val="1"/>
          <c:tx>
            <c:strRef>
              <c:f>'cruz-total data'!$BH$14</c:f>
              <c:strCache>
                <c:ptCount val="1"/>
                <c:pt idx="0">
                  <c:v>Cruz 2020-consumed fuel</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'cruz-total data'!$BA$15:$BA$78</c:f>
              <c:numCache>
                <c:formatCode>General</c:formatCode>
                <c:ptCount val="64"/>
                <c:pt idx="0">
                  <c:v>0.09</c:v>
                </c:pt>
                <c:pt idx="1">
                  <c:v>0.28999999999999998</c:v>
                </c:pt>
                <c:pt idx="2" formatCode="0.00">
                  <c:v>0.73</c:v>
                </c:pt>
                <c:pt idx="3">
                  <c:v>0.31</c:v>
                </c:pt>
                <c:pt idx="4">
                  <c:v>0.13</c:v>
                </c:pt>
                <c:pt idx="5">
                  <c:v>0.11</c:v>
                </c:pt>
                <c:pt idx="6">
                  <c:v>0.16</c:v>
                </c:pt>
                <c:pt idx="7">
                  <c:v>0.16</c:v>
                </c:pt>
                <c:pt idx="8">
                  <c:v>0.16</c:v>
                </c:pt>
                <c:pt idx="9">
                  <c:v>0.17</c:v>
                </c:pt>
                <c:pt idx="10">
                  <c:v>0.18</c:v>
                </c:pt>
                <c:pt idx="11">
                  <c:v>0.18</c:v>
                </c:pt>
                <c:pt idx="12">
                  <c:v>0.18</c:v>
                </c:pt>
                <c:pt idx="13">
                  <c:v>0.18</c:v>
                </c:pt>
                <c:pt idx="14">
                  <c:v>0.19</c:v>
                </c:pt>
                <c:pt idx="15">
                  <c:v>0.2</c:v>
                </c:pt>
                <c:pt idx="16">
                  <c:v>0.2</c:v>
                </c:pt>
                <c:pt idx="17">
                  <c:v>0.2</c:v>
                </c:pt>
                <c:pt idx="18">
                  <c:v>0.2</c:v>
                </c:pt>
                <c:pt idx="19">
                  <c:v>0.22</c:v>
                </c:pt>
                <c:pt idx="20">
                  <c:v>0.23</c:v>
                </c:pt>
                <c:pt idx="21">
                  <c:v>0.23</c:v>
                </c:pt>
                <c:pt idx="22">
                  <c:v>0.24</c:v>
                </c:pt>
                <c:pt idx="23">
                  <c:v>0.24</c:v>
                </c:pt>
                <c:pt idx="24">
                  <c:v>0.24</c:v>
                </c:pt>
                <c:pt idx="25">
                  <c:v>0.24</c:v>
                </c:pt>
                <c:pt idx="26">
                  <c:v>0.25</c:v>
                </c:pt>
                <c:pt idx="27">
                  <c:v>0.25</c:v>
                </c:pt>
                <c:pt idx="28">
                  <c:v>0.25</c:v>
                </c:pt>
                <c:pt idx="29">
                  <c:v>0.25</c:v>
                </c:pt>
                <c:pt idx="30">
                  <c:v>0.25</c:v>
                </c:pt>
                <c:pt idx="31">
                  <c:v>0.26</c:v>
                </c:pt>
                <c:pt idx="32">
                  <c:v>0.26</c:v>
                </c:pt>
                <c:pt idx="33">
                  <c:v>0.27</c:v>
                </c:pt>
                <c:pt idx="34">
                  <c:v>0.27</c:v>
                </c:pt>
                <c:pt idx="35">
                  <c:v>0.28000000000000003</c:v>
                </c:pt>
                <c:pt idx="36">
                  <c:v>0.28999999999999998</c:v>
                </c:pt>
                <c:pt idx="37">
                  <c:v>0.28999999999999998</c:v>
                </c:pt>
                <c:pt idx="38">
                  <c:v>0.28999999999999998</c:v>
                </c:pt>
                <c:pt idx="39">
                  <c:v>0.3</c:v>
                </c:pt>
                <c:pt idx="40">
                  <c:v>0.31</c:v>
                </c:pt>
                <c:pt idx="41">
                  <c:v>0.33</c:v>
                </c:pt>
                <c:pt idx="42">
                  <c:v>0.35</c:v>
                </c:pt>
                <c:pt idx="43">
                  <c:v>0.36</c:v>
                </c:pt>
                <c:pt idx="44">
                  <c:v>0.4</c:v>
                </c:pt>
                <c:pt idx="45">
                  <c:v>0.4</c:v>
                </c:pt>
                <c:pt idx="46">
                  <c:v>0.41</c:v>
                </c:pt>
                <c:pt idx="47">
                  <c:v>0.41</c:v>
                </c:pt>
                <c:pt idx="48">
                  <c:v>0.43</c:v>
                </c:pt>
                <c:pt idx="49">
                  <c:v>0.56999999999999995</c:v>
                </c:pt>
                <c:pt idx="50">
                  <c:v>0.57999999999999996</c:v>
                </c:pt>
                <c:pt idx="51">
                  <c:v>0.62</c:v>
                </c:pt>
                <c:pt idx="52">
                  <c:v>0.7</c:v>
                </c:pt>
                <c:pt idx="53">
                  <c:v>0.7</c:v>
                </c:pt>
                <c:pt idx="54">
                  <c:v>0.7</c:v>
                </c:pt>
                <c:pt idx="55">
                  <c:v>0.75</c:v>
                </c:pt>
                <c:pt idx="56">
                  <c:v>0.78</c:v>
                </c:pt>
                <c:pt idx="57">
                  <c:v>0.78</c:v>
                </c:pt>
                <c:pt idx="58">
                  <c:v>0.79</c:v>
                </c:pt>
                <c:pt idx="59">
                  <c:v>0.88</c:v>
                </c:pt>
                <c:pt idx="60">
                  <c:v>0.9</c:v>
                </c:pt>
                <c:pt idx="61">
                  <c:v>0.9</c:v>
                </c:pt>
                <c:pt idx="62">
                  <c:v>0.9</c:v>
                </c:pt>
                <c:pt idx="63">
                  <c:v>0.93</c:v>
                </c:pt>
              </c:numCache>
            </c:numRef>
          </c:xVal>
          <c:yVal>
            <c:numRef>
              <c:f>'cruz-total data'!$BH$15:$BH$78</c:f>
              <c:numCache>
                <c:formatCode>General</c:formatCode>
                <c:ptCount val="64"/>
                <c:pt idx="0">
                  <c:v>3.4888888888888889</c:v>
                </c:pt>
                <c:pt idx="1">
                  <c:v>1.3586206896551725</c:v>
                </c:pt>
                <c:pt idx="2">
                  <c:v>0.72602739726027399</c:v>
                </c:pt>
              </c:numCache>
            </c:numRef>
          </c:yVal>
          <c:smooth val="0"/>
          <c:extLst>
            <c:ext xmlns:c16="http://schemas.microsoft.com/office/drawing/2014/chart" uri="{C3380CC4-5D6E-409C-BE32-E72D297353CC}">
              <c16:uniqueId val="{00000001-CC5D-43A7-924F-7778AFAE4548}"/>
            </c:ext>
          </c:extLst>
        </c:ser>
        <c:ser>
          <c:idx val="2"/>
          <c:order val="2"/>
          <c:tx>
            <c:strRef>
              <c:f>'cruz-total data'!$BI$14</c:f>
              <c:strCache>
                <c:ptCount val="1"/>
                <c:pt idx="0">
                  <c:v>Cruz 2018-standing fuel</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'cruz-total data'!$BA$15:$BA$78</c:f>
              <c:numCache>
                <c:formatCode>General</c:formatCode>
                <c:ptCount val="64"/>
                <c:pt idx="0">
                  <c:v>0.09</c:v>
                </c:pt>
                <c:pt idx="1">
                  <c:v>0.28999999999999998</c:v>
                </c:pt>
                <c:pt idx="2" formatCode="0.00">
                  <c:v>0.73</c:v>
                </c:pt>
                <c:pt idx="3">
                  <c:v>0.31</c:v>
                </c:pt>
                <c:pt idx="4">
                  <c:v>0.13</c:v>
                </c:pt>
                <c:pt idx="5">
                  <c:v>0.11</c:v>
                </c:pt>
                <c:pt idx="6">
                  <c:v>0.16</c:v>
                </c:pt>
                <c:pt idx="7">
                  <c:v>0.16</c:v>
                </c:pt>
                <c:pt idx="8">
                  <c:v>0.16</c:v>
                </c:pt>
                <c:pt idx="9">
                  <c:v>0.17</c:v>
                </c:pt>
                <c:pt idx="10">
                  <c:v>0.18</c:v>
                </c:pt>
                <c:pt idx="11">
                  <c:v>0.18</c:v>
                </c:pt>
                <c:pt idx="12">
                  <c:v>0.18</c:v>
                </c:pt>
                <c:pt idx="13">
                  <c:v>0.18</c:v>
                </c:pt>
                <c:pt idx="14">
                  <c:v>0.19</c:v>
                </c:pt>
                <c:pt idx="15">
                  <c:v>0.2</c:v>
                </c:pt>
                <c:pt idx="16">
                  <c:v>0.2</c:v>
                </c:pt>
                <c:pt idx="17">
                  <c:v>0.2</c:v>
                </c:pt>
                <c:pt idx="18">
                  <c:v>0.2</c:v>
                </c:pt>
                <c:pt idx="19">
                  <c:v>0.22</c:v>
                </c:pt>
                <c:pt idx="20">
                  <c:v>0.23</c:v>
                </c:pt>
                <c:pt idx="21">
                  <c:v>0.23</c:v>
                </c:pt>
                <c:pt idx="22">
                  <c:v>0.24</c:v>
                </c:pt>
                <c:pt idx="23">
                  <c:v>0.24</c:v>
                </c:pt>
                <c:pt idx="24">
                  <c:v>0.24</c:v>
                </c:pt>
                <c:pt idx="25">
                  <c:v>0.24</c:v>
                </c:pt>
                <c:pt idx="26">
                  <c:v>0.25</c:v>
                </c:pt>
                <c:pt idx="27">
                  <c:v>0.25</c:v>
                </c:pt>
                <c:pt idx="28">
                  <c:v>0.25</c:v>
                </c:pt>
                <c:pt idx="29">
                  <c:v>0.25</c:v>
                </c:pt>
                <c:pt idx="30">
                  <c:v>0.25</c:v>
                </c:pt>
                <c:pt idx="31">
                  <c:v>0.26</c:v>
                </c:pt>
                <c:pt idx="32">
                  <c:v>0.26</c:v>
                </c:pt>
                <c:pt idx="33">
                  <c:v>0.27</c:v>
                </c:pt>
                <c:pt idx="34">
                  <c:v>0.27</c:v>
                </c:pt>
                <c:pt idx="35">
                  <c:v>0.28000000000000003</c:v>
                </c:pt>
                <c:pt idx="36">
                  <c:v>0.28999999999999998</c:v>
                </c:pt>
                <c:pt idx="37">
                  <c:v>0.28999999999999998</c:v>
                </c:pt>
                <c:pt idx="38">
                  <c:v>0.28999999999999998</c:v>
                </c:pt>
                <c:pt idx="39">
                  <c:v>0.3</c:v>
                </c:pt>
                <c:pt idx="40">
                  <c:v>0.31</c:v>
                </c:pt>
                <c:pt idx="41">
                  <c:v>0.33</c:v>
                </c:pt>
                <c:pt idx="42">
                  <c:v>0.35</c:v>
                </c:pt>
                <c:pt idx="43">
                  <c:v>0.36</c:v>
                </c:pt>
                <c:pt idx="44">
                  <c:v>0.4</c:v>
                </c:pt>
                <c:pt idx="45">
                  <c:v>0.4</c:v>
                </c:pt>
                <c:pt idx="46">
                  <c:v>0.41</c:v>
                </c:pt>
                <c:pt idx="47">
                  <c:v>0.41</c:v>
                </c:pt>
                <c:pt idx="48">
                  <c:v>0.43</c:v>
                </c:pt>
                <c:pt idx="49">
                  <c:v>0.56999999999999995</c:v>
                </c:pt>
                <c:pt idx="50">
                  <c:v>0.57999999999999996</c:v>
                </c:pt>
                <c:pt idx="51">
                  <c:v>0.62</c:v>
                </c:pt>
                <c:pt idx="52">
                  <c:v>0.7</c:v>
                </c:pt>
                <c:pt idx="53">
                  <c:v>0.7</c:v>
                </c:pt>
                <c:pt idx="54">
                  <c:v>0.7</c:v>
                </c:pt>
                <c:pt idx="55">
                  <c:v>0.75</c:v>
                </c:pt>
                <c:pt idx="56">
                  <c:v>0.78</c:v>
                </c:pt>
                <c:pt idx="57">
                  <c:v>0.78</c:v>
                </c:pt>
                <c:pt idx="58">
                  <c:v>0.79</c:v>
                </c:pt>
                <c:pt idx="59">
                  <c:v>0.88</c:v>
                </c:pt>
                <c:pt idx="60">
                  <c:v>0.9</c:v>
                </c:pt>
                <c:pt idx="61">
                  <c:v>0.9</c:v>
                </c:pt>
                <c:pt idx="62">
                  <c:v>0.9</c:v>
                </c:pt>
                <c:pt idx="63">
                  <c:v>0.93</c:v>
                </c:pt>
              </c:numCache>
            </c:numRef>
          </c:xVal>
          <c:yVal>
            <c:numRef>
              <c:f>'cruz-total data'!$BI$15:$BI$78</c:f>
              <c:numCache>
                <c:formatCode>General</c:formatCode>
                <c:ptCount val="64"/>
                <c:pt idx="6" formatCode="0.00">
                  <c:v>1.0625</c:v>
                </c:pt>
                <c:pt idx="7" formatCode="0.00">
                  <c:v>1.625</c:v>
                </c:pt>
                <c:pt idx="8" formatCode="0.00">
                  <c:v>2.5625</c:v>
                </c:pt>
                <c:pt idx="9" formatCode="0.00">
                  <c:v>1.1176470588235294</c:v>
                </c:pt>
                <c:pt idx="10" formatCode="0.00">
                  <c:v>0.94444444444444453</c:v>
                </c:pt>
                <c:pt idx="11" formatCode="0.00">
                  <c:v>1.0555555555555556</c:v>
                </c:pt>
                <c:pt idx="12" formatCode="0.00">
                  <c:v>1.2777777777777779</c:v>
                </c:pt>
                <c:pt idx="13" formatCode="0.00">
                  <c:v>1.9444444444444444</c:v>
                </c:pt>
                <c:pt idx="14" formatCode="0.00">
                  <c:v>1.5789473684210527</c:v>
                </c:pt>
                <c:pt idx="15" formatCode="0.00">
                  <c:v>1.25</c:v>
                </c:pt>
                <c:pt idx="16" formatCode="0.00">
                  <c:v>1.4000000000000001</c:v>
                </c:pt>
                <c:pt idx="17" formatCode="0.00">
                  <c:v>1.4999999999999998</c:v>
                </c:pt>
                <c:pt idx="18" formatCode="0.00">
                  <c:v>1.4999999999999998</c:v>
                </c:pt>
                <c:pt idx="19" formatCode="0.00">
                  <c:v>1.5909090909090908</c:v>
                </c:pt>
                <c:pt idx="20" formatCode="0.00">
                  <c:v>0.91304347826086951</c:v>
                </c:pt>
                <c:pt idx="21" formatCode="0.00">
                  <c:v>1.0869565217391304</c:v>
                </c:pt>
                <c:pt idx="22" formatCode="0.00">
                  <c:v>1.1666666666666667</c:v>
                </c:pt>
                <c:pt idx="23" formatCode="0.00">
                  <c:v>1.3750000000000002</c:v>
                </c:pt>
                <c:pt idx="24" formatCode="0.00">
                  <c:v>1.5833333333333335</c:v>
                </c:pt>
                <c:pt idx="25" formatCode="0.00">
                  <c:v>1.6250000000000002</c:v>
                </c:pt>
                <c:pt idx="26" formatCode="0.00">
                  <c:v>0.88</c:v>
                </c:pt>
                <c:pt idx="27" formatCode="0.00">
                  <c:v>1.24</c:v>
                </c:pt>
                <c:pt idx="28" formatCode="0.00">
                  <c:v>1.8</c:v>
                </c:pt>
                <c:pt idx="29" formatCode="0.00">
                  <c:v>1.96</c:v>
                </c:pt>
                <c:pt idx="30" formatCode="0.00">
                  <c:v>3</c:v>
                </c:pt>
                <c:pt idx="31" formatCode="0.00">
                  <c:v>0.84615384615384615</c:v>
                </c:pt>
                <c:pt idx="32" formatCode="0.00">
                  <c:v>1</c:v>
                </c:pt>
                <c:pt idx="33" formatCode="0.00">
                  <c:v>0.96296296296296291</c:v>
                </c:pt>
                <c:pt idx="34" formatCode="0.00">
                  <c:v>1.1481481481481481</c:v>
                </c:pt>
                <c:pt idx="35" formatCode="0.00">
                  <c:v>0.9642857142857143</c:v>
                </c:pt>
                <c:pt idx="36" formatCode="0.00">
                  <c:v>1.3103448275862071</c:v>
                </c:pt>
                <c:pt idx="37" formatCode="0.00">
                  <c:v>2.0689655172413794</c:v>
                </c:pt>
                <c:pt idx="38" formatCode="0.00">
                  <c:v>2.6551724137931036</c:v>
                </c:pt>
                <c:pt idx="39" formatCode="0.00">
                  <c:v>2.8333333333333335</c:v>
                </c:pt>
                <c:pt idx="40" formatCode="0.00">
                  <c:v>2.5161290322580645</c:v>
                </c:pt>
                <c:pt idx="41" formatCode="0.00">
                  <c:v>1.2727272727272727</c:v>
                </c:pt>
                <c:pt idx="42" formatCode="0.00">
                  <c:v>1.1714285714285715</c:v>
                </c:pt>
                <c:pt idx="43" formatCode="0.00">
                  <c:v>1.1111111111111112</c:v>
                </c:pt>
                <c:pt idx="44" formatCode="0.00">
                  <c:v>2.25</c:v>
                </c:pt>
                <c:pt idx="45" formatCode="0.00">
                  <c:v>2.3749999999999996</c:v>
                </c:pt>
                <c:pt idx="46" formatCode="0.00">
                  <c:v>0.95121951219512202</c:v>
                </c:pt>
                <c:pt idx="47" formatCode="0.00">
                  <c:v>2.4146341463414633</c:v>
                </c:pt>
                <c:pt idx="48" formatCode="0.00">
                  <c:v>0.86046511627906974</c:v>
                </c:pt>
                <c:pt idx="49" formatCode="0.00">
                  <c:v>0.66666666666666674</c:v>
                </c:pt>
                <c:pt idx="50" formatCode="0.00">
                  <c:v>0.98275862068965514</c:v>
                </c:pt>
                <c:pt idx="51" formatCode="0.00">
                  <c:v>1.435483870967742</c:v>
                </c:pt>
                <c:pt idx="52" formatCode="0.00">
                  <c:v>0.51428571428571435</c:v>
                </c:pt>
                <c:pt idx="53" formatCode="0.00">
                  <c:v>0.58571428571428574</c:v>
                </c:pt>
                <c:pt idx="54" formatCode="0.00">
                  <c:v>1.2142857142857144</c:v>
                </c:pt>
                <c:pt idx="55" formatCode="0.00">
                  <c:v>1.0533333333333335</c:v>
                </c:pt>
                <c:pt idx="56" formatCode="0.00">
                  <c:v>1.0128205128205128</c:v>
                </c:pt>
                <c:pt idx="57" formatCode="0.00">
                  <c:v>1.1153846153846154</c:v>
                </c:pt>
                <c:pt idx="58" formatCode="0.00">
                  <c:v>0.84810126582278478</c:v>
                </c:pt>
                <c:pt idx="59" formatCode="0.00">
                  <c:v>0.43181818181818182</c:v>
                </c:pt>
                <c:pt idx="60" formatCode="0.00">
                  <c:v>0.96666666666666667</c:v>
                </c:pt>
                <c:pt idx="61" formatCode="0.00">
                  <c:v>1.0888888888888888</c:v>
                </c:pt>
                <c:pt idx="62" formatCode="0.00">
                  <c:v>1.1555555555555557</c:v>
                </c:pt>
                <c:pt idx="63" formatCode="0.00">
                  <c:v>1.129032258064516</c:v>
                </c:pt>
              </c:numCache>
            </c:numRef>
          </c:yVal>
          <c:smooth val="0"/>
          <c:extLst>
            <c:ext xmlns:c16="http://schemas.microsoft.com/office/drawing/2014/chart" uri="{C3380CC4-5D6E-409C-BE32-E72D297353CC}">
              <c16:uniqueId val="{00000002-CC5D-43A7-924F-7778AFAE4548}"/>
            </c:ext>
          </c:extLst>
        </c:ser>
        <c:ser>
          <c:idx val="3"/>
          <c:order val="3"/>
          <c:tx>
            <c:strRef>
              <c:f>'cruz-total data'!$BJ$14</c:f>
              <c:strCache>
                <c:ptCount val="1"/>
                <c:pt idx="0">
                  <c:v>cheney 1993</c:v>
                </c:pt>
              </c:strCache>
            </c:strRef>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'cruz-total data'!$BA$15:$BA$78</c:f>
              <c:numCache>
                <c:formatCode>General</c:formatCode>
                <c:ptCount val="64"/>
                <c:pt idx="0">
                  <c:v>0.09</c:v>
                </c:pt>
                <c:pt idx="1">
                  <c:v>0.28999999999999998</c:v>
                </c:pt>
                <c:pt idx="2" formatCode="0.00">
                  <c:v>0.73</c:v>
                </c:pt>
                <c:pt idx="3">
                  <c:v>0.31</c:v>
                </c:pt>
                <c:pt idx="4">
                  <c:v>0.13</c:v>
                </c:pt>
                <c:pt idx="5">
                  <c:v>0.11</c:v>
                </c:pt>
                <c:pt idx="6">
                  <c:v>0.16</c:v>
                </c:pt>
                <c:pt idx="7">
                  <c:v>0.16</c:v>
                </c:pt>
                <c:pt idx="8">
                  <c:v>0.16</c:v>
                </c:pt>
                <c:pt idx="9">
                  <c:v>0.17</c:v>
                </c:pt>
                <c:pt idx="10">
                  <c:v>0.18</c:v>
                </c:pt>
                <c:pt idx="11">
                  <c:v>0.18</c:v>
                </c:pt>
                <c:pt idx="12">
                  <c:v>0.18</c:v>
                </c:pt>
                <c:pt idx="13">
                  <c:v>0.18</c:v>
                </c:pt>
                <c:pt idx="14">
                  <c:v>0.19</c:v>
                </c:pt>
                <c:pt idx="15">
                  <c:v>0.2</c:v>
                </c:pt>
                <c:pt idx="16">
                  <c:v>0.2</c:v>
                </c:pt>
                <c:pt idx="17">
                  <c:v>0.2</c:v>
                </c:pt>
                <c:pt idx="18">
                  <c:v>0.2</c:v>
                </c:pt>
                <c:pt idx="19">
                  <c:v>0.22</c:v>
                </c:pt>
                <c:pt idx="20">
                  <c:v>0.23</c:v>
                </c:pt>
                <c:pt idx="21">
                  <c:v>0.23</c:v>
                </c:pt>
                <c:pt idx="22">
                  <c:v>0.24</c:v>
                </c:pt>
                <c:pt idx="23">
                  <c:v>0.24</c:v>
                </c:pt>
                <c:pt idx="24">
                  <c:v>0.24</c:v>
                </c:pt>
                <c:pt idx="25">
                  <c:v>0.24</c:v>
                </c:pt>
                <c:pt idx="26">
                  <c:v>0.25</c:v>
                </c:pt>
                <c:pt idx="27">
                  <c:v>0.25</c:v>
                </c:pt>
                <c:pt idx="28">
                  <c:v>0.25</c:v>
                </c:pt>
                <c:pt idx="29">
                  <c:v>0.25</c:v>
                </c:pt>
                <c:pt idx="30">
                  <c:v>0.25</c:v>
                </c:pt>
                <c:pt idx="31">
                  <c:v>0.26</c:v>
                </c:pt>
                <c:pt idx="32">
                  <c:v>0.26</c:v>
                </c:pt>
                <c:pt idx="33">
                  <c:v>0.27</c:v>
                </c:pt>
                <c:pt idx="34">
                  <c:v>0.27</c:v>
                </c:pt>
                <c:pt idx="35">
                  <c:v>0.28000000000000003</c:v>
                </c:pt>
                <c:pt idx="36">
                  <c:v>0.28999999999999998</c:v>
                </c:pt>
                <c:pt idx="37">
                  <c:v>0.28999999999999998</c:v>
                </c:pt>
                <c:pt idx="38">
                  <c:v>0.28999999999999998</c:v>
                </c:pt>
                <c:pt idx="39">
                  <c:v>0.3</c:v>
                </c:pt>
                <c:pt idx="40">
                  <c:v>0.31</c:v>
                </c:pt>
                <c:pt idx="41">
                  <c:v>0.33</c:v>
                </c:pt>
                <c:pt idx="42">
                  <c:v>0.35</c:v>
                </c:pt>
                <c:pt idx="43">
                  <c:v>0.36</c:v>
                </c:pt>
                <c:pt idx="44">
                  <c:v>0.4</c:v>
                </c:pt>
                <c:pt idx="45">
                  <c:v>0.4</c:v>
                </c:pt>
                <c:pt idx="46">
                  <c:v>0.41</c:v>
                </c:pt>
                <c:pt idx="47">
                  <c:v>0.41</c:v>
                </c:pt>
                <c:pt idx="48">
                  <c:v>0.43</c:v>
                </c:pt>
                <c:pt idx="49">
                  <c:v>0.56999999999999995</c:v>
                </c:pt>
                <c:pt idx="50">
                  <c:v>0.57999999999999996</c:v>
                </c:pt>
                <c:pt idx="51">
                  <c:v>0.62</c:v>
                </c:pt>
                <c:pt idx="52">
                  <c:v>0.7</c:v>
                </c:pt>
                <c:pt idx="53">
                  <c:v>0.7</c:v>
                </c:pt>
                <c:pt idx="54">
                  <c:v>0.7</c:v>
                </c:pt>
                <c:pt idx="55">
                  <c:v>0.75</c:v>
                </c:pt>
                <c:pt idx="56">
                  <c:v>0.78</c:v>
                </c:pt>
                <c:pt idx="57">
                  <c:v>0.78</c:v>
                </c:pt>
                <c:pt idx="58">
                  <c:v>0.79</c:v>
                </c:pt>
                <c:pt idx="59">
                  <c:v>0.88</c:v>
                </c:pt>
                <c:pt idx="60">
                  <c:v>0.9</c:v>
                </c:pt>
                <c:pt idx="61">
                  <c:v>0.9</c:v>
                </c:pt>
                <c:pt idx="62">
                  <c:v>0.9</c:v>
                </c:pt>
                <c:pt idx="63">
                  <c:v>0.93</c:v>
                </c:pt>
              </c:numCache>
            </c:numRef>
          </c:xVal>
          <c:yVal>
            <c:numRef>
              <c:f>'cruz-total data'!$BJ$15:$BJ$78</c:f>
              <c:numCache>
                <c:formatCode>General</c:formatCode>
                <c:ptCount val="64"/>
                <c:pt idx="3">
                  <c:v>1.129032258064516</c:v>
                </c:pt>
                <c:pt idx="4">
                  <c:v>2.6153846153846154</c:v>
                </c:pt>
                <c:pt idx="5">
                  <c:v>2</c:v>
                </c:pt>
              </c:numCache>
            </c:numRef>
          </c:yVal>
          <c:smooth val="0"/>
          <c:extLst>
            <c:ext xmlns:c16="http://schemas.microsoft.com/office/drawing/2014/chart" uri="{C3380CC4-5D6E-409C-BE32-E72D297353CC}">
              <c16:uniqueId val="{00000003-CC5D-43A7-924F-7778AFAE4548}"/>
            </c:ext>
          </c:extLst>
        </c:ser>
        <c:dLbls>
          <c:showLegendKey val="0"/>
          <c:showVal val="0"/>
          <c:showCatName val="0"/>
          <c:showSerName val="0"/>
          <c:showPercent val="0"/>
          <c:showBubbleSize val="0"/>
        </c:dLbls>
        <c:axId val="214716624"/>
        <c:axId val="214717280"/>
      </c:scatterChart>
      <c:valAx>
        <c:axId val="21471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17280"/>
        <c:crosses val="autoZero"/>
        <c:crossBetween val="midCat"/>
      </c:valAx>
      <c:valAx>
        <c:axId val="2147172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16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65238095238095"/>
          <c:y val="2.7407407407407405E-2"/>
          <c:w val="0.79183392857142854"/>
          <c:h val="0.82176736111111126"/>
        </c:manualLayout>
      </c:layout>
      <c:scatterChart>
        <c:scatterStyle val="lineMarker"/>
        <c:varyColors val="0"/>
        <c:ser>
          <c:idx val="0"/>
          <c:order val="0"/>
          <c:tx>
            <c:strRef>
              <c:f>'cruz-total data'!$AA$2</c:f>
              <c:strCache>
                <c:ptCount val="1"/>
                <c:pt idx="0">
                  <c:v>Cruz et al., 2020</c:v>
                </c:pt>
              </c:strCache>
            </c:strRef>
          </c:tx>
          <c:spPr>
            <a:ln w="25400" cap="rnd">
              <a:noFill/>
              <a:round/>
            </a:ln>
            <a:effectLst/>
          </c:spPr>
          <c:marker>
            <c:symbol val="circle"/>
            <c:size val="9"/>
            <c:spPr>
              <a:solidFill>
                <a:schemeClr val="bg1"/>
              </a:solidFill>
              <a:ln w="9525">
                <a:solidFill>
                  <a:srgbClr val="FF0000"/>
                </a:solidFill>
              </a:ln>
              <a:effectLst/>
            </c:spPr>
          </c:marker>
          <c:trendline>
            <c:spPr>
              <a:ln w="15875" cap="rnd">
                <a:solidFill>
                  <a:srgbClr val="FF0000"/>
                </a:solidFill>
                <a:prstDash val="dash"/>
              </a:ln>
              <a:effectLst/>
            </c:spPr>
            <c:trendlineType val="linear"/>
            <c:dispRSqr val="0"/>
            <c:dispEq val="0"/>
          </c:trendline>
          <c:xVal>
            <c:numRef>
              <c:f>'cruz-total data'!$R$3:$R$134</c:f>
              <c:numCache>
                <c:formatCode>General</c:formatCode>
                <c:ptCount val="132"/>
                <c:pt idx="0">
                  <c:v>0.28999999999999998</c:v>
                </c:pt>
                <c:pt idx="1">
                  <c:v>0.28999999999999998</c:v>
                </c:pt>
                <c:pt idx="2">
                  <c:v>0.28999999999999998</c:v>
                </c:pt>
                <c:pt idx="3">
                  <c:v>0.28999999999999998</c:v>
                </c:pt>
                <c:pt idx="4">
                  <c:v>0.28999999999999998</c:v>
                </c:pt>
                <c:pt idx="5">
                  <c:v>0.28999999999999998</c:v>
                </c:pt>
                <c:pt idx="6">
                  <c:v>0.28999999999999998</c:v>
                </c:pt>
                <c:pt idx="7">
                  <c:v>0.28999999999999998</c:v>
                </c:pt>
                <c:pt idx="8">
                  <c:v>0.28999999999999998</c:v>
                </c:pt>
                <c:pt idx="9">
                  <c:v>0.28999999999999998</c:v>
                </c:pt>
                <c:pt idx="10">
                  <c:v>0.28999999999999998</c:v>
                </c:pt>
                <c:pt idx="11">
                  <c:v>0.28999999999999998</c:v>
                </c:pt>
                <c:pt idx="12">
                  <c:v>0.28999999999999998</c:v>
                </c:pt>
                <c:pt idx="13">
                  <c:v>0.28999999999999998</c:v>
                </c:pt>
                <c:pt idx="14">
                  <c:v>0.28999999999999998</c:v>
                </c:pt>
                <c:pt idx="15">
                  <c:v>0.28999999999999998</c:v>
                </c:pt>
                <c:pt idx="16">
                  <c:v>0.28999999999999998</c:v>
                </c:pt>
                <c:pt idx="17">
                  <c:v>0.28999999999999998</c:v>
                </c:pt>
                <c:pt idx="18">
                  <c:v>0.28999999999999998</c:v>
                </c:pt>
                <c:pt idx="19">
                  <c:v>0.28999999999999998</c:v>
                </c:pt>
                <c:pt idx="20">
                  <c:v>0.28999999999999998</c:v>
                </c:pt>
                <c:pt idx="21">
                  <c:v>0.28999999999999998</c:v>
                </c:pt>
                <c:pt idx="22">
                  <c:v>0.28999999999999998</c:v>
                </c:pt>
                <c:pt idx="23">
                  <c:v>0.28999999999999998</c:v>
                </c:pt>
                <c:pt idx="24">
                  <c:v>0.09</c:v>
                </c:pt>
                <c:pt idx="25">
                  <c:v>0.09</c:v>
                </c:pt>
                <c:pt idx="26">
                  <c:v>0.09</c:v>
                </c:pt>
                <c:pt idx="27">
                  <c:v>0.09</c:v>
                </c:pt>
                <c:pt idx="28">
                  <c:v>0.09</c:v>
                </c:pt>
                <c:pt idx="29">
                  <c:v>0.09</c:v>
                </c:pt>
                <c:pt idx="30">
                  <c:v>0.09</c:v>
                </c:pt>
                <c:pt idx="31">
                  <c:v>0.09</c:v>
                </c:pt>
                <c:pt idx="32">
                  <c:v>0.09</c:v>
                </c:pt>
                <c:pt idx="33">
                  <c:v>0.73</c:v>
                </c:pt>
                <c:pt idx="34">
                  <c:v>0.73</c:v>
                </c:pt>
                <c:pt idx="35">
                  <c:v>0.73</c:v>
                </c:pt>
                <c:pt idx="36">
                  <c:v>0.73</c:v>
                </c:pt>
                <c:pt idx="37">
                  <c:v>0.73</c:v>
                </c:pt>
                <c:pt idx="38">
                  <c:v>0.73</c:v>
                </c:pt>
                <c:pt idx="39">
                  <c:v>0.73</c:v>
                </c:pt>
                <c:pt idx="40">
                  <c:v>0.73</c:v>
                </c:pt>
                <c:pt idx="41">
                  <c:v>0.73</c:v>
                </c:pt>
                <c:pt idx="42">
                  <c:v>0.73</c:v>
                </c:pt>
                <c:pt idx="43">
                  <c:v>0.73</c:v>
                </c:pt>
                <c:pt idx="44">
                  <c:v>0.73</c:v>
                </c:pt>
                <c:pt idx="49">
                  <c:v>0.3</c:v>
                </c:pt>
                <c:pt idx="50">
                  <c:v>0.25</c:v>
                </c:pt>
                <c:pt idx="51">
                  <c:v>0.31</c:v>
                </c:pt>
                <c:pt idx="52">
                  <c:v>0.4</c:v>
                </c:pt>
                <c:pt idx="53">
                  <c:v>0.41</c:v>
                </c:pt>
                <c:pt idx="54">
                  <c:v>0.28999999999999998</c:v>
                </c:pt>
                <c:pt idx="55">
                  <c:v>0.4</c:v>
                </c:pt>
                <c:pt idx="56">
                  <c:v>0.78</c:v>
                </c:pt>
                <c:pt idx="57">
                  <c:v>0.62</c:v>
                </c:pt>
                <c:pt idx="58">
                  <c:v>0.79</c:v>
                </c:pt>
                <c:pt idx="59">
                  <c:v>0.9</c:v>
                </c:pt>
                <c:pt idx="60">
                  <c:v>0.78</c:v>
                </c:pt>
                <c:pt idx="61">
                  <c:v>0.9</c:v>
                </c:pt>
                <c:pt idx="62">
                  <c:v>0.7</c:v>
                </c:pt>
                <c:pt idx="63">
                  <c:v>0.75</c:v>
                </c:pt>
                <c:pt idx="64">
                  <c:v>0.9</c:v>
                </c:pt>
                <c:pt idx="65">
                  <c:v>0.93</c:v>
                </c:pt>
                <c:pt idx="66">
                  <c:v>0.22</c:v>
                </c:pt>
                <c:pt idx="67">
                  <c:v>0.27</c:v>
                </c:pt>
                <c:pt idx="68">
                  <c:v>0.25</c:v>
                </c:pt>
                <c:pt idx="69">
                  <c:v>0.26</c:v>
                </c:pt>
                <c:pt idx="70">
                  <c:v>0.24</c:v>
                </c:pt>
                <c:pt idx="71">
                  <c:v>0.24</c:v>
                </c:pt>
                <c:pt idx="72">
                  <c:v>0.25</c:v>
                </c:pt>
                <c:pt idx="73">
                  <c:v>0.24</c:v>
                </c:pt>
                <c:pt idx="74">
                  <c:v>0.18</c:v>
                </c:pt>
                <c:pt idx="75">
                  <c:v>0.28999999999999998</c:v>
                </c:pt>
                <c:pt idx="76">
                  <c:v>0.18</c:v>
                </c:pt>
                <c:pt idx="77">
                  <c:v>0.2</c:v>
                </c:pt>
                <c:pt idx="78">
                  <c:v>0.2</c:v>
                </c:pt>
                <c:pt idx="79">
                  <c:v>0.23</c:v>
                </c:pt>
                <c:pt idx="80">
                  <c:v>0.23</c:v>
                </c:pt>
                <c:pt idx="81">
                  <c:v>0.2</c:v>
                </c:pt>
                <c:pt idx="82">
                  <c:v>0.17</c:v>
                </c:pt>
                <c:pt idx="83">
                  <c:v>0.27</c:v>
                </c:pt>
                <c:pt idx="84">
                  <c:v>0.24</c:v>
                </c:pt>
                <c:pt idx="85">
                  <c:v>0.25</c:v>
                </c:pt>
                <c:pt idx="86">
                  <c:v>0.28000000000000003</c:v>
                </c:pt>
                <c:pt idx="87">
                  <c:v>0.26</c:v>
                </c:pt>
                <c:pt idx="88">
                  <c:v>0.18</c:v>
                </c:pt>
                <c:pt idx="89">
                  <c:v>0.28999999999999998</c:v>
                </c:pt>
                <c:pt idx="90">
                  <c:v>0.18</c:v>
                </c:pt>
                <c:pt idx="91">
                  <c:v>0.16</c:v>
                </c:pt>
                <c:pt idx="92">
                  <c:v>0.25</c:v>
                </c:pt>
                <c:pt idx="93">
                  <c:v>0.2</c:v>
                </c:pt>
                <c:pt idx="94">
                  <c:v>0.19</c:v>
                </c:pt>
                <c:pt idx="95">
                  <c:v>0.16</c:v>
                </c:pt>
                <c:pt idx="96">
                  <c:v>0.16</c:v>
                </c:pt>
                <c:pt idx="97">
                  <c:v>0.43</c:v>
                </c:pt>
                <c:pt idx="98">
                  <c:v>0.56999999999999995</c:v>
                </c:pt>
                <c:pt idx="99">
                  <c:v>0.33</c:v>
                </c:pt>
                <c:pt idx="100">
                  <c:v>0.57999999999999996</c:v>
                </c:pt>
                <c:pt idx="101">
                  <c:v>0.36</c:v>
                </c:pt>
                <c:pt idx="102">
                  <c:v>0.35</c:v>
                </c:pt>
                <c:pt idx="103">
                  <c:v>0.7</c:v>
                </c:pt>
                <c:pt idx="104">
                  <c:v>0.41</c:v>
                </c:pt>
                <c:pt idx="105">
                  <c:v>0.88</c:v>
                </c:pt>
                <c:pt idx="106">
                  <c:v>0.7</c:v>
                </c:pt>
                <c:pt idx="108">
                  <c:v>0.2</c:v>
                </c:pt>
                <c:pt idx="109">
                  <c:v>0.2</c:v>
                </c:pt>
                <c:pt idx="110">
                  <c:v>0.2</c:v>
                </c:pt>
                <c:pt idx="111">
                  <c:v>0.5</c:v>
                </c:pt>
                <c:pt idx="112">
                  <c:v>0.5</c:v>
                </c:pt>
                <c:pt idx="113">
                  <c:v>0.5</c:v>
                </c:pt>
                <c:pt idx="114">
                  <c:v>1</c:v>
                </c:pt>
                <c:pt idx="115">
                  <c:v>1</c:v>
                </c:pt>
                <c:pt idx="116">
                  <c:v>1</c:v>
                </c:pt>
                <c:pt idx="117">
                  <c:v>0.2</c:v>
                </c:pt>
                <c:pt idx="118">
                  <c:v>0.2</c:v>
                </c:pt>
                <c:pt idx="119">
                  <c:v>0.2</c:v>
                </c:pt>
                <c:pt idx="120">
                  <c:v>0.2</c:v>
                </c:pt>
                <c:pt idx="121">
                  <c:v>0.2</c:v>
                </c:pt>
                <c:pt idx="122">
                  <c:v>0.5</c:v>
                </c:pt>
                <c:pt idx="123">
                  <c:v>0.5</c:v>
                </c:pt>
                <c:pt idx="124">
                  <c:v>0.5</c:v>
                </c:pt>
                <c:pt idx="125">
                  <c:v>0.5</c:v>
                </c:pt>
                <c:pt idx="126">
                  <c:v>0.5</c:v>
                </c:pt>
                <c:pt idx="127">
                  <c:v>1</c:v>
                </c:pt>
                <c:pt idx="128">
                  <c:v>1</c:v>
                </c:pt>
                <c:pt idx="129">
                  <c:v>1</c:v>
                </c:pt>
                <c:pt idx="130">
                  <c:v>1</c:v>
                </c:pt>
                <c:pt idx="131">
                  <c:v>1</c:v>
                </c:pt>
              </c:numCache>
            </c:numRef>
          </c:xVal>
          <c:yVal>
            <c:numRef>
              <c:f>'cruz-total data'!$AA$3:$AA$134</c:f>
              <c:numCache>
                <c:formatCode>General</c:formatCode>
                <c:ptCount val="132"/>
                <c:pt idx="0">
                  <c:v>2.7633851468048398</c:v>
                </c:pt>
                <c:pt idx="1">
                  <c:v>2.3464163822525599</c:v>
                </c:pt>
                <c:pt idx="2">
                  <c:v>1.4551105460196367</c:v>
                </c:pt>
                <c:pt idx="3">
                  <c:v>3.0842895349840393</c:v>
                </c:pt>
                <c:pt idx="4">
                  <c:v>3.12383190046457</c:v>
                </c:pt>
                <c:pt idx="5">
                  <c:v>2.459016393442623</c:v>
                </c:pt>
                <c:pt idx="6">
                  <c:v>1.9787960206230484</c:v>
                </c:pt>
                <c:pt idx="7">
                  <c:v>2.0505084366968376</c:v>
                </c:pt>
                <c:pt idx="8">
                  <c:v>2.8108465608465605</c:v>
                </c:pt>
                <c:pt idx="9">
                  <c:v>2.0816363471807402</c:v>
                </c:pt>
                <c:pt idx="10">
                  <c:v>4.8285122810943886</c:v>
                </c:pt>
                <c:pt idx="11">
                  <c:v>2.5590351677308196</c:v>
                </c:pt>
                <c:pt idx="12">
                  <c:v>3.2472324723247237</c:v>
                </c:pt>
                <c:pt idx="13">
                  <c:v>3.7760416666666665</c:v>
                </c:pt>
                <c:pt idx="14">
                  <c:v>2.4202420242024201</c:v>
                </c:pt>
                <c:pt idx="15">
                  <c:v>1.295160190865712</c:v>
                </c:pt>
                <c:pt idx="16">
                  <c:v>2.3386919180797183</c:v>
                </c:pt>
                <c:pt idx="17">
                  <c:v>1.4874980092371395</c:v>
                </c:pt>
                <c:pt idx="18">
                  <c:v>4.6312610118298521</c:v>
                </c:pt>
                <c:pt idx="19">
                  <c:v>4.1357234314980795</c:v>
                </c:pt>
                <c:pt idx="20">
                  <c:v>2.8888888888888888</c:v>
                </c:pt>
                <c:pt idx="21">
                  <c:v>2.8020251396648046</c:v>
                </c:pt>
                <c:pt idx="22">
                  <c:v>1.7304347826086954</c:v>
                </c:pt>
                <c:pt idx="23">
                  <c:v>2.853875061271173</c:v>
                </c:pt>
                <c:pt idx="24">
                  <c:v>1.314176245210728</c:v>
                </c:pt>
                <c:pt idx="25">
                  <c:v>1.5064244572441294</c:v>
                </c:pt>
                <c:pt idx="26">
                  <c:v>1.7572463768115938</c:v>
                </c:pt>
                <c:pt idx="27">
                  <c:v>0.88516746411483249</c:v>
                </c:pt>
                <c:pt idx="28">
                  <c:v>1.1347039658465341</c:v>
                </c:pt>
                <c:pt idx="29">
                  <c:v>1.2933406714364335</c:v>
                </c:pt>
                <c:pt idx="30">
                  <c:v>1.9358360628201903</c:v>
                </c:pt>
                <c:pt idx="31">
                  <c:v>1.5893974960876371</c:v>
                </c:pt>
                <c:pt idx="32">
                  <c:v>1.4155429978179375</c:v>
                </c:pt>
                <c:pt idx="33">
                  <c:v>3.9688506981740068</c:v>
                </c:pt>
                <c:pt idx="34">
                  <c:v>3.3795569509855223</c:v>
                </c:pt>
                <c:pt idx="35">
                  <c:v>2.9939785905441569</c:v>
                </c:pt>
                <c:pt idx="36">
                  <c:v>2.997825411618515</c:v>
                </c:pt>
                <c:pt idx="37">
                  <c:v>3.0901216058637346</c:v>
                </c:pt>
                <c:pt idx="38">
                  <c:v>3.8504851004851006</c:v>
                </c:pt>
                <c:pt idx="39">
                  <c:v>2.4093023255813955</c:v>
                </c:pt>
                <c:pt idx="40">
                  <c:v>1.7681860965443053</c:v>
                </c:pt>
                <c:pt idx="41">
                  <c:v>5.2849312234977761</c:v>
                </c:pt>
                <c:pt idx="42">
                  <c:v>4.155487206334664</c:v>
                </c:pt>
                <c:pt idx="43">
                  <c:v>3.5725849973016728</c:v>
                </c:pt>
                <c:pt idx="44">
                  <c:v>5.4385964912280702</c:v>
                </c:pt>
              </c:numCache>
            </c:numRef>
          </c:yVal>
          <c:smooth val="0"/>
          <c:extLst>
            <c:ext xmlns:c16="http://schemas.microsoft.com/office/drawing/2014/chart" uri="{C3380CC4-5D6E-409C-BE32-E72D297353CC}">
              <c16:uniqueId val="{00000000-FAB3-4AF0-B6E5-BA36465F9360}"/>
            </c:ext>
          </c:extLst>
        </c:ser>
        <c:ser>
          <c:idx val="1"/>
          <c:order val="1"/>
          <c:tx>
            <c:strRef>
              <c:f>'cruz-total data'!$AB$2</c:f>
              <c:strCache>
                <c:ptCount val="1"/>
                <c:pt idx="0">
                  <c:v>Cruz et al., 2018</c:v>
                </c:pt>
              </c:strCache>
            </c:strRef>
          </c:tx>
          <c:spPr>
            <a:ln w="25400" cap="rnd">
              <a:noFill/>
              <a:round/>
            </a:ln>
            <a:effectLst/>
          </c:spPr>
          <c:marker>
            <c:symbol val="circle"/>
            <c:size val="9"/>
            <c:spPr>
              <a:solidFill>
                <a:schemeClr val="bg1"/>
              </a:solidFill>
              <a:ln w="9525">
                <a:solidFill>
                  <a:srgbClr val="00B0F0"/>
                </a:solidFill>
              </a:ln>
              <a:effectLst/>
            </c:spPr>
          </c:marker>
          <c:trendline>
            <c:spPr>
              <a:ln w="15875" cap="rnd">
                <a:solidFill>
                  <a:srgbClr val="00B0F0"/>
                </a:solidFill>
                <a:prstDash val="dash"/>
              </a:ln>
              <a:effectLst/>
            </c:spPr>
            <c:trendlineType val="linear"/>
            <c:dispRSqr val="0"/>
            <c:dispEq val="0"/>
          </c:trendline>
          <c:xVal>
            <c:numRef>
              <c:f>'cruz-total data'!$R$3:$R$134</c:f>
              <c:numCache>
                <c:formatCode>General</c:formatCode>
                <c:ptCount val="132"/>
                <c:pt idx="0">
                  <c:v>0.28999999999999998</c:v>
                </c:pt>
                <c:pt idx="1">
                  <c:v>0.28999999999999998</c:v>
                </c:pt>
                <c:pt idx="2">
                  <c:v>0.28999999999999998</c:v>
                </c:pt>
                <c:pt idx="3">
                  <c:v>0.28999999999999998</c:v>
                </c:pt>
                <c:pt idx="4">
                  <c:v>0.28999999999999998</c:v>
                </c:pt>
                <c:pt idx="5">
                  <c:v>0.28999999999999998</c:v>
                </c:pt>
                <c:pt idx="6">
                  <c:v>0.28999999999999998</c:v>
                </c:pt>
                <c:pt idx="7">
                  <c:v>0.28999999999999998</c:v>
                </c:pt>
                <c:pt idx="8">
                  <c:v>0.28999999999999998</c:v>
                </c:pt>
                <c:pt idx="9">
                  <c:v>0.28999999999999998</c:v>
                </c:pt>
                <c:pt idx="10">
                  <c:v>0.28999999999999998</c:v>
                </c:pt>
                <c:pt idx="11">
                  <c:v>0.28999999999999998</c:v>
                </c:pt>
                <c:pt idx="12">
                  <c:v>0.28999999999999998</c:v>
                </c:pt>
                <c:pt idx="13">
                  <c:v>0.28999999999999998</c:v>
                </c:pt>
                <c:pt idx="14">
                  <c:v>0.28999999999999998</c:v>
                </c:pt>
                <c:pt idx="15">
                  <c:v>0.28999999999999998</c:v>
                </c:pt>
                <c:pt idx="16">
                  <c:v>0.28999999999999998</c:v>
                </c:pt>
                <c:pt idx="17">
                  <c:v>0.28999999999999998</c:v>
                </c:pt>
                <c:pt idx="18">
                  <c:v>0.28999999999999998</c:v>
                </c:pt>
                <c:pt idx="19">
                  <c:v>0.28999999999999998</c:v>
                </c:pt>
                <c:pt idx="20">
                  <c:v>0.28999999999999998</c:v>
                </c:pt>
                <c:pt idx="21">
                  <c:v>0.28999999999999998</c:v>
                </c:pt>
                <c:pt idx="22">
                  <c:v>0.28999999999999998</c:v>
                </c:pt>
                <c:pt idx="23">
                  <c:v>0.28999999999999998</c:v>
                </c:pt>
                <c:pt idx="24">
                  <c:v>0.09</c:v>
                </c:pt>
                <c:pt idx="25">
                  <c:v>0.09</c:v>
                </c:pt>
                <c:pt idx="26">
                  <c:v>0.09</c:v>
                </c:pt>
                <c:pt idx="27">
                  <c:v>0.09</c:v>
                </c:pt>
                <c:pt idx="28">
                  <c:v>0.09</c:v>
                </c:pt>
                <c:pt idx="29">
                  <c:v>0.09</c:v>
                </c:pt>
                <c:pt idx="30">
                  <c:v>0.09</c:v>
                </c:pt>
                <c:pt idx="31">
                  <c:v>0.09</c:v>
                </c:pt>
                <c:pt idx="32">
                  <c:v>0.09</c:v>
                </c:pt>
                <c:pt idx="33">
                  <c:v>0.73</c:v>
                </c:pt>
                <c:pt idx="34">
                  <c:v>0.73</c:v>
                </c:pt>
                <c:pt idx="35">
                  <c:v>0.73</c:v>
                </c:pt>
                <c:pt idx="36">
                  <c:v>0.73</c:v>
                </c:pt>
                <c:pt idx="37">
                  <c:v>0.73</c:v>
                </c:pt>
                <c:pt idx="38">
                  <c:v>0.73</c:v>
                </c:pt>
                <c:pt idx="39">
                  <c:v>0.73</c:v>
                </c:pt>
                <c:pt idx="40">
                  <c:v>0.73</c:v>
                </c:pt>
                <c:pt idx="41">
                  <c:v>0.73</c:v>
                </c:pt>
                <c:pt idx="42">
                  <c:v>0.73</c:v>
                </c:pt>
                <c:pt idx="43">
                  <c:v>0.73</c:v>
                </c:pt>
                <c:pt idx="44">
                  <c:v>0.73</c:v>
                </c:pt>
                <c:pt idx="49">
                  <c:v>0.3</c:v>
                </c:pt>
                <c:pt idx="50">
                  <c:v>0.25</c:v>
                </c:pt>
                <c:pt idx="51">
                  <c:v>0.31</c:v>
                </c:pt>
                <c:pt idx="52">
                  <c:v>0.4</c:v>
                </c:pt>
                <c:pt idx="53">
                  <c:v>0.41</c:v>
                </c:pt>
                <c:pt idx="54">
                  <c:v>0.28999999999999998</c:v>
                </c:pt>
                <c:pt idx="55">
                  <c:v>0.4</c:v>
                </c:pt>
                <c:pt idx="56">
                  <c:v>0.78</c:v>
                </c:pt>
                <c:pt idx="57">
                  <c:v>0.62</c:v>
                </c:pt>
                <c:pt idx="58">
                  <c:v>0.79</c:v>
                </c:pt>
                <c:pt idx="59">
                  <c:v>0.9</c:v>
                </c:pt>
                <c:pt idx="60">
                  <c:v>0.78</c:v>
                </c:pt>
                <c:pt idx="61">
                  <c:v>0.9</c:v>
                </c:pt>
                <c:pt idx="62">
                  <c:v>0.7</c:v>
                </c:pt>
                <c:pt idx="63">
                  <c:v>0.75</c:v>
                </c:pt>
                <c:pt idx="64">
                  <c:v>0.9</c:v>
                </c:pt>
                <c:pt idx="65">
                  <c:v>0.93</c:v>
                </c:pt>
                <c:pt idx="66">
                  <c:v>0.22</c:v>
                </c:pt>
                <c:pt idx="67">
                  <c:v>0.27</c:v>
                </c:pt>
                <c:pt idx="68">
                  <c:v>0.25</c:v>
                </c:pt>
                <c:pt idx="69">
                  <c:v>0.26</c:v>
                </c:pt>
                <c:pt idx="70">
                  <c:v>0.24</c:v>
                </c:pt>
                <c:pt idx="71">
                  <c:v>0.24</c:v>
                </c:pt>
                <c:pt idx="72">
                  <c:v>0.25</c:v>
                </c:pt>
                <c:pt idx="73">
                  <c:v>0.24</c:v>
                </c:pt>
                <c:pt idx="74">
                  <c:v>0.18</c:v>
                </c:pt>
                <c:pt idx="75">
                  <c:v>0.28999999999999998</c:v>
                </c:pt>
                <c:pt idx="76">
                  <c:v>0.18</c:v>
                </c:pt>
                <c:pt idx="77">
                  <c:v>0.2</c:v>
                </c:pt>
                <c:pt idx="78">
                  <c:v>0.2</c:v>
                </c:pt>
                <c:pt idx="79">
                  <c:v>0.23</c:v>
                </c:pt>
                <c:pt idx="80">
                  <c:v>0.23</c:v>
                </c:pt>
                <c:pt idx="81">
                  <c:v>0.2</c:v>
                </c:pt>
                <c:pt idx="82">
                  <c:v>0.17</c:v>
                </c:pt>
                <c:pt idx="83">
                  <c:v>0.27</c:v>
                </c:pt>
                <c:pt idx="84">
                  <c:v>0.24</c:v>
                </c:pt>
                <c:pt idx="85">
                  <c:v>0.25</c:v>
                </c:pt>
                <c:pt idx="86">
                  <c:v>0.28000000000000003</c:v>
                </c:pt>
                <c:pt idx="87">
                  <c:v>0.26</c:v>
                </c:pt>
                <c:pt idx="88">
                  <c:v>0.18</c:v>
                </c:pt>
                <c:pt idx="89">
                  <c:v>0.28999999999999998</c:v>
                </c:pt>
                <c:pt idx="90">
                  <c:v>0.18</c:v>
                </c:pt>
                <c:pt idx="91">
                  <c:v>0.16</c:v>
                </c:pt>
                <c:pt idx="92">
                  <c:v>0.25</c:v>
                </c:pt>
                <c:pt idx="93">
                  <c:v>0.2</c:v>
                </c:pt>
                <c:pt idx="94">
                  <c:v>0.19</c:v>
                </c:pt>
                <c:pt idx="95">
                  <c:v>0.16</c:v>
                </c:pt>
                <c:pt idx="96">
                  <c:v>0.16</c:v>
                </c:pt>
                <c:pt idx="97">
                  <c:v>0.43</c:v>
                </c:pt>
                <c:pt idx="98">
                  <c:v>0.56999999999999995</c:v>
                </c:pt>
                <c:pt idx="99">
                  <c:v>0.33</c:v>
                </c:pt>
                <c:pt idx="100">
                  <c:v>0.57999999999999996</c:v>
                </c:pt>
                <c:pt idx="101">
                  <c:v>0.36</c:v>
                </c:pt>
                <c:pt idx="102">
                  <c:v>0.35</c:v>
                </c:pt>
                <c:pt idx="103">
                  <c:v>0.7</c:v>
                </c:pt>
                <c:pt idx="104">
                  <c:v>0.41</c:v>
                </c:pt>
                <c:pt idx="105">
                  <c:v>0.88</c:v>
                </c:pt>
                <c:pt idx="106">
                  <c:v>0.7</c:v>
                </c:pt>
                <c:pt idx="108">
                  <c:v>0.2</c:v>
                </c:pt>
                <c:pt idx="109">
                  <c:v>0.2</c:v>
                </c:pt>
                <c:pt idx="110">
                  <c:v>0.2</c:v>
                </c:pt>
                <c:pt idx="111">
                  <c:v>0.5</c:v>
                </c:pt>
                <c:pt idx="112">
                  <c:v>0.5</c:v>
                </c:pt>
                <c:pt idx="113">
                  <c:v>0.5</c:v>
                </c:pt>
                <c:pt idx="114">
                  <c:v>1</c:v>
                </c:pt>
                <c:pt idx="115">
                  <c:v>1</c:v>
                </c:pt>
                <c:pt idx="116">
                  <c:v>1</c:v>
                </c:pt>
                <c:pt idx="117">
                  <c:v>0.2</c:v>
                </c:pt>
                <c:pt idx="118">
                  <c:v>0.2</c:v>
                </c:pt>
                <c:pt idx="119">
                  <c:v>0.2</c:v>
                </c:pt>
                <c:pt idx="120">
                  <c:v>0.2</c:v>
                </c:pt>
                <c:pt idx="121">
                  <c:v>0.2</c:v>
                </c:pt>
                <c:pt idx="122">
                  <c:v>0.5</c:v>
                </c:pt>
                <c:pt idx="123">
                  <c:v>0.5</c:v>
                </c:pt>
                <c:pt idx="124">
                  <c:v>0.5</c:v>
                </c:pt>
                <c:pt idx="125">
                  <c:v>0.5</c:v>
                </c:pt>
                <c:pt idx="126">
                  <c:v>0.5</c:v>
                </c:pt>
                <c:pt idx="127">
                  <c:v>1</c:v>
                </c:pt>
                <c:pt idx="128">
                  <c:v>1</c:v>
                </c:pt>
                <c:pt idx="129">
                  <c:v>1</c:v>
                </c:pt>
                <c:pt idx="130">
                  <c:v>1</c:v>
                </c:pt>
                <c:pt idx="131">
                  <c:v>1</c:v>
                </c:pt>
              </c:numCache>
            </c:numRef>
          </c:xVal>
          <c:yVal>
            <c:numRef>
              <c:f>'cruz-total data'!$AB$3:$AB$134</c:f>
              <c:numCache>
                <c:formatCode>General</c:formatCode>
                <c:ptCount val="132"/>
                <c:pt idx="49">
                  <c:v>3.1603638490548378</c:v>
                </c:pt>
                <c:pt idx="50">
                  <c:v>1.6393317251072426</c:v>
                </c:pt>
                <c:pt idx="51">
                  <c:v>1.9987117387079305</c:v>
                </c:pt>
                <c:pt idx="52">
                  <c:v>1.1708195660389247</c:v>
                </c:pt>
                <c:pt idx="53">
                  <c:v>1.8999366244266582</c:v>
                </c:pt>
                <c:pt idx="54">
                  <c:v>1.5763059859990749</c:v>
                </c:pt>
                <c:pt idx="55">
                  <c:v>1.7507428830854623</c:v>
                </c:pt>
                <c:pt idx="56">
                  <c:v>2.7714483338334333</c:v>
                </c:pt>
                <c:pt idx="57">
                  <c:v>3.2798100108051318</c:v>
                </c:pt>
                <c:pt idx="58">
                  <c:v>3.1708615850300959</c:v>
                </c:pt>
                <c:pt idx="59">
                  <c:v>2.0544837080553937</c:v>
                </c:pt>
                <c:pt idx="60">
                  <c:v>3.5960258818575399</c:v>
                </c:pt>
                <c:pt idx="61">
                  <c:v>1.4880107097341548</c:v>
                </c:pt>
                <c:pt idx="62">
                  <c:v>2.2324494202568235</c:v>
                </c:pt>
                <c:pt idx="63">
                  <c:v>2.9355344705259396</c:v>
                </c:pt>
                <c:pt idx="64">
                  <c:v>2.0966797669177741</c:v>
                </c:pt>
                <c:pt idx="65">
                  <c:v>0.98385607071918479</c:v>
                </c:pt>
                <c:pt idx="66">
                  <c:v>2.5179679570067321</c:v>
                </c:pt>
                <c:pt idx="67">
                  <c:v>2.4302685105881254</c:v>
                </c:pt>
                <c:pt idx="68">
                  <c:v>4.2484693962873887</c:v>
                </c:pt>
                <c:pt idx="69">
                  <c:v>4.9962000100339692</c:v>
                </c:pt>
                <c:pt idx="70">
                  <c:v>1.4011781150731282</c:v>
                </c:pt>
                <c:pt idx="71">
                  <c:v>3.1893051075002639</c:v>
                </c:pt>
                <c:pt idx="72">
                  <c:v>1.8118756413939288</c:v>
                </c:pt>
                <c:pt idx="73">
                  <c:v>2.7981444498379355</c:v>
                </c:pt>
                <c:pt idx="74">
                  <c:v>2.3882861355752851</c:v>
                </c:pt>
                <c:pt idx="75">
                  <c:v>2.4211493041694081</c:v>
                </c:pt>
                <c:pt idx="76">
                  <c:v>2.6283493155427711</c:v>
                </c:pt>
                <c:pt idx="77">
                  <c:v>1.3549935616066091</c:v>
                </c:pt>
                <c:pt idx="78">
                  <c:v>1.9753942301110234</c:v>
                </c:pt>
                <c:pt idx="79">
                  <c:v>2.662247510544828</c:v>
                </c:pt>
                <c:pt idx="80">
                  <c:v>3.550210666691727</c:v>
                </c:pt>
                <c:pt idx="81">
                  <c:v>1.0035177711920211</c:v>
                </c:pt>
                <c:pt idx="82">
                  <c:v>2.6790659486125219</c:v>
                </c:pt>
                <c:pt idx="83">
                  <c:v>3.7030129452510607</c:v>
                </c:pt>
                <c:pt idx="84">
                  <c:v>3.0155010233341684</c:v>
                </c:pt>
                <c:pt idx="85">
                  <c:v>1.5672043604376393</c:v>
                </c:pt>
                <c:pt idx="86">
                  <c:v>1.7922361260483641</c:v>
                </c:pt>
                <c:pt idx="87">
                  <c:v>1.9339971129317863</c:v>
                </c:pt>
                <c:pt idx="88">
                  <c:v>1.7523354158371072</c:v>
                </c:pt>
                <c:pt idx="89">
                  <c:v>1.4919093694756169</c:v>
                </c:pt>
                <c:pt idx="90">
                  <c:v>1.6293845695988565</c:v>
                </c:pt>
                <c:pt idx="91">
                  <c:v>1.5194056966609795</c:v>
                </c:pt>
                <c:pt idx="92">
                  <c:v>1.6914941192915947</c:v>
                </c:pt>
                <c:pt idx="93">
                  <c:v>2.0423628602202593</c:v>
                </c:pt>
                <c:pt idx="94">
                  <c:v>1.7249284103108182</c:v>
                </c:pt>
                <c:pt idx="95">
                  <c:v>1.8155999489815831</c:v>
                </c:pt>
                <c:pt idx="96">
                  <c:v>1.2553024669030286</c:v>
                </c:pt>
                <c:pt idx="97">
                  <c:v>3.441069886330931</c:v>
                </c:pt>
                <c:pt idx="98">
                  <c:v>7.6427858783824227</c:v>
                </c:pt>
                <c:pt idx="99">
                  <c:v>4.401750982430813</c:v>
                </c:pt>
                <c:pt idx="100">
                  <c:v>4.3781936526625769</c:v>
                </c:pt>
                <c:pt idx="101">
                  <c:v>2.9022116119198511</c:v>
                </c:pt>
                <c:pt idx="102">
                  <c:v>3.2742900237044483</c:v>
                </c:pt>
                <c:pt idx="103">
                  <c:v>1.96688397976268</c:v>
                </c:pt>
                <c:pt idx="104">
                  <c:v>3.4803915980074192</c:v>
                </c:pt>
                <c:pt idx="105">
                  <c:v>3.9021900413845132</c:v>
                </c:pt>
                <c:pt idx="106">
                  <c:v>4.1617659392202997</c:v>
                </c:pt>
              </c:numCache>
            </c:numRef>
          </c:yVal>
          <c:smooth val="0"/>
          <c:extLst>
            <c:ext xmlns:c16="http://schemas.microsoft.com/office/drawing/2014/chart" uri="{C3380CC4-5D6E-409C-BE32-E72D297353CC}">
              <c16:uniqueId val="{00000001-FAB3-4AF0-B6E5-BA36465F9360}"/>
            </c:ext>
          </c:extLst>
        </c:ser>
        <c:ser>
          <c:idx val="2"/>
          <c:order val="2"/>
          <c:tx>
            <c:strRef>
              <c:f>'cruz-total data'!$AC$2</c:f>
              <c:strCache>
                <c:ptCount val="1"/>
                <c:pt idx="0">
                  <c:v>FDS</c:v>
                </c:pt>
              </c:strCache>
            </c:strRef>
          </c:tx>
          <c:spPr>
            <a:ln w="25400" cap="rnd">
              <a:noFill/>
              <a:round/>
            </a:ln>
            <a:effectLst/>
          </c:spPr>
          <c:marker>
            <c:symbol val="triangle"/>
            <c:size val="9"/>
            <c:spPr>
              <a:solidFill>
                <a:schemeClr val="bg1"/>
              </a:solidFill>
              <a:ln w="9525">
                <a:solidFill>
                  <a:srgbClr val="00B050"/>
                </a:solidFill>
              </a:ln>
              <a:effectLst/>
            </c:spPr>
          </c:marker>
          <c:trendline>
            <c:spPr>
              <a:ln w="15875" cap="rnd">
                <a:solidFill>
                  <a:srgbClr val="00B050"/>
                </a:solidFill>
                <a:prstDash val="dash"/>
              </a:ln>
              <a:effectLst/>
            </c:spPr>
            <c:trendlineType val="linear"/>
            <c:dispRSqr val="0"/>
            <c:dispEq val="0"/>
          </c:trendline>
          <c:xVal>
            <c:numRef>
              <c:f>'cruz-total data'!$R$3:$R$134</c:f>
              <c:numCache>
                <c:formatCode>General</c:formatCode>
                <c:ptCount val="132"/>
                <c:pt idx="0">
                  <c:v>0.28999999999999998</c:v>
                </c:pt>
                <c:pt idx="1">
                  <c:v>0.28999999999999998</c:v>
                </c:pt>
                <c:pt idx="2">
                  <c:v>0.28999999999999998</c:v>
                </c:pt>
                <c:pt idx="3">
                  <c:v>0.28999999999999998</c:v>
                </c:pt>
                <c:pt idx="4">
                  <c:v>0.28999999999999998</c:v>
                </c:pt>
                <c:pt idx="5">
                  <c:v>0.28999999999999998</c:v>
                </c:pt>
                <c:pt idx="6">
                  <c:v>0.28999999999999998</c:v>
                </c:pt>
                <c:pt idx="7">
                  <c:v>0.28999999999999998</c:v>
                </c:pt>
                <c:pt idx="8">
                  <c:v>0.28999999999999998</c:v>
                </c:pt>
                <c:pt idx="9">
                  <c:v>0.28999999999999998</c:v>
                </c:pt>
                <c:pt idx="10">
                  <c:v>0.28999999999999998</c:v>
                </c:pt>
                <c:pt idx="11">
                  <c:v>0.28999999999999998</c:v>
                </c:pt>
                <c:pt idx="12">
                  <c:v>0.28999999999999998</c:v>
                </c:pt>
                <c:pt idx="13">
                  <c:v>0.28999999999999998</c:v>
                </c:pt>
                <c:pt idx="14">
                  <c:v>0.28999999999999998</c:v>
                </c:pt>
                <c:pt idx="15">
                  <c:v>0.28999999999999998</c:v>
                </c:pt>
                <c:pt idx="16">
                  <c:v>0.28999999999999998</c:v>
                </c:pt>
                <c:pt idx="17">
                  <c:v>0.28999999999999998</c:v>
                </c:pt>
                <c:pt idx="18">
                  <c:v>0.28999999999999998</c:v>
                </c:pt>
                <c:pt idx="19">
                  <c:v>0.28999999999999998</c:v>
                </c:pt>
                <c:pt idx="20">
                  <c:v>0.28999999999999998</c:v>
                </c:pt>
                <c:pt idx="21">
                  <c:v>0.28999999999999998</c:v>
                </c:pt>
                <c:pt idx="22">
                  <c:v>0.28999999999999998</c:v>
                </c:pt>
                <c:pt idx="23">
                  <c:v>0.28999999999999998</c:v>
                </c:pt>
                <c:pt idx="24">
                  <c:v>0.09</c:v>
                </c:pt>
                <c:pt idx="25">
                  <c:v>0.09</c:v>
                </c:pt>
                <c:pt idx="26">
                  <c:v>0.09</c:v>
                </c:pt>
                <c:pt idx="27">
                  <c:v>0.09</c:v>
                </c:pt>
                <c:pt idx="28">
                  <c:v>0.09</c:v>
                </c:pt>
                <c:pt idx="29">
                  <c:v>0.09</c:v>
                </c:pt>
                <c:pt idx="30">
                  <c:v>0.09</c:v>
                </c:pt>
                <c:pt idx="31">
                  <c:v>0.09</c:v>
                </c:pt>
                <c:pt idx="32">
                  <c:v>0.09</c:v>
                </c:pt>
                <c:pt idx="33">
                  <c:v>0.73</c:v>
                </c:pt>
                <c:pt idx="34">
                  <c:v>0.73</c:v>
                </c:pt>
                <c:pt idx="35">
                  <c:v>0.73</c:v>
                </c:pt>
                <c:pt idx="36">
                  <c:v>0.73</c:v>
                </c:pt>
                <c:pt idx="37">
                  <c:v>0.73</c:v>
                </c:pt>
                <c:pt idx="38">
                  <c:v>0.73</c:v>
                </c:pt>
                <c:pt idx="39">
                  <c:v>0.73</c:v>
                </c:pt>
                <c:pt idx="40">
                  <c:v>0.73</c:v>
                </c:pt>
                <c:pt idx="41">
                  <c:v>0.73</c:v>
                </c:pt>
                <c:pt idx="42">
                  <c:v>0.73</c:v>
                </c:pt>
                <c:pt idx="43">
                  <c:v>0.73</c:v>
                </c:pt>
                <c:pt idx="44">
                  <c:v>0.73</c:v>
                </c:pt>
                <c:pt idx="49">
                  <c:v>0.3</c:v>
                </c:pt>
                <c:pt idx="50">
                  <c:v>0.25</c:v>
                </c:pt>
                <c:pt idx="51">
                  <c:v>0.31</c:v>
                </c:pt>
                <c:pt idx="52">
                  <c:v>0.4</c:v>
                </c:pt>
                <c:pt idx="53">
                  <c:v>0.41</c:v>
                </c:pt>
                <c:pt idx="54">
                  <c:v>0.28999999999999998</c:v>
                </c:pt>
                <c:pt idx="55">
                  <c:v>0.4</c:v>
                </c:pt>
                <c:pt idx="56">
                  <c:v>0.78</c:v>
                </c:pt>
                <c:pt idx="57">
                  <c:v>0.62</c:v>
                </c:pt>
                <c:pt idx="58">
                  <c:v>0.79</c:v>
                </c:pt>
                <c:pt idx="59">
                  <c:v>0.9</c:v>
                </c:pt>
                <c:pt idx="60">
                  <c:v>0.78</c:v>
                </c:pt>
                <c:pt idx="61">
                  <c:v>0.9</c:v>
                </c:pt>
                <c:pt idx="62">
                  <c:v>0.7</c:v>
                </c:pt>
                <c:pt idx="63">
                  <c:v>0.75</c:v>
                </c:pt>
                <c:pt idx="64">
                  <c:v>0.9</c:v>
                </c:pt>
                <c:pt idx="65">
                  <c:v>0.93</c:v>
                </c:pt>
                <c:pt idx="66">
                  <c:v>0.22</c:v>
                </c:pt>
                <c:pt idx="67">
                  <c:v>0.27</c:v>
                </c:pt>
                <c:pt idx="68">
                  <c:v>0.25</c:v>
                </c:pt>
                <c:pt idx="69">
                  <c:v>0.26</c:v>
                </c:pt>
                <c:pt idx="70">
                  <c:v>0.24</c:v>
                </c:pt>
                <c:pt idx="71">
                  <c:v>0.24</c:v>
                </c:pt>
                <c:pt idx="72">
                  <c:v>0.25</c:v>
                </c:pt>
                <c:pt idx="73">
                  <c:v>0.24</c:v>
                </c:pt>
                <c:pt idx="74">
                  <c:v>0.18</c:v>
                </c:pt>
                <c:pt idx="75">
                  <c:v>0.28999999999999998</c:v>
                </c:pt>
                <c:pt idx="76">
                  <c:v>0.18</c:v>
                </c:pt>
                <c:pt idx="77">
                  <c:v>0.2</c:v>
                </c:pt>
                <c:pt idx="78">
                  <c:v>0.2</c:v>
                </c:pt>
                <c:pt idx="79">
                  <c:v>0.23</c:v>
                </c:pt>
                <c:pt idx="80">
                  <c:v>0.23</c:v>
                </c:pt>
                <c:pt idx="81">
                  <c:v>0.2</c:v>
                </c:pt>
                <c:pt idx="82">
                  <c:v>0.17</c:v>
                </c:pt>
                <c:pt idx="83">
                  <c:v>0.27</c:v>
                </c:pt>
                <c:pt idx="84">
                  <c:v>0.24</c:v>
                </c:pt>
                <c:pt idx="85">
                  <c:v>0.25</c:v>
                </c:pt>
                <c:pt idx="86">
                  <c:v>0.28000000000000003</c:v>
                </c:pt>
                <c:pt idx="87">
                  <c:v>0.26</c:v>
                </c:pt>
                <c:pt idx="88">
                  <c:v>0.18</c:v>
                </c:pt>
                <c:pt idx="89">
                  <c:v>0.28999999999999998</c:v>
                </c:pt>
                <c:pt idx="90">
                  <c:v>0.18</c:v>
                </c:pt>
                <c:pt idx="91">
                  <c:v>0.16</c:v>
                </c:pt>
                <c:pt idx="92">
                  <c:v>0.25</c:v>
                </c:pt>
                <c:pt idx="93">
                  <c:v>0.2</c:v>
                </c:pt>
                <c:pt idx="94">
                  <c:v>0.19</c:v>
                </c:pt>
                <c:pt idx="95">
                  <c:v>0.16</c:v>
                </c:pt>
                <c:pt idx="96">
                  <c:v>0.16</c:v>
                </c:pt>
                <c:pt idx="97">
                  <c:v>0.43</c:v>
                </c:pt>
                <c:pt idx="98">
                  <c:v>0.56999999999999995</c:v>
                </c:pt>
                <c:pt idx="99">
                  <c:v>0.33</c:v>
                </c:pt>
                <c:pt idx="100">
                  <c:v>0.57999999999999996</c:v>
                </c:pt>
                <c:pt idx="101">
                  <c:v>0.36</c:v>
                </c:pt>
                <c:pt idx="102">
                  <c:v>0.35</c:v>
                </c:pt>
                <c:pt idx="103">
                  <c:v>0.7</c:v>
                </c:pt>
                <c:pt idx="104">
                  <c:v>0.41</c:v>
                </c:pt>
                <c:pt idx="105">
                  <c:v>0.88</c:v>
                </c:pt>
                <c:pt idx="106">
                  <c:v>0.7</c:v>
                </c:pt>
                <c:pt idx="108">
                  <c:v>0.2</c:v>
                </c:pt>
                <c:pt idx="109">
                  <c:v>0.2</c:v>
                </c:pt>
                <c:pt idx="110">
                  <c:v>0.2</c:v>
                </c:pt>
                <c:pt idx="111">
                  <c:v>0.5</c:v>
                </c:pt>
                <c:pt idx="112">
                  <c:v>0.5</c:v>
                </c:pt>
                <c:pt idx="113">
                  <c:v>0.5</c:v>
                </c:pt>
                <c:pt idx="114">
                  <c:v>1</c:v>
                </c:pt>
                <c:pt idx="115">
                  <c:v>1</c:v>
                </c:pt>
                <c:pt idx="116">
                  <c:v>1</c:v>
                </c:pt>
                <c:pt idx="117">
                  <c:v>0.2</c:v>
                </c:pt>
                <c:pt idx="118">
                  <c:v>0.2</c:v>
                </c:pt>
                <c:pt idx="119">
                  <c:v>0.2</c:v>
                </c:pt>
                <c:pt idx="120">
                  <c:v>0.2</c:v>
                </c:pt>
                <c:pt idx="121">
                  <c:v>0.2</c:v>
                </c:pt>
                <c:pt idx="122">
                  <c:v>0.5</c:v>
                </c:pt>
                <c:pt idx="123">
                  <c:v>0.5</c:v>
                </c:pt>
                <c:pt idx="124">
                  <c:v>0.5</c:v>
                </c:pt>
                <c:pt idx="125">
                  <c:v>0.5</c:v>
                </c:pt>
                <c:pt idx="126">
                  <c:v>0.5</c:v>
                </c:pt>
                <c:pt idx="127">
                  <c:v>1</c:v>
                </c:pt>
                <c:pt idx="128">
                  <c:v>1</c:v>
                </c:pt>
                <c:pt idx="129">
                  <c:v>1</c:v>
                </c:pt>
                <c:pt idx="130">
                  <c:v>1</c:v>
                </c:pt>
                <c:pt idx="131">
                  <c:v>1</c:v>
                </c:pt>
              </c:numCache>
            </c:numRef>
          </c:xVal>
          <c:yVal>
            <c:numRef>
              <c:f>'cruz-total data'!$AC$3:$AC$134</c:f>
              <c:numCache>
                <c:formatCode>General</c:formatCode>
                <c:ptCount val="132"/>
                <c:pt idx="108">
                  <c:v>5.2777777777777777</c:v>
                </c:pt>
                <c:pt idx="109">
                  <c:v>3.0555555555555558</c:v>
                </c:pt>
                <c:pt idx="110">
                  <c:v>2.2883597883597884</c:v>
                </c:pt>
                <c:pt idx="111">
                  <c:v>3.8095238095238093</c:v>
                </c:pt>
                <c:pt idx="112">
                  <c:v>2.6785714285714288</c:v>
                </c:pt>
                <c:pt idx="113">
                  <c:v>2.3544973544973549</c:v>
                </c:pt>
                <c:pt idx="114">
                  <c:v>2.7777777777777777</c:v>
                </c:pt>
                <c:pt idx="115">
                  <c:v>2.4603174603174605</c:v>
                </c:pt>
                <c:pt idx="116">
                  <c:v>1.9973544973544972</c:v>
                </c:pt>
                <c:pt idx="117">
                  <c:v>3.8230194802592186</c:v>
                </c:pt>
                <c:pt idx="118">
                  <c:v>3.2248677248677251</c:v>
                </c:pt>
                <c:pt idx="119">
                  <c:v>2.9051070747117125</c:v>
                </c:pt>
                <c:pt idx="120">
                  <c:v>2.62379291271297</c:v>
                </c:pt>
                <c:pt idx="121">
                  <c:v>2.4241565212322369</c:v>
                </c:pt>
                <c:pt idx="122">
                  <c:v>2.6424194327664492</c:v>
                </c:pt>
                <c:pt idx="123">
                  <c:v>2.7066137566137565</c:v>
                </c:pt>
                <c:pt idx="124">
                  <c:v>2.5</c:v>
                </c:pt>
                <c:pt idx="125">
                  <c:v>2.4386884651794505</c:v>
                </c:pt>
                <c:pt idx="126">
                  <c:v>2.3809523809523809</c:v>
                </c:pt>
                <c:pt idx="127">
                  <c:v>1.7557019158028175</c:v>
                </c:pt>
                <c:pt idx="128">
                  <c:v>2.0925925925925926</c:v>
                </c:pt>
                <c:pt idx="129">
                  <c:v>2.2567472524123313</c:v>
                </c:pt>
                <c:pt idx="130">
                  <c:v>2.2380952380952377</c:v>
                </c:pt>
                <c:pt idx="131">
                  <c:v>2.1957671957671958</c:v>
                </c:pt>
              </c:numCache>
            </c:numRef>
          </c:yVal>
          <c:smooth val="0"/>
          <c:extLst>
            <c:ext xmlns:c16="http://schemas.microsoft.com/office/drawing/2014/chart" uri="{C3380CC4-5D6E-409C-BE32-E72D297353CC}">
              <c16:uniqueId val="{00000002-FAB3-4AF0-B6E5-BA36465F9360}"/>
            </c:ext>
          </c:extLst>
        </c:ser>
        <c:dLbls>
          <c:showLegendKey val="0"/>
          <c:showVal val="0"/>
          <c:showCatName val="0"/>
          <c:showSerName val="0"/>
          <c:showPercent val="0"/>
          <c:showBubbleSize val="0"/>
        </c:dLbls>
        <c:axId val="489032384"/>
        <c:axId val="489033696"/>
      </c:scatterChart>
      <c:valAx>
        <c:axId val="489032384"/>
        <c:scaling>
          <c:orientation val="minMax"/>
          <c:max val="1"/>
        </c:scaling>
        <c:delete val="0"/>
        <c:axPos val="b"/>
        <c:title>
          <c:tx>
            <c:rich>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H</a:t>
                </a:r>
                <a:r>
                  <a:rPr lang="en-US" sz="1800" b="0" i="0" baseline="-25000">
                    <a:effectLst/>
                  </a:rPr>
                  <a:t>g </a:t>
                </a:r>
                <a:r>
                  <a:rPr lang="en-US" sz="1800" b="0" i="0" baseline="0">
                    <a:effectLst/>
                  </a:rPr>
                  <a:t>(m)</a:t>
                </a:r>
                <a:endParaRPr lang="en-GB" sz="2000">
                  <a:effectLst/>
                </a:endParaRPr>
              </a:p>
            </c:rich>
          </c:tx>
          <c:layout>
            <c:manualLayout>
              <c:xMode val="edge"/>
              <c:yMode val="edge"/>
              <c:x val="0.50403571428571425"/>
              <c:y val="0.91206177696168877"/>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3696"/>
        <c:crosses val="autoZero"/>
        <c:crossBetween val="midCat"/>
      </c:valAx>
      <c:valAx>
        <c:axId val="489033696"/>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2000" b="0" i="0" baseline="0">
                    <a:effectLst/>
                  </a:rPr>
                  <a:t>RoS/(u</a:t>
                </a:r>
                <a:r>
                  <a:rPr lang="en-GB" sz="2000" b="0" i="0" baseline="-25000">
                    <a:effectLst/>
                  </a:rPr>
                  <a:t>10</a:t>
                </a:r>
                <a:r>
                  <a:rPr lang="en-US" sz="2000" b="0" i="0" baseline="0">
                    <a:solidFill>
                      <a:schemeClr val="tx1"/>
                    </a:solidFill>
                    <a:effectLst/>
                    <a:latin typeface="Times New Roman" panose="02020603050405020304" pitchFamily="18" charset="0"/>
                    <a:cs typeface="Times New Roman" panose="02020603050405020304" pitchFamily="18" charset="0"/>
                  </a:rPr>
                  <a:t>.</a:t>
                </a:r>
                <a:r>
                  <a:rPr lang="en-US" sz="2000">
                    <a:solidFill>
                      <a:schemeClr val="tx1"/>
                    </a:solidFill>
                    <a:latin typeface="Times New Roman" panose="02020603050405020304" pitchFamily="18" charset="0"/>
                    <a:cs typeface="Times New Roman" panose="02020603050405020304" pitchFamily="18" charset="0"/>
                  </a:rPr>
                  <a:t>M)</a:t>
                </a:r>
              </a:p>
            </c:rich>
          </c:tx>
          <c:layout>
            <c:manualLayout>
              <c:xMode val="edge"/>
              <c:yMode val="edge"/>
              <c:x val="1.9109523809523809E-2"/>
              <c:y val="0.295207655066366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2384"/>
        <c:crosses val="autoZero"/>
        <c:crossBetween val="midCat"/>
      </c:valAx>
      <c:spPr>
        <a:noFill/>
        <a:ln>
          <a:solidFill>
            <a:schemeClr val="tx1"/>
          </a:solidFill>
        </a:ln>
        <a:effectLst/>
      </c:spPr>
    </c:plotArea>
    <c:legend>
      <c:legendPos val="r"/>
      <c:legendEntry>
        <c:idx val="3"/>
        <c:delete val="1"/>
      </c:legendEntry>
      <c:legendEntry>
        <c:idx val="4"/>
        <c:delete val="1"/>
      </c:legendEntry>
      <c:legendEntry>
        <c:idx val="5"/>
        <c:delete val="1"/>
      </c:legendEntry>
      <c:layout>
        <c:manualLayout>
          <c:xMode val="edge"/>
          <c:yMode val="edge"/>
          <c:x val="0.17389761904761905"/>
          <c:y val="4.746276434040661E-2"/>
          <c:w val="0.35601190476190475"/>
          <c:h val="0.21854999999999999"/>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'LBS-Up20p'!$M$1</c:f>
              <c:strCache>
                <c:ptCount val="1"/>
                <c:pt idx="0">
                  <c:v>LBS-Hg20cm-Up20p-U6</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'LBS-Up20p'!$A$23:$A$182</c:f>
              <c:numCache>
                <c:formatCode>0.00</c:formatCode>
                <c:ptCount val="1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pt idx="60">
                  <c:v>81</c:v>
                </c:pt>
                <c:pt idx="61">
                  <c:v>82</c:v>
                </c:pt>
                <c:pt idx="62">
                  <c:v>83</c:v>
                </c:pt>
                <c:pt idx="63">
                  <c:v>84</c:v>
                </c:pt>
                <c:pt idx="64">
                  <c:v>85</c:v>
                </c:pt>
                <c:pt idx="65">
                  <c:v>86</c:v>
                </c:pt>
                <c:pt idx="66">
                  <c:v>87</c:v>
                </c:pt>
                <c:pt idx="67">
                  <c:v>88</c:v>
                </c:pt>
                <c:pt idx="68">
                  <c:v>89</c:v>
                </c:pt>
                <c:pt idx="69">
                  <c:v>90</c:v>
                </c:pt>
                <c:pt idx="70">
                  <c:v>91</c:v>
                </c:pt>
                <c:pt idx="71">
                  <c:v>92</c:v>
                </c:pt>
                <c:pt idx="72">
                  <c:v>93</c:v>
                </c:pt>
                <c:pt idx="73">
                  <c:v>94</c:v>
                </c:pt>
                <c:pt idx="74">
                  <c:v>95</c:v>
                </c:pt>
                <c:pt idx="75">
                  <c:v>96</c:v>
                </c:pt>
                <c:pt idx="76">
                  <c:v>97</c:v>
                </c:pt>
                <c:pt idx="77">
                  <c:v>98</c:v>
                </c:pt>
                <c:pt idx="78">
                  <c:v>99</c:v>
                </c:pt>
                <c:pt idx="79">
                  <c:v>100</c:v>
                </c:pt>
                <c:pt idx="80">
                  <c:v>101</c:v>
                </c:pt>
                <c:pt idx="81">
                  <c:v>102</c:v>
                </c:pt>
                <c:pt idx="82">
                  <c:v>103</c:v>
                </c:pt>
                <c:pt idx="83">
                  <c:v>104</c:v>
                </c:pt>
                <c:pt idx="84">
                  <c:v>105</c:v>
                </c:pt>
                <c:pt idx="85">
                  <c:v>106</c:v>
                </c:pt>
                <c:pt idx="86">
                  <c:v>107</c:v>
                </c:pt>
                <c:pt idx="87">
                  <c:v>108</c:v>
                </c:pt>
                <c:pt idx="88">
                  <c:v>109</c:v>
                </c:pt>
                <c:pt idx="89">
                  <c:v>110</c:v>
                </c:pt>
                <c:pt idx="90">
                  <c:v>111</c:v>
                </c:pt>
                <c:pt idx="91">
                  <c:v>112</c:v>
                </c:pt>
                <c:pt idx="92">
                  <c:v>113</c:v>
                </c:pt>
                <c:pt idx="93">
                  <c:v>114</c:v>
                </c:pt>
                <c:pt idx="94">
                  <c:v>115</c:v>
                </c:pt>
                <c:pt idx="95">
                  <c:v>116</c:v>
                </c:pt>
                <c:pt idx="96">
                  <c:v>117</c:v>
                </c:pt>
                <c:pt idx="97">
                  <c:v>118</c:v>
                </c:pt>
                <c:pt idx="98">
                  <c:v>119</c:v>
                </c:pt>
                <c:pt idx="99">
                  <c:v>120</c:v>
                </c:pt>
                <c:pt idx="100">
                  <c:v>121</c:v>
                </c:pt>
                <c:pt idx="101">
                  <c:v>122</c:v>
                </c:pt>
                <c:pt idx="102">
                  <c:v>123</c:v>
                </c:pt>
                <c:pt idx="103">
                  <c:v>124</c:v>
                </c:pt>
                <c:pt idx="104">
                  <c:v>125</c:v>
                </c:pt>
                <c:pt idx="105">
                  <c:v>126</c:v>
                </c:pt>
                <c:pt idx="106">
                  <c:v>127</c:v>
                </c:pt>
                <c:pt idx="107">
                  <c:v>128</c:v>
                </c:pt>
                <c:pt idx="108">
                  <c:v>129</c:v>
                </c:pt>
                <c:pt idx="109">
                  <c:v>130</c:v>
                </c:pt>
                <c:pt idx="110">
                  <c:v>131</c:v>
                </c:pt>
                <c:pt idx="111">
                  <c:v>132</c:v>
                </c:pt>
                <c:pt idx="112">
                  <c:v>133</c:v>
                </c:pt>
                <c:pt idx="113">
                  <c:v>134</c:v>
                </c:pt>
                <c:pt idx="114">
                  <c:v>135</c:v>
                </c:pt>
                <c:pt idx="115">
                  <c:v>136</c:v>
                </c:pt>
                <c:pt idx="116">
                  <c:v>137</c:v>
                </c:pt>
                <c:pt idx="117">
                  <c:v>138</c:v>
                </c:pt>
                <c:pt idx="118">
                  <c:v>139</c:v>
                </c:pt>
                <c:pt idx="119">
                  <c:v>140</c:v>
                </c:pt>
                <c:pt idx="120">
                  <c:v>141</c:v>
                </c:pt>
                <c:pt idx="121">
                  <c:v>142</c:v>
                </c:pt>
                <c:pt idx="122">
                  <c:v>143</c:v>
                </c:pt>
                <c:pt idx="123">
                  <c:v>144</c:v>
                </c:pt>
                <c:pt idx="124">
                  <c:v>145</c:v>
                </c:pt>
                <c:pt idx="125">
                  <c:v>146</c:v>
                </c:pt>
                <c:pt idx="126">
                  <c:v>147</c:v>
                </c:pt>
                <c:pt idx="127">
                  <c:v>148</c:v>
                </c:pt>
                <c:pt idx="128">
                  <c:v>149</c:v>
                </c:pt>
                <c:pt idx="129">
                  <c:v>150</c:v>
                </c:pt>
                <c:pt idx="130">
                  <c:v>151</c:v>
                </c:pt>
                <c:pt idx="131">
                  <c:v>152</c:v>
                </c:pt>
                <c:pt idx="132">
                  <c:v>153</c:v>
                </c:pt>
                <c:pt idx="133">
                  <c:v>154</c:v>
                </c:pt>
                <c:pt idx="134">
                  <c:v>155</c:v>
                </c:pt>
                <c:pt idx="135">
                  <c:v>156</c:v>
                </c:pt>
                <c:pt idx="136">
                  <c:v>157</c:v>
                </c:pt>
                <c:pt idx="137">
                  <c:v>158</c:v>
                </c:pt>
                <c:pt idx="138">
                  <c:v>159</c:v>
                </c:pt>
                <c:pt idx="139">
                  <c:v>160</c:v>
                </c:pt>
                <c:pt idx="140">
                  <c:v>161</c:v>
                </c:pt>
                <c:pt idx="141">
                  <c:v>162</c:v>
                </c:pt>
                <c:pt idx="142">
                  <c:v>163</c:v>
                </c:pt>
                <c:pt idx="143">
                  <c:v>164</c:v>
                </c:pt>
                <c:pt idx="144">
                  <c:v>165</c:v>
                </c:pt>
                <c:pt idx="145">
                  <c:v>166</c:v>
                </c:pt>
                <c:pt idx="146">
                  <c:v>167</c:v>
                </c:pt>
                <c:pt idx="147">
                  <c:v>168</c:v>
                </c:pt>
                <c:pt idx="148">
                  <c:v>169</c:v>
                </c:pt>
                <c:pt idx="149">
                  <c:v>170</c:v>
                </c:pt>
                <c:pt idx="150">
                  <c:v>171</c:v>
                </c:pt>
                <c:pt idx="151">
                  <c:v>172</c:v>
                </c:pt>
                <c:pt idx="152">
                  <c:v>173</c:v>
                </c:pt>
                <c:pt idx="153">
                  <c:v>174</c:v>
                </c:pt>
                <c:pt idx="154">
                  <c:v>175</c:v>
                </c:pt>
                <c:pt idx="155">
                  <c:v>176</c:v>
                </c:pt>
                <c:pt idx="156">
                  <c:v>177</c:v>
                </c:pt>
                <c:pt idx="157">
                  <c:v>178</c:v>
                </c:pt>
                <c:pt idx="158">
                  <c:v>179</c:v>
                </c:pt>
                <c:pt idx="159">
                  <c:v>180</c:v>
                </c:pt>
              </c:numCache>
            </c:numRef>
          </c:xVal>
          <c:yVal>
            <c:numRef>
              <c:f>'LBS-Up20p'!$M$23:$M$182</c:f>
              <c:numCache>
                <c:formatCode>0.00</c:formatCode>
                <c:ptCount val="160"/>
                <c:pt idx="0">
                  <c:v>25.07</c:v>
                </c:pt>
                <c:pt idx="1">
                  <c:v>27.99</c:v>
                </c:pt>
                <c:pt idx="2">
                  <c:v>29.52</c:v>
                </c:pt>
                <c:pt idx="3">
                  <c:v>31.65</c:v>
                </c:pt>
                <c:pt idx="4">
                  <c:v>33.14</c:v>
                </c:pt>
                <c:pt idx="5">
                  <c:v>37.340000000000003</c:v>
                </c:pt>
                <c:pt idx="6">
                  <c:v>39</c:v>
                </c:pt>
                <c:pt idx="7">
                  <c:v>45.21</c:v>
                </c:pt>
                <c:pt idx="8">
                  <c:v>47.72</c:v>
                </c:pt>
                <c:pt idx="9">
                  <c:v>49.95</c:v>
                </c:pt>
                <c:pt idx="10">
                  <c:v>52.07</c:v>
                </c:pt>
                <c:pt idx="11">
                  <c:v>56.37</c:v>
                </c:pt>
                <c:pt idx="12">
                  <c:v>58.43</c:v>
                </c:pt>
                <c:pt idx="13">
                  <c:v>60.17</c:v>
                </c:pt>
                <c:pt idx="14">
                  <c:v>61.76</c:v>
                </c:pt>
                <c:pt idx="15">
                  <c:v>63.32</c:v>
                </c:pt>
                <c:pt idx="16">
                  <c:v>66.260000000000005</c:v>
                </c:pt>
                <c:pt idx="17">
                  <c:v>69.44</c:v>
                </c:pt>
                <c:pt idx="18">
                  <c:v>73.180000000000007</c:v>
                </c:pt>
                <c:pt idx="19">
                  <c:v>76.44</c:v>
                </c:pt>
                <c:pt idx="20">
                  <c:v>78.37</c:v>
                </c:pt>
                <c:pt idx="21">
                  <c:v>79.64</c:v>
                </c:pt>
                <c:pt idx="22">
                  <c:v>81.12</c:v>
                </c:pt>
                <c:pt idx="23">
                  <c:v>82.63</c:v>
                </c:pt>
                <c:pt idx="24">
                  <c:v>85.79</c:v>
                </c:pt>
                <c:pt idx="25">
                  <c:v>88.6</c:v>
                </c:pt>
                <c:pt idx="26">
                  <c:v>91.66</c:v>
                </c:pt>
                <c:pt idx="27">
                  <c:v>95.15</c:v>
                </c:pt>
                <c:pt idx="28">
                  <c:v>97.87</c:v>
                </c:pt>
                <c:pt idx="29">
                  <c:v>102.3</c:v>
                </c:pt>
                <c:pt idx="30">
                  <c:v>104.2</c:v>
                </c:pt>
                <c:pt idx="31">
                  <c:v>107.5</c:v>
                </c:pt>
                <c:pt idx="32">
                  <c:v>110.8</c:v>
                </c:pt>
                <c:pt idx="33">
                  <c:v>113.5</c:v>
                </c:pt>
                <c:pt idx="34">
                  <c:v>116.1</c:v>
                </c:pt>
                <c:pt idx="35">
                  <c:v>118.5</c:v>
                </c:pt>
                <c:pt idx="36">
                  <c:v>120.6</c:v>
                </c:pt>
                <c:pt idx="37">
                  <c:v>124.4</c:v>
                </c:pt>
                <c:pt idx="38">
                  <c:v>126.8</c:v>
                </c:pt>
                <c:pt idx="39">
                  <c:v>128.1</c:v>
                </c:pt>
                <c:pt idx="40">
                  <c:v>133.19999999999999</c:v>
                </c:pt>
                <c:pt idx="41">
                  <c:v>136.4</c:v>
                </c:pt>
                <c:pt idx="42">
                  <c:v>138.30000000000001</c:v>
                </c:pt>
                <c:pt idx="43">
                  <c:v>140</c:v>
                </c:pt>
                <c:pt idx="44">
                  <c:v>143.4</c:v>
                </c:pt>
                <c:pt idx="45">
                  <c:v>145.80000000000001</c:v>
                </c:pt>
                <c:pt idx="46">
                  <c:v>148.30000000000001</c:v>
                </c:pt>
                <c:pt idx="47">
                  <c:v>151.6</c:v>
                </c:pt>
                <c:pt idx="48">
                  <c:v>156.1</c:v>
                </c:pt>
                <c:pt idx="49">
                  <c:v>158.9</c:v>
                </c:pt>
                <c:pt idx="50">
                  <c:v>160.1</c:v>
                </c:pt>
                <c:pt idx="51">
                  <c:v>163.9</c:v>
                </c:pt>
                <c:pt idx="52">
                  <c:v>166.2</c:v>
                </c:pt>
                <c:pt idx="53">
                  <c:v>167.6</c:v>
                </c:pt>
                <c:pt idx="54">
                  <c:v>169.1</c:v>
                </c:pt>
                <c:pt idx="55">
                  <c:v>174.4</c:v>
                </c:pt>
                <c:pt idx="56">
                  <c:v>175.3</c:v>
                </c:pt>
                <c:pt idx="57">
                  <c:v>177.3</c:v>
                </c:pt>
                <c:pt idx="58">
                  <c:v>180</c:v>
                </c:pt>
                <c:pt idx="59">
                  <c:v>183.1</c:v>
                </c:pt>
                <c:pt idx="60">
                  <c:v>185.2</c:v>
                </c:pt>
                <c:pt idx="61">
                  <c:v>186.8</c:v>
                </c:pt>
                <c:pt idx="62">
                  <c:v>188.8</c:v>
                </c:pt>
                <c:pt idx="63">
                  <c:v>194.2</c:v>
                </c:pt>
                <c:pt idx="64">
                  <c:v>192.9</c:v>
                </c:pt>
                <c:pt idx="65">
                  <c:v>194.8</c:v>
                </c:pt>
                <c:pt idx="66">
                  <c:v>195.9</c:v>
                </c:pt>
                <c:pt idx="67">
                  <c:v>197.9</c:v>
                </c:pt>
              </c:numCache>
            </c:numRef>
          </c:yVal>
          <c:smooth val="1"/>
          <c:extLst>
            <c:ext xmlns:c16="http://schemas.microsoft.com/office/drawing/2014/chart" uri="{C3380CC4-5D6E-409C-BE32-E72D297353CC}">
              <c16:uniqueId val="{00000000-736E-46E8-8654-155973219FA6}"/>
            </c:ext>
          </c:extLst>
        </c:ser>
        <c:dLbls>
          <c:showLegendKey val="0"/>
          <c:showVal val="0"/>
          <c:showCatName val="0"/>
          <c:showSerName val="0"/>
          <c:showPercent val="0"/>
          <c:showBubbleSize val="0"/>
        </c:dLbls>
        <c:axId val="232296264"/>
        <c:axId val="232300200"/>
      </c:scatterChart>
      <c:valAx>
        <c:axId val="2322962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00200"/>
        <c:crosses val="autoZero"/>
        <c:crossBetween val="midCat"/>
      </c:valAx>
      <c:valAx>
        <c:axId val="232300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96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65238095238095"/>
          <c:y val="2.7407407407407405E-2"/>
          <c:w val="0.79183392857142854"/>
          <c:h val="0.82176736111111126"/>
        </c:manualLayout>
      </c:layout>
      <c:scatterChart>
        <c:scatterStyle val="lineMarker"/>
        <c:varyColors val="0"/>
        <c:ser>
          <c:idx val="0"/>
          <c:order val="0"/>
          <c:tx>
            <c:strRef>
              <c:f>'cruz-total data'!$AD$2</c:f>
              <c:strCache>
                <c:ptCount val="1"/>
                <c:pt idx="0">
                  <c:v>Cruz et al., 2020</c:v>
                </c:pt>
              </c:strCache>
            </c:strRef>
          </c:tx>
          <c:spPr>
            <a:ln w="25400" cap="rnd">
              <a:noFill/>
              <a:round/>
            </a:ln>
            <a:effectLst/>
          </c:spPr>
          <c:marker>
            <c:symbol val="circle"/>
            <c:size val="9"/>
            <c:spPr>
              <a:solidFill>
                <a:schemeClr val="bg1"/>
              </a:solidFill>
              <a:ln w="9525">
                <a:solidFill>
                  <a:srgbClr val="FF0000"/>
                </a:solidFill>
              </a:ln>
              <a:effectLst/>
            </c:spPr>
          </c:marker>
          <c:trendline>
            <c:spPr>
              <a:ln w="15875" cap="rnd">
                <a:solidFill>
                  <a:srgbClr val="FF0000"/>
                </a:solidFill>
                <a:prstDash val="dash"/>
              </a:ln>
              <a:effectLst/>
            </c:spPr>
            <c:trendlineType val="log"/>
            <c:dispRSqr val="0"/>
            <c:dispEq val="0"/>
          </c:trendline>
          <c:xVal>
            <c:numRef>
              <c:f>'cruz-total data'!$S$3:$S$109</c:f>
              <c:numCache>
                <c:formatCode>General</c:formatCode>
                <c:ptCount val="107"/>
                <c:pt idx="0">
                  <c:v>1.3586206896551725</c:v>
                </c:pt>
                <c:pt idx="1">
                  <c:v>1.3586206896551725</c:v>
                </c:pt>
                <c:pt idx="2">
                  <c:v>1.3586206896551725</c:v>
                </c:pt>
                <c:pt idx="3">
                  <c:v>1.3586206896551725</c:v>
                </c:pt>
                <c:pt idx="4">
                  <c:v>1.3586206896551725</c:v>
                </c:pt>
                <c:pt idx="5">
                  <c:v>1.3586206896551725</c:v>
                </c:pt>
                <c:pt idx="6">
                  <c:v>1.3586206896551725</c:v>
                </c:pt>
                <c:pt idx="7">
                  <c:v>1.3586206896551725</c:v>
                </c:pt>
                <c:pt idx="8">
                  <c:v>1.3586206896551725</c:v>
                </c:pt>
                <c:pt idx="9">
                  <c:v>1.3586206896551725</c:v>
                </c:pt>
                <c:pt idx="10">
                  <c:v>1.3586206896551725</c:v>
                </c:pt>
                <c:pt idx="11">
                  <c:v>1.3586206896551725</c:v>
                </c:pt>
                <c:pt idx="12">
                  <c:v>1.3586206896551725</c:v>
                </c:pt>
                <c:pt idx="13">
                  <c:v>1.3586206896551725</c:v>
                </c:pt>
                <c:pt idx="14">
                  <c:v>1.3586206896551725</c:v>
                </c:pt>
                <c:pt idx="15">
                  <c:v>1.3586206896551725</c:v>
                </c:pt>
                <c:pt idx="16">
                  <c:v>1.3586206896551725</c:v>
                </c:pt>
                <c:pt idx="17">
                  <c:v>1.3586206896551725</c:v>
                </c:pt>
                <c:pt idx="18">
                  <c:v>1.3586206896551725</c:v>
                </c:pt>
                <c:pt idx="19">
                  <c:v>1.3586206896551725</c:v>
                </c:pt>
                <c:pt idx="20">
                  <c:v>1.3586206896551725</c:v>
                </c:pt>
                <c:pt idx="21">
                  <c:v>1.3586206896551725</c:v>
                </c:pt>
                <c:pt idx="22">
                  <c:v>1.3586206896551725</c:v>
                </c:pt>
                <c:pt idx="23">
                  <c:v>1.3586206896551725</c:v>
                </c:pt>
                <c:pt idx="24">
                  <c:v>3.4888888888888889</c:v>
                </c:pt>
                <c:pt idx="25">
                  <c:v>3.4888888888888889</c:v>
                </c:pt>
                <c:pt idx="26">
                  <c:v>3.4888888888888889</c:v>
                </c:pt>
                <c:pt idx="27">
                  <c:v>3.4888888888888889</c:v>
                </c:pt>
                <c:pt idx="28">
                  <c:v>3.4888888888888889</c:v>
                </c:pt>
                <c:pt idx="29">
                  <c:v>3.4888888888888889</c:v>
                </c:pt>
                <c:pt idx="30">
                  <c:v>4.0444444444444443</c:v>
                </c:pt>
                <c:pt idx="31">
                  <c:v>3.4888888888888889</c:v>
                </c:pt>
                <c:pt idx="32">
                  <c:v>3.4888888888888889</c:v>
                </c:pt>
                <c:pt idx="33">
                  <c:v>0.72602739726027399</c:v>
                </c:pt>
                <c:pt idx="34">
                  <c:v>0.72602739726027399</c:v>
                </c:pt>
                <c:pt idx="35">
                  <c:v>0.72602739726027399</c:v>
                </c:pt>
                <c:pt idx="36">
                  <c:v>0.72602739726027399</c:v>
                </c:pt>
                <c:pt idx="37">
                  <c:v>0.72602739726027399</c:v>
                </c:pt>
                <c:pt idx="38">
                  <c:v>0.72602739726027399</c:v>
                </c:pt>
                <c:pt idx="39">
                  <c:v>0.72602739726027399</c:v>
                </c:pt>
                <c:pt idx="40">
                  <c:v>0.72602739726027399</c:v>
                </c:pt>
                <c:pt idx="41">
                  <c:v>0.72602739726027399</c:v>
                </c:pt>
                <c:pt idx="42">
                  <c:v>0.72602739726027399</c:v>
                </c:pt>
                <c:pt idx="43">
                  <c:v>0.72602739726027399</c:v>
                </c:pt>
                <c:pt idx="44">
                  <c:v>0.72602739726027399</c:v>
                </c:pt>
                <c:pt idx="49">
                  <c:v>2.8333333333333335</c:v>
                </c:pt>
                <c:pt idx="50">
                  <c:v>3</c:v>
                </c:pt>
                <c:pt idx="51">
                  <c:v>2.5161290322580645</c:v>
                </c:pt>
                <c:pt idx="52">
                  <c:v>2.3749999999999996</c:v>
                </c:pt>
                <c:pt idx="53">
                  <c:v>2.4146341463414633</c:v>
                </c:pt>
                <c:pt idx="54">
                  <c:v>2.6551724137931036</c:v>
                </c:pt>
                <c:pt idx="55">
                  <c:v>2.25</c:v>
                </c:pt>
                <c:pt idx="56">
                  <c:v>1.1153846153846154</c:v>
                </c:pt>
                <c:pt idx="57">
                  <c:v>1.435483870967742</c:v>
                </c:pt>
                <c:pt idx="58">
                  <c:v>0.84810126582278478</c:v>
                </c:pt>
                <c:pt idx="59">
                  <c:v>0.96666666666666667</c:v>
                </c:pt>
                <c:pt idx="60">
                  <c:v>1.0128205128205128</c:v>
                </c:pt>
                <c:pt idx="61">
                  <c:v>1.1555555555555557</c:v>
                </c:pt>
                <c:pt idx="62">
                  <c:v>1.2142857142857144</c:v>
                </c:pt>
                <c:pt idx="63">
                  <c:v>1.0533333333333335</c:v>
                </c:pt>
                <c:pt idx="64">
                  <c:v>1.0888888888888888</c:v>
                </c:pt>
                <c:pt idx="65">
                  <c:v>1.129032258064516</c:v>
                </c:pt>
                <c:pt idx="66">
                  <c:v>1.5909090909090908</c:v>
                </c:pt>
                <c:pt idx="67">
                  <c:v>0.96296296296296291</c:v>
                </c:pt>
                <c:pt idx="68">
                  <c:v>1.24</c:v>
                </c:pt>
                <c:pt idx="69">
                  <c:v>1</c:v>
                </c:pt>
                <c:pt idx="70">
                  <c:v>1.6250000000000002</c:v>
                </c:pt>
                <c:pt idx="71">
                  <c:v>1.5833333333333335</c:v>
                </c:pt>
                <c:pt idx="72">
                  <c:v>1.8</c:v>
                </c:pt>
                <c:pt idx="73">
                  <c:v>1.3750000000000002</c:v>
                </c:pt>
                <c:pt idx="74">
                  <c:v>1.9444444444444444</c:v>
                </c:pt>
                <c:pt idx="75">
                  <c:v>1.3103448275862071</c:v>
                </c:pt>
                <c:pt idx="76">
                  <c:v>0.94444444444444453</c:v>
                </c:pt>
                <c:pt idx="77">
                  <c:v>1.4999999999999998</c:v>
                </c:pt>
                <c:pt idx="78">
                  <c:v>1.4999999999999998</c:v>
                </c:pt>
                <c:pt idx="79">
                  <c:v>0.91304347826086951</c:v>
                </c:pt>
                <c:pt idx="80">
                  <c:v>1.0869565217391304</c:v>
                </c:pt>
                <c:pt idx="81">
                  <c:v>1.4000000000000001</c:v>
                </c:pt>
                <c:pt idx="82">
                  <c:v>1.1176470588235294</c:v>
                </c:pt>
                <c:pt idx="83">
                  <c:v>1.1481481481481481</c:v>
                </c:pt>
                <c:pt idx="84">
                  <c:v>1.1666666666666667</c:v>
                </c:pt>
                <c:pt idx="85">
                  <c:v>0.88</c:v>
                </c:pt>
                <c:pt idx="86">
                  <c:v>0.9642857142857143</c:v>
                </c:pt>
                <c:pt idx="87">
                  <c:v>0.84615384615384615</c:v>
                </c:pt>
                <c:pt idx="88">
                  <c:v>1.0555555555555556</c:v>
                </c:pt>
                <c:pt idx="89">
                  <c:v>2.0689655172413794</c:v>
                </c:pt>
                <c:pt idx="90">
                  <c:v>1.2777777777777779</c:v>
                </c:pt>
                <c:pt idx="91">
                  <c:v>2.5625</c:v>
                </c:pt>
                <c:pt idx="92">
                  <c:v>1.96</c:v>
                </c:pt>
                <c:pt idx="93">
                  <c:v>1.25</c:v>
                </c:pt>
                <c:pt idx="94">
                  <c:v>1.5789473684210527</c:v>
                </c:pt>
                <c:pt idx="95">
                  <c:v>1.0625</c:v>
                </c:pt>
                <c:pt idx="96">
                  <c:v>1.625</c:v>
                </c:pt>
                <c:pt idx="97">
                  <c:v>0.86046511627906974</c:v>
                </c:pt>
                <c:pt idx="98">
                  <c:v>0.66666666666666674</c:v>
                </c:pt>
                <c:pt idx="99">
                  <c:v>1.2727272727272727</c:v>
                </c:pt>
                <c:pt idx="100">
                  <c:v>0.98275862068965514</c:v>
                </c:pt>
                <c:pt idx="101">
                  <c:v>1.1111111111111112</c:v>
                </c:pt>
                <c:pt idx="102">
                  <c:v>1.1714285714285715</c:v>
                </c:pt>
                <c:pt idx="103">
                  <c:v>0.58571428571428574</c:v>
                </c:pt>
                <c:pt idx="104">
                  <c:v>0.95121951219512202</c:v>
                </c:pt>
                <c:pt idx="105">
                  <c:v>0.43181818181818182</c:v>
                </c:pt>
                <c:pt idx="106">
                  <c:v>0.51428571428571435</c:v>
                </c:pt>
              </c:numCache>
            </c:numRef>
          </c:xVal>
          <c:yVal>
            <c:numRef>
              <c:f>'cruz-total data'!$AD$3:$AD$109</c:f>
              <c:numCache>
                <c:formatCode>General</c:formatCode>
                <c:ptCount val="107"/>
                <c:pt idx="0">
                  <c:v>1.1083095508575546E-2</c:v>
                </c:pt>
                <c:pt idx="1">
                  <c:v>6.5291586288766888E-3</c:v>
                </c:pt>
                <c:pt idx="2">
                  <c:v>5.9774250645619935E-3</c:v>
                </c:pt>
                <c:pt idx="3">
                  <c:v>9.982966127726119E-3</c:v>
                </c:pt>
                <c:pt idx="4">
                  <c:v>1.0951364708525218E-2</c:v>
                </c:pt>
                <c:pt idx="5">
                  <c:v>8.9899524061343196E-3</c:v>
                </c:pt>
                <c:pt idx="6">
                  <c:v>7.9831255767625117E-3</c:v>
                </c:pt>
                <c:pt idx="7">
                  <c:v>6.8752341701011615E-3</c:v>
                </c:pt>
                <c:pt idx="8">
                  <c:v>9.6240942028985501E-3</c:v>
                </c:pt>
                <c:pt idx="9">
                  <c:v>7.9430860616107185E-3</c:v>
                </c:pt>
                <c:pt idx="10">
                  <c:v>1.5584087256442209E-2</c:v>
                </c:pt>
                <c:pt idx="11">
                  <c:v>7.855642840476006E-3</c:v>
                </c:pt>
                <c:pt idx="12">
                  <c:v>1.195300296561248E-2</c:v>
                </c:pt>
                <c:pt idx="13">
                  <c:v>1.7261904761904763E-2</c:v>
                </c:pt>
                <c:pt idx="14">
                  <c:v>8.7713469333510537E-3</c:v>
                </c:pt>
                <c:pt idx="15">
                  <c:v>4.3317857735035645E-3</c:v>
                </c:pt>
                <c:pt idx="16">
                  <c:v>7.3084122439991198E-3</c:v>
                </c:pt>
                <c:pt idx="17">
                  <c:v>4.6838172609197128E-3</c:v>
                </c:pt>
                <c:pt idx="18">
                  <c:v>1.9750966079862604E-2</c:v>
                </c:pt>
                <c:pt idx="19">
                  <c:v>1.601864709383059E-2</c:v>
                </c:pt>
                <c:pt idx="20">
                  <c:v>1.2104283054003724E-2</c:v>
                </c:pt>
                <c:pt idx="21">
                  <c:v>7.4410626115579866E-3</c:v>
                </c:pt>
                <c:pt idx="22">
                  <c:v>7.6245210727969338E-3</c:v>
                </c:pt>
                <c:pt idx="23">
                  <c:v>8.2116216385632809E-3</c:v>
                </c:pt>
                <c:pt idx="24">
                  <c:v>5.0146198830409352E-3</c:v>
                </c:pt>
                <c:pt idx="25">
                  <c:v>4.9404242952630047E-3</c:v>
                </c:pt>
                <c:pt idx="26">
                  <c:v>4.4346911717642748E-3</c:v>
                </c:pt>
                <c:pt idx="27">
                  <c:v>2.6611047180667433E-3</c:v>
                </c:pt>
                <c:pt idx="28">
                  <c:v>3.6122063964664757E-3</c:v>
                </c:pt>
                <c:pt idx="29">
                  <c:v>3.3609839816933634E-3</c:v>
                </c:pt>
                <c:pt idx="30">
                  <c:v>8.711262282690856E-3</c:v>
                </c:pt>
                <c:pt idx="31">
                  <c:v>4.8432284215546018E-3</c:v>
                </c:pt>
                <c:pt idx="32">
                  <c:v>5.2974308507297042E-3</c:v>
                </c:pt>
                <c:pt idx="33">
                  <c:v>1.4571625751749976E-2</c:v>
                </c:pt>
                <c:pt idx="34">
                  <c:v>1.1571309125656952E-2</c:v>
                </c:pt>
                <c:pt idx="35">
                  <c:v>1.1855351465913105E-2</c:v>
                </c:pt>
                <c:pt idx="36">
                  <c:v>1.0318096765570705E-2</c:v>
                </c:pt>
                <c:pt idx="37">
                  <c:v>1.3733873803838819E-2</c:v>
                </c:pt>
                <c:pt idx="38">
                  <c:v>1.3440372520561203E-2</c:v>
                </c:pt>
                <c:pt idx="39">
                  <c:v>6.9999999999999993E-3</c:v>
                </c:pt>
                <c:pt idx="40">
                  <c:v>8.1439276645816541E-3</c:v>
                </c:pt>
                <c:pt idx="41">
                  <c:v>1.4473255632815485E-2</c:v>
                </c:pt>
                <c:pt idx="42">
                  <c:v>1.4421985010220306E-2</c:v>
                </c:pt>
                <c:pt idx="43">
                  <c:v>1.6239022715007604E-2</c:v>
                </c:pt>
                <c:pt idx="44">
                  <c:v>1.6552250190694128E-2</c:v>
                </c:pt>
              </c:numCache>
            </c:numRef>
          </c:yVal>
          <c:smooth val="0"/>
          <c:extLst>
            <c:ext xmlns:c16="http://schemas.microsoft.com/office/drawing/2014/chart" uri="{C3380CC4-5D6E-409C-BE32-E72D297353CC}">
              <c16:uniqueId val="{00000000-5F96-40A8-9D3F-8B6B062EA14E}"/>
            </c:ext>
          </c:extLst>
        </c:ser>
        <c:ser>
          <c:idx val="1"/>
          <c:order val="1"/>
          <c:tx>
            <c:strRef>
              <c:f>'cruz-total data'!$AE$2</c:f>
              <c:strCache>
                <c:ptCount val="1"/>
                <c:pt idx="0">
                  <c:v>Cruz et al., 2018</c:v>
                </c:pt>
              </c:strCache>
            </c:strRef>
          </c:tx>
          <c:spPr>
            <a:ln w="25400" cap="rnd">
              <a:noFill/>
              <a:round/>
            </a:ln>
            <a:effectLst/>
          </c:spPr>
          <c:marker>
            <c:symbol val="circle"/>
            <c:size val="9"/>
            <c:spPr>
              <a:solidFill>
                <a:schemeClr val="bg1"/>
              </a:solidFill>
              <a:ln w="9525">
                <a:solidFill>
                  <a:srgbClr val="00B0F0"/>
                </a:solidFill>
              </a:ln>
              <a:effectLst/>
            </c:spPr>
          </c:marker>
          <c:trendline>
            <c:spPr>
              <a:ln w="15875" cap="rnd">
                <a:solidFill>
                  <a:srgbClr val="00B0F0"/>
                </a:solidFill>
                <a:prstDash val="dash"/>
              </a:ln>
              <a:effectLst/>
            </c:spPr>
            <c:trendlineType val="power"/>
            <c:dispRSqr val="0"/>
            <c:dispEq val="0"/>
          </c:trendline>
          <c:xVal>
            <c:numRef>
              <c:f>'cruz-total data'!$S$3:$S$109</c:f>
              <c:numCache>
                <c:formatCode>General</c:formatCode>
                <c:ptCount val="107"/>
                <c:pt idx="0">
                  <c:v>1.3586206896551725</c:v>
                </c:pt>
                <c:pt idx="1">
                  <c:v>1.3586206896551725</c:v>
                </c:pt>
                <c:pt idx="2">
                  <c:v>1.3586206896551725</c:v>
                </c:pt>
                <c:pt idx="3">
                  <c:v>1.3586206896551725</c:v>
                </c:pt>
                <c:pt idx="4">
                  <c:v>1.3586206896551725</c:v>
                </c:pt>
                <c:pt idx="5">
                  <c:v>1.3586206896551725</c:v>
                </c:pt>
                <c:pt idx="6">
                  <c:v>1.3586206896551725</c:v>
                </c:pt>
                <c:pt idx="7">
                  <c:v>1.3586206896551725</c:v>
                </c:pt>
                <c:pt idx="8">
                  <c:v>1.3586206896551725</c:v>
                </c:pt>
                <c:pt idx="9">
                  <c:v>1.3586206896551725</c:v>
                </c:pt>
                <c:pt idx="10">
                  <c:v>1.3586206896551725</c:v>
                </c:pt>
                <c:pt idx="11">
                  <c:v>1.3586206896551725</c:v>
                </c:pt>
                <c:pt idx="12">
                  <c:v>1.3586206896551725</c:v>
                </c:pt>
                <c:pt idx="13">
                  <c:v>1.3586206896551725</c:v>
                </c:pt>
                <c:pt idx="14">
                  <c:v>1.3586206896551725</c:v>
                </c:pt>
                <c:pt idx="15">
                  <c:v>1.3586206896551725</c:v>
                </c:pt>
                <c:pt idx="16">
                  <c:v>1.3586206896551725</c:v>
                </c:pt>
                <c:pt idx="17">
                  <c:v>1.3586206896551725</c:v>
                </c:pt>
                <c:pt idx="18">
                  <c:v>1.3586206896551725</c:v>
                </c:pt>
                <c:pt idx="19">
                  <c:v>1.3586206896551725</c:v>
                </c:pt>
                <c:pt idx="20">
                  <c:v>1.3586206896551725</c:v>
                </c:pt>
                <c:pt idx="21">
                  <c:v>1.3586206896551725</c:v>
                </c:pt>
                <c:pt idx="22">
                  <c:v>1.3586206896551725</c:v>
                </c:pt>
                <c:pt idx="23">
                  <c:v>1.3586206896551725</c:v>
                </c:pt>
                <c:pt idx="24">
                  <c:v>3.4888888888888889</c:v>
                </c:pt>
                <c:pt idx="25">
                  <c:v>3.4888888888888889</c:v>
                </c:pt>
                <c:pt idx="26">
                  <c:v>3.4888888888888889</c:v>
                </c:pt>
                <c:pt idx="27">
                  <c:v>3.4888888888888889</c:v>
                </c:pt>
                <c:pt idx="28">
                  <c:v>3.4888888888888889</c:v>
                </c:pt>
                <c:pt idx="29">
                  <c:v>3.4888888888888889</c:v>
                </c:pt>
                <c:pt idx="30">
                  <c:v>4.0444444444444443</c:v>
                </c:pt>
                <c:pt idx="31">
                  <c:v>3.4888888888888889</c:v>
                </c:pt>
                <c:pt idx="32">
                  <c:v>3.4888888888888889</c:v>
                </c:pt>
                <c:pt idx="33">
                  <c:v>0.72602739726027399</c:v>
                </c:pt>
                <c:pt idx="34">
                  <c:v>0.72602739726027399</c:v>
                </c:pt>
                <c:pt idx="35">
                  <c:v>0.72602739726027399</c:v>
                </c:pt>
                <c:pt idx="36">
                  <c:v>0.72602739726027399</c:v>
                </c:pt>
                <c:pt idx="37">
                  <c:v>0.72602739726027399</c:v>
                </c:pt>
                <c:pt idx="38">
                  <c:v>0.72602739726027399</c:v>
                </c:pt>
                <c:pt idx="39">
                  <c:v>0.72602739726027399</c:v>
                </c:pt>
                <c:pt idx="40">
                  <c:v>0.72602739726027399</c:v>
                </c:pt>
                <c:pt idx="41">
                  <c:v>0.72602739726027399</c:v>
                </c:pt>
                <c:pt idx="42">
                  <c:v>0.72602739726027399</c:v>
                </c:pt>
                <c:pt idx="43">
                  <c:v>0.72602739726027399</c:v>
                </c:pt>
                <c:pt idx="44">
                  <c:v>0.72602739726027399</c:v>
                </c:pt>
                <c:pt idx="49">
                  <c:v>2.8333333333333335</c:v>
                </c:pt>
                <c:pt idx="50">
                  <c:v>3</c:v>
                </c:pt>
                <c:pt idx="51">
                  <c:v>2.5161290322580645</c:v>
                </c:pt>
                <c:pt idx="52">
                  <c:v>2.3749999999999996</c:v>
                </c:pt>
                <c:pt idx="53">
                  <c:v>2.4146341463414633</c:v>
                </c:pt>
                <c:pt idx="54">
                  <c:v>2.6551724137931036</c:v>
                </c:pt>
                <c:pt idx="55">
                  <c:v>2.25</c:v>
                </c:pt>
                <c:pt idx="56">
                  <c:v>1.1153846153846154</c:v>
                </c:pt>
                <c:pt idx="57">
                  <c:v>1.435483870967742</c:v>
                </c:pt>
                <c:pt idx="58">
                  <c:v>0.84810126582278478</c:v>
                </c:pt>
                <c:pt idx="59">
                  <c:v>0.96666666666666667</c:v>
                </c:pt>
                <c:pt idx="60">
                  <c:v>1.0128205128205128</c:v>
                </c:pt>
                <c:pt idx="61">
                  <c:v>1.1555555555555557</c:v>
                </c:pt>
                <c:pt idx="62">
                  <c:v>1.2142857142857144</c:v>
                </c:pt>
                <c:pt idx="63">
                  <c:v>1.0533333333333335</c:v>
                </c:pt>
                <c:pt idx="64">
                  <c:v>1.0888888888888888</c:v>
                </c:pt>
                <c:pt idx="65">
                  <c:v>1.129032258064516</c:v>
                </c:pt>
                <c:pt idx="66">
                  <c:v>1.5909090909090908</c:v>
                </c:pt>
                <c:pt idx="67">
                  <c:v>0.96296296296296291</c:v>
                </c:pt>
                <c:pt idx="68">
                  <c:v>1.24</c:v>
                </c:pt>
                <c:pt idx="69">
                  <c:v>1</c:v>
                </c:pt>
                <c:pt idx="70">
                  <c:v>1.6250000000000002</c:v>
                </c:pt>
                <c:pt idx="71">
                  <c:v>1.5833333333333335</c:v>
                </c:pt>
                <c:pt idx="72">
                  <c:v>1.8</c:v>
                </c:pt>
                <c:pt idx="73">
                  <c:v>1.3750000000000002</c:v>
                </c:pt>
                <c:pt idx="74">
                  <c:v>1.9444444444444444</c:v>
                </c:pt>
                <c:pt idx="75">
                  <c:v>1.3103448275862071</c:v>
                </c:pt>
                <c:pt idx="76">
                  <c:v>0.94444444444444453</c:v>
                </c:pt>
                <c:pt idx="77">
                  <c:v>1.4999999999999998</c:v>
                </c:pt>
                <c:pt idx="78">
                  <c:v>1.4999999999999998</c:v>
                </c:pt>
                <c:pt idx="79">
                  <c:v>0.91304347826086951</c:v>
                </c:pt>
                <c:pt idx="80">
                  <c:v>1.0869565217391304</c:v>
                </c:pt>
                <c:pt idx="81">
                  <c:v>1.4000000000000001</c:v>
                </c:pt>
                <c:pt idx="82">
                  <c:v>1.1176470588235294</c:v>
                </c:pt>
                <c:pt idx="83">
                  <c:v>1.1481481481481481</c:v>
                </c:pt>
                <c:pt idx="84">
                  <c:v>1.1666666666666667</c:v>
                </c:pt>
                <c:pt idx="85">
                  <c:v>0.88</c:v>
                </c:pt>
                <c:pt idx="86">
                  <c:v>0.9642857142857143</c:v>
                </c:pt>
                <c:pt idx="87">
                  <c:v>0.84615384615384615</c:v>
                </c:pt>
                <c:pt idx="88">
                  <c:v>1.0555555555555556</c:v>
                </c:pt>
                <c:pt idx="89">
                  <c:v>2.0689655172413794</c:v>
                </c:pt>
                <c:pt idx="90">
                  <c:v>1.2777777777777779</c:v>
                </c:pt>
                <c:pt idx="91">
                  <c:v>2.5625</c:v>
                </c:pt>
                <c:pt idx="92">
                  <c:v>1.96</c:v>
                </c:pt>
                <c:pt idx="93">
                  <c:v>1.25</c:v>
                </c:pt>
                <c:pt idx="94">
                  <c:v>1.5789473684210527</c:v>
                </c:pt>
                <c:pt idx="95">
                  <c:v>1.0625</c:v>
                </c:pt>
                <c:pt idx="96">
                  <c:v>1.625</c:v>
                </c:pt>
                <c:pt idx="97">
                  <c:v>0.86046511627906974</c:v>
                </c:pt>
                <c:pt idx="98">
                  <c:v>0.66666666666666674</c:v>
                </c:pt>
                <c:pt idx="99">
                  <c:v>1.2727272727272727</c:v>
                </c:pt>
                <c:pt idx="100">
                  <c:v>0.98275862068965514</c:v>
                </c:pt>
                <c:pt idx="101">
                  <c:v>1.1111111111111112</c:v>
                </c:pt>
                <c:pt idx="102">
                  <c:v>1.1714285714285715</c:v>
                </c:pt>
                <c:pt idx="103">
                  <c:v>0.58571428571428574</c:v>
                </c:pt>
                <c:pt idx="104">
                  <c:v>0.95121951219512202</c:v>
                </c:pt>
                <c:pt idx="105">
                  <c:v>0.43181818181818182</c:v>
                </c:pt>
                <c:pt idx="106">
                  <c:v>0.51428571428571435</c:v>
                </c:pt>
              </c:numCache>
            </c:numRef>
          </c:xVal>
          <c:yVal>
            <c:numRef>
              <c:f>'cruz-total data'!$AE$3:$AE$109</c:f>
              <c:numCache>
                <c:formatCode>General</c:formatCode>
                <c:ptCount val="107"/>
                <c:pt idx="49">
                  <c:v>1.9934602740192049E-2</c:v>
                </c:pt>
                <c:pt idx="50">
                  <c:v>6.2537469513350369E-3</c:v>
                </c:pt>
                <c:pt idx="51">
                  <c:v>1.3529741000484454E-2</c:v>
                </c:pt>
                <c:pt idx="52">
                  <c:v>5.0930651122693222E-3</c:v>
                </c:pt>
                <c:pt idx="53">
                  <c:v>6.6497781854933042E-3</c:v>
                </c:pt>
                <c:pt idx="54">
                  <c:v>9.9428531424557032E-3</c:v>
                </c:pt>
                <c:pt idx="55">
                  <c:v>5.4937104262336922E-3</c:v>
                </c:pt>
                <c:pt idx="56">
                  <c:v>2.3755271432857997E-2</c:v>
                </c:pt>
                <c:pt idx="57">
                  <c:v>2.9986834384504061E-2</c:v>
                </c:pt>
                <c:pt idx="58">
                  <c:v>3.2237092781139308E-2</c:v>
                </c:pt>
                <c:pt idx="59">
                  <c:v>1.9664344062815912E-2</c:v>
                </c:pt>
                <c:pt idx="60">
                  <c:v>4.3152310582290486E-2</c:v>
                </c:pt>
                <c:pt idx="61">
                  <c:v>3.196467450540036E-3</c:v>
                </c:pt>
                <c:pt idx="62">
                  <c:v>4.4193386482635072E-3</c:v>
                </c:pt>
                <c:pt idx="63">
                  <c:v>2.6839172301951451E-2</c:v>
                </c:pt>
                <c:pt idx="64">
                  <c:v>1.4909722786970839E-2</c:v>
                </c:pt>
                <c:pt idx="65">
                  <c:v>7.2447583389321788E-3</c:v>
                </c:pt>
                <c:pt idx="66">
                  <c:v>7.1808715810932726E-3</c:v>
                </c:pt>
                <c:pt idx="67">
                  <c:v>1.1665288850823002E-2</c:v>
                </c:pt>
                <c:pt idx="68">
                  <c:v>6.0372986157768167E-3</c:v>
                </c:pt>
                <c:pt idx="69">
                  <c:v>8.6472692481357159E-3</c:v>
                </c:pt>
                <c:pt idx="70">
                  <c:v>2.6649858267077144E-3</c:v>
                </c:pt>
                <c:pt idx="71">
                  <c:v>4.9358293330361222E-3</c:v>
                </c:pt>
                <c:pt idx="72">
                  <c:v>3.7166679823465209E-3</c:v>
                </c:pt>
                <c:pt idx="73">
                  <c:v>5.2853839608049897E-3</c:v>
                </c:pt>
                <c:pt idx="74">
                  <c:v>4.1795007372567488E-3</c:v>
                </c:pt>
                <c:pt idx="75">
                  <c:v>8.6827423321937398E-3</c:v>
                </c:pt>
                <c:pt idx="76">
                  <c:v>6.677427990838391E-3</c:v>
                </c:pt>
                <c:pt idx="77">
                  <c:v>4.2682297190608188E-3</c:v>
                </c:pt>
                <c:pt idx="78">
                  <c:v>5.3617843388727784E-3</c:v>
                </c:pt>
                <c:pt idx="79">
                  <c:v>7.0739719565905447E-3</c:v>
                </c:pt>
                <c:pt idx="80">
                  <c:v>9.0023199048254489E-3</c:v>
                </c:pt>
                <c:pt idx="81">
                  <c:v>2.4631799838349612E-3</c:v>
                </c:pt>
                <c:pt idx="82">
                  <c:v>1.3395329743062611E-2</c:v>
                </c:pt>
                <c:pt idx="83">
                  <c:v>8.5375020682177238E-3</c:v>
                </c:pt>
                <c:pt idx="84">
                  <c:v>6.8925737676209563E-3</c:v>
                </c:pt>
                <c:pt idx="85">
                  <c:v>3.3413979760274198E-3</c:v>
                </c:pt>
                <c:pt idx="86">
                  <c:v>5.4641345306352569E-3</c:v>
                </c:pt>
                <c:pt idx="87">
                  <c:v>1.0959316973280123E-2</c:v>
                </c:pt>
                <c:pt idx="88">
                  <c:v>1.0319308559929631E-2</c:v>
                </c:pt>
                <c:pt idx="89">
                  <c:v>5.9676374779024681E-3</c:v>
                </c:pt>
                <c:pt idx="90">
                  <c:v>4.0471810277132887E-3</c:v>
                </c:pt>
                <c:pt idx="91">
                  <c:v>2.6782744483515573E-3</c:v>
                </c:pt>
                <c:pt idx="92">
                  <c:v>3.4887066210389141E-3</c:v>
                </c:pt>
                <c:pt idx="93">
                  <c:v>4.276197238586168E-3</c:v>
                </c:pt>
                <c:pt idx="94">
                  <c:v>2.6171327604715866E-3</c:v>
                </c:pt>
                <c:pt idx="95">
                  <c:v>4.5097160023090934E-3</c:v>
                </c:pt>
                <c:pt idx="96">
                  <c:v>2.4889617878249707E-3</c:v>
                </c:pt>
                <c:pt idx="97">
                  <c:v>1.0538276526888476E-2</c:v>
                </c:pt>
                <c:pt idx="98">
                  <c:v>1.9106964695956057E-2</c:v>
                </c:pt>
                <c:pt idx="99">
                  <c:v>6.6983167123947154E-3</c:v>
                </c:pt>
                <c:pt idx="100">
                  <c:v>6.735682542557811E-3</c:v>
                </c:pt>
                <c:pt idx="101">
                  <c:v>9.480557932271514E-3</c:v>
                </c:pt>
                <c:pt idx="102">
                  <c:v>1.0696014077434531E-2</c:v>
                </c:pt>
                <c:pt idx="103">
                  <c:v>4.6179015177036844E-3</c:v>
                </c:pt>
                <c:pt idx="104">
                  <c:v>1.4139090866905141E-2</c:v>
                </c:pt>
                <c:pt idx="105">
                  <c:v>1.2487008132430442E-2</c:v>
                </c:pt>
                <c:pt idx="106">
                  <c:v>1.2745408188862169E-2</c:v>
                </c:pt>
              </c:numCache>
            </c:numRef>
          </c:yVal>
          <c:smooth val="0"/>
          <c:extLst>
            <c:ext xmlns:c16="http://schemas.microsoft.com/office/drawing/2014/chart" uri="{C3380CC4-5D6E-409C-BE32-E72D297353CC}">
              <c16:uniqueId val="{00000001-5F96-40A8-9D3F-8B6B062EA14E}"/>
            </c:ext>
          </c:extLst>
        </c:ser>
        <c:dLbls>
          <c:showLegendKey val="0"/>
          <c:showVal val="0"/>
          <c:showCatName val="0"/>
          <c:showSerName val="0"/>
          <c:showPercent val="0"/>
          <c:showBubbleSize val="0"/>
        </c:dLbls>
        <c:axId val="489032384"/>
        <c:axId val="489033696"/>
      </c:scatterChart>
      <c:valAx>
        <c:axId val="489032384"/>
        <c:scaling>
          <c:orientation val="minMax"/>
        </c:scaling>
        <c:delete val="0"/>
        <c:axPos val="b"/>
        <c:title>
          <c:tx>
            <c:rich>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l-GR" sz="2000" b="0" i="0" baseline="0">
                    <a:effectLst/>
                  </a:rPr>
                  <a:t>ρ</a:t>
                </a:r>
                <a:r>
                  <a:rPr lang="en-GB" sz="2000" b="0" i="0" baseline="-25000">
                    <a:effectLst/>
                  </a:rPr>
                  <a:t>b</a:t>
                </a:r>
                <a:r>
                  <a:rPr lang="en-GB" sz="2000" b="0" i="0" baseline="0">
                    <a:effectLst/>
                  </a:rPr>
                  <a:t> </a:t>
                </a:r>
                <a:r>
                  <a:rPr lang="en-US" sz="2000" b="0" i="0" baseline="0">
                    <a:effectLst/>
                  </a:rPr>
                  <a:t>(kg.m</a:t>
                </a:r>
                <a:r>
                  <a:rPr lang="en-US" sz="2000" b="0" i="0" baseline="30000">
                    <a:effectLst/>
                  </a:rPr>
                  <a:t>-3</a:t>
                </a:r>
                <a:r>
                  <a:rPr lang="en-US" sz="2000" b="0" i="0" baseline="0">
                    <a:effectLst/>
                  </a:rPr>
                  <a:t>)</a:t>
                </a:r>
                <a:endParaRPr lang="en-GB" sz="2000">
                  <a:effectLst/>
                </a:endParaRPr>
              </a:p>
            </c:rich>
          </c:tx>
          <c:layout>
            <c:manualLayout>
              <c:xMode val="edge"/>
              <c:yMode val="edge"/>
              <c:x val="0.436"/>
              <c:y val="0.91509460771940154"/>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3696"/>
        <c:crosses val="autoZero"/>
        <c:crossBetween val="midCat"/>
      </c:valAx>
      <c:valAx>
        <c:axId val="489033696"/>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2000" b="0" i="0" baseline="0">
                    <a:effectLst/>
                  </a:rPr>
                  <a:t>RoS/(u</a:t>
                </a:r>
                <a:r>
                  <a:rPr lang="en-GB" sz="2000" b="0" i="0" baseline="-25000">
                    <a:effectLst/>
                  </a:rPr>
                  <a:t>10</a:t>
                </a:r>
                <a:r>
                  <a:rPr lang="en-US" sz="2000" b="0" i="0" baseline="0">
                    <a:solidFill>
                      <a:schemeClr val="tx1"/>
                    </a:solidFill>
                    <a:effectLst/>
                    <a:latin typeface="Times New Roman" panose="02020603050405020304" pitchFamily="18" charset="0"/>
                    <a:cs typeface="Times New Roman" panose="02020603050405020304" pitchFamily="18" charset="0"/>
                  </a:rPr>
                  <a:t>.</a:t>
                </a:r>
                <a:r>
                  <a:rPr lang="en-US" sz="2000">
                    <a:solidFill>
                      <a:schemeClr val="tx1"/>
                    </a:solidFill>
                    <a:latin typeface="Times New Roman" panose="02020603050405020304" pitchFamily="18" charset="0"/>
                    <a:cs typeface="Times New Roman" panose="02020603050405020304" pitchFamily="18" charset="0"/>
                  </a:rPr>
                  <a:t>R</a:t>
                </a:r>
                <a:r>
                  <a:rPr lang="en-US" sz="1200">
                    <a:solidFill>
                      <a:schemeClr val="tx1"/>
                    </a:solidFill>
                    <a:latin typeface="Times New Roman" panose="02020603050405020304" pitchFamily="18" charset="0"/>
                    <a:cs typeface="Times New Roman" panose="02020603050405020304" pitchFamily="18" charset="0"/>
                  </a:rPr>
                  <a:t>H</a:t>
                </a:r>
                <a:r>
                  <a:rPr lang="en-US" sz="2000">
                    <a:solidFill>
                      <a:schemeClr val="tx1"/>
                    </a:solidFill>
                    <a:latin typeface="Times New Roman" panose="02020603050405020304" pitchFamily="18" charset="0"/>
                    <a:cs typeface="Times New Roman" panose="02020603050405020304" pitchFamily="18" charset="0"/>
                  </a:rPr>
                  <a:t>)</a:t>
                </a:r>
              </a:p>
            </c:rich>
          </c:tx>
          <c:layout>
            <c:manualLayout>
              <c:xMode val="edge"/>
              <c:yMode val="edge"/>
              <c:x val="3.963597159710246E-3"/>
              <c:y val="0.2952075483808555"/>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2384"/>
        <c:crosses val="autoZero"/>
        <c:crossBetween val="midCat"/>
        <c:majorUnit val="1.0000000000000002E-2"/>
      </c:valAx>
      <c:spPr>
        <a:noFill/>
        <a:ln>
          <a:solidFill>
            <a:schemeClr val="tx1"/>
          </a:solidFill>
        </a:ln>
        <a:effectLst/>
      </c:spPr>
    </c:plotArea>
    <c:legend>
      <c:legendPos val="r"/>
      <c:legendEntry>
        <c:idx val="2"/>
        <c:delete val="1"/>
      </c:legendEntry>
      <c:legendEntry>
        <c:idx val="3"/>
        <c:delete val="1"/>
      </c:legendEntry>
      <c:layout>
        <c:manualLayout>
          <c:xMode val="edge"/>
          <c:yMode val="edge"/>
          <c:x val="0.44604047619047621"/>
          <c:y val="4.4429861111111114E-2"/>
          <c:w val="0.52736111111111106"/>
          <c:h val="0.21854999999999999"/>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65238095238095"/>
          <c:y val="2.7407407407407405E-2"/>
          <c:w val="0.79183392857142854"/>
          <c:h val="0.82176736111111126"/>
        </c:manualLayout>
      </c:layout>
      <c:scatterChart>
        <c:scatterStyle val="lineMarker"/>
        <c:varyColors val="0"/>
        <c:ser>
          <c:idx val="0"/>
          <c:order val="0"/>
          <c:tx>
            <c:strRef>
              <c:f>'cruz-total data'!$AD$2</c:f>
              <c:strCache>
                <c:ptCount val="1"/>
                <c:pt idx="0">
                  <c:v>Cruz et al., 2020</c:v>
                </c:pt>
              </c:strCache>
            </c:strRef>
          </c:tx>
          <c:spPr>
            <a:ln w="25400" cap="rnd">
              <a:noFill/>
              <a:round/>
            </a:ln>
            <a:effectLst/>
          </c:spPr>
          <c:marker>
            <c:symbol val="circle"/>
            <c:size val="9"/>
            <c:spPr>
              <a:solidFill>
                <a:schemeClr val="bg1"/>
              </a:solidFill>
              <a:ln w="9525">
                <a:solidFill>
                  <a:srgbClr val="FF0000"/>
                </a:solidFill>
              </a:ln>
              <a:effectLst/>
            </c:spPr>
          </c:marker>
          <c:trendline>
            <c:spPr>
              <a:ln w="15875" cap="rnd">
                <a:solidFill>
                  <a:srgbClr val="FF0000"/>
                </a:solidFill>
                <a:prstDash val="dash"/>
              </a:ln>
              <a:effectLst/>
            </c:spPr>
            <c:trendlineType val="linear"/>
            <c:dispRSqr val="0"/>
            <c:dispEq val="0"/>
          </c:trendline>
          <c:xVal>
            <c:numRef>
              <c:f>'cruz-total data'!$R$3:$R$109</c:f>
              <c:numCache>
                <c:formatCode>General</c:formatCode>
                <c:ptCount val="107"/>
                <c:pt idx="0">
                  <c:v>0.28999999999999998</c:v>
                </c:pt>
                <c:pt idx="1">
                  <c:v>0.28999999999999998</c:v>
                </c:pt>
                <c:pt idx="2">
                  <c:v>0.28999999999999998</c:v>
                </c:pt>
                <c:pt idx="3">
                  <c:v>0.28999999999999998</c:v>
                </c:pt>
                <c:pt idx="4">
                  <c:v>0.28999999999999998</c:v>
                </c:pt>
                <c:pt idx="5">
                  <c:v>0.28999999999999998</c:v>
                </c:pt>
                <c:pt idx="6">
                  <c:v>0.28999999999999998</c:v>
                </c:pt>
                <c:pt idx="7">
                  <c:v>0.28999999999999998</c:v>
                </c:pt>
                <c:pt idx="8">
                  <c:v>0.28999999999999998</c:v>
                </c:pt>
                <c:pt idx="9">
                  <c:v>0.28999999999999998</c:v>
                </c:pt>
                <c:pt idx="10">
                  <c:v>0.28999999999999998</c:v>
                </c:pt>
                <c:pt idx="11">
                  <c:v>0.28999999999999998</c:v>
                </c:pt>
                <c:pt idx="12">
                  <c:v>0.28999999999999998</c:v>
                </c:pt>
                <c:pt idx="13">
                  <c:v>0.28999999999999998</c:v>
                </c:pt>
                <c:pt idx="14">
                  <c:v>0.28999999999999998</c:v>
                </c:pt>
                <c:pt idx="15">
                  <c:v>0.28999999999999998</c:v>
                </c:pt>
                <c:pt idx="16">
                  <c:v>0.28999999999999998</c:v>
                </c:pt>
                <c:pt idx="17">
                  <c:v>0.28999999999999998</c:v>
                </c:pt>
                <c:pt idx="18">
                  <c:v>0.28999999999999998</c:v>
                </c:pt>
                <c:pt idx="19">
                  <c:v>0.28999999999999998</c:v>
                </c:pt>
                <c:pt idx="20">
                  <c:v>0.28999999999999998</c:v>
                </c:pt>
                <c:pt idx="21">
                  <c:v>0.28999999999999998</c:v>
                </c:pt>
                <c:pt idx="22">
                  <c:v>0.28999999999999998</c:v>
                </c:pt>
                <c:pt idx="23">
                  <c:v>0.28999999999999998</c:v>
                </c:pt>
                <c:pt idx="24">
                  <c:v>0.09</c:v>
                </c:pt>
                <c:pt idx="25">
                  <c:v>0.09</c:v>
                </c:pt>
                <c:pt idx="26">
                  <c:v>0.09</c:v>
                </c:pt>
                <c:pt idx="27">
                  <c:v>0.09</c:v>
                </c:pt>
                <c:pt idx="28">
                  <c:v>0.09</c:v>
                </c:pt>
                <c:pt idx="29">
                  <c:v>0.09</c:v>
                </c:pt>
                <c:pt idx="30">
                  <c:v>0.09</c:v>
                </c:pt>
                <c:pt idx="31">
                  <c:v>0.09</c:v>
                </c:pt>
                <c:pt idx="32">
                  <c:v>0.09</c:v>
                </c:pt>
                <c:pt idx="33">
                  <c:v>0.73</c:v>
                </c:pt>
                <c:pt idx="34">
                  <c:v>0.73</c:v>
                </c:pt>
                <c:pt idx="35">
                  <c:v>0.73</c:v>
                </c:pt>
                <c:pt idx="36">
                  <c:v>0.73</c:v>
                </c:pt>
                <c:pt idx="37">
                  <c:v>0.73</c:v>
                </c:pt>
                <c:pt idx="38">
                  <c:v>0.73</c:v>
                </c:pt>
                <c:pt idx="39">
                  <c:v>0.73</c:v>
                </c:pt>
                <c:pt idx="40">
                  <c:v>0.73</c:v>
                </c:pt>
                <c:pt idx="41">
                  <c:v>0.73</c:v>
                </c:pt>
                <c:pt idx="42">
                  <c:v>0.73</c:v>
                </c:pt>
                <c:pt idx="43">
                  <c:v>0.73</c:v>
                </c:pt>
                <c:pt idx="44">
                  <c:v>0.73</c:v>
                </c:pt>
                <c:pt idx="49">
                  <c:v>0.3</c:v>
                </c:pt>
                <c:pt idx="50">
                  <c:v>0.25</c:v>
                </c:pt>
                <c:pt idx="51">
                  <c:v>0.31</c:v>
                </c:pt>
                <c:pt idx="52">
                  <c:v>0.4</c:v>
                </c:pt>
                <c:pt idx="53">
                  <c:v>0.41</c:v>
                </c:pt>
                <c:pt idx="54">
                  <c:v>0.28999999999999998</c:v>
                </c:pt>
                <c:pt idx="55">
                  <c:v>0.4</c:v>
                </c:pt>
                <c:pt idx="56">
                  <c:v>0.78</c:v>
                </c:pt>
                <c:pt idx="57">
                  <c:v>0.62</c:v>
                </c:pt>
                <c:pt idx="58">
                  <c:v>0.79</c:v>
                </c:pt>
                <c:pt idx="59">
                  <c:v>0.9</c:v>
                </c:pt>
                <c:pt idx="60">
                  <c:v>0.78</c:v>
                </c:pt>
                <c:pt idx="61">
                  <c:v>0.9</c:v>
                </c:pt>
                <c:pt idx="62">
                  <c:v>0.7</c:v>
                </c:pt>
                <c:pt idx="63">
                  <c:v>0.75</c:v>
                </c:pt>
                <c:pt idx="64">
                  <c:v>0.9</c:v>
                </c:pt>
                <c:pt idx="65">
                  <c:v>0.93</c:v>
                </c:pt>
                <c:pt idx="66">
                  <c:v>0.22</c:v>
                </c:pt>
                <c:pt idx="67">
                  <c:v>0.27</c:v>
                </c:pt>
                <c:pt idx="68">
                  <c:v>0.25</c:v>
                </c:pt>
                <c:pt idx="69">
                  <c:v>0.26</c:v>
                </c:pt>
                <c:pt idx="70">
                  <c:v>0.24</c:v>
                </c:pt>
                <c:pt idx="71">
                  <c:v>0.24</c:v>
                </c:pt>
                <c:pt idx="72">
                  <c:v>0.25</c:v>
                </c:pt>
                <c:pt idx="73">
                  <c:v>0.24</c:v>
                </c:pt>
                <c:pt idx="74">
                  <c:v>0.18</c:v>
                </c:pt>
                <c:pt idx="75">
                  <c:v>0.28999999999999998</c:v>
                </c:pt>
                <c:pt idx="76">
                  <c:v>0.18</c:v>
                </c:pt>
                <c:pt idx="77">
                  <c:v>0.2</c:v>
                </c:pt>
                <c:pt idx="78">
                  <c:v>0.2</c:v>
                </c:pt>
                <c:pt idx="79">
                  <c:v>0.23</c:v>
                </c:pt>
                <c:pt idx="80">
                  <c:v>0.23</c:v>
                </c:pt>
                <c:pt idx="81">
                  <c:v>0.2</c:v>
                </c:pt>
                <c:pt idx="82">
                  <c:v>0.17</c:v>
                </c:pt>
                <c:pt idx="83">
                  <c:v>0.27</c:v>
                </c:pt>
                <c:pt idx="84">
                  <c:v>0.24</c:v>
                </c:pt>
                <c:pt idx="85">
                  <c:v>0.25</c:v>
                </c:pt>
                <c:pt idx="86">
                  <c:v>0.28000000000000003</c:v>
                </c:pt>
                <c:pt idx="87">
                  <c:v>0.26</c:v>
                </c:pt>
                <c:pt idx="88">
                  <c:v>0.18</c:v>
                </c:pt>
                <c:pt idx="89">
                  <c:v>0.28999999999999998</c:v>
                </c:pt>
                <c:pt idx="90">
                  <c:v>0.18</c:v>
                </c:pt>
                <c:pt idx="91">
                  <c:v>0.16</c:v>
                </c:pt>
                <c:pt idx="92">
                  <c:v>0.25</c:v>
                </c:pt>
                <c:pt idx="93">
                  <c:v>0.2</c:v>
                </c:pt>
                <c:pt idx="94">
                  <c:v>0.19</c:v>
                </c:pt>
                <c:pt idx="95">
                  <c:v>0.16</c:v>
                </c:pt>
                <c:pt idx="96">
                  <c:v>0.16</c:v>
                </c:pt>
                <c:pt idx="97">
                  <c:v>0.43</c:v>
                </c:pt>
                <c:pt idx="98">
                  <c:v>0.56999999999999995</c:v>
                </c:pt>
                <c:pt idx="99">
                  <c:v>0.33</c:v>
                </c:pt>
                <c:pt idx="100">
                  <c:v>0.57999999999999996</c:v>
                </c:pt>
                <c:pt idx="101">
                  <c:v>0.36</c:v>
                </c:pt>
                <c:pt idx="102">
                  <c:v>0.35</c:v>
                </c:pt>
                <c:pt idx="103">
                  <c:v>0.7</c:v>
                </c:pt>
                <c:pt idx="104">
                  <c:v>0.41</c:v>
                </c:pt>
                <c:pt idx="105">
                  <c:v>0.88</c:v>
                </c:pt>
                <c:pt idx="106">
                  <c:v>0.7</c:v>
                </c:pt>
              </c:numCache>
            </c:numRef>
          </c:xVal>
          <c:yVal>
            <c:numRef>
              <c:f>'cruz-total data'!$AD$3:$AD$109</c:f>
              <c:numCache>
                <c:formatCode>General</c:formatCode>
                <c:ptCount val="107"/>
                <c:pt idx="0">
                  <c:v>1.1083095508575546E-2</c:v>
                </c:pt>
                <c:pt idx="1">
                  <c:v>6.5291586288766888E-3</c:v>
                </c:pt>
                <c:pt idx="2">
                  <c:v>5.9774250645619935E-3</c:v>
                </c:pt>
                <c:pt idx="3">
                  <c:v>9.982966127726119E-3</c:v>
                </c:pt>
                <c:pt idx="4">
                  <c:v>1.0951364708525218E-2</c:v>
                </c:pt>
                <c:pt idx="5">
                  <c:v>8.9899524061343196E-3</c:v>
                </c:pt>
                <c:pt idx="6">
                  <c:v>7.9831255767625117E-3</c:v>
                </c:pt>
                <c:pt idx="7">
                  <c:v>6.8752341701011615E-3</c:v>
                </c:pt>
                <c:pt idx="8">
                  <c:v>9.6240942028985501E-3</c:v>
                </c:pt>
                <c:pt idx="9">
                  <c:v>7.9430860616107185E-3</c:v>
                </c:pt>
                <c:pt idx="10">
                  <c:v>1.5584087256442209E-2</c:v>
                </c:pt>
                <c:pt idx="11">
                  <c:v>7.855642840476006E-3</c:v>
                </c:pt>
                <c:pt idx="12">
                  <c:v>1.195300296561248E-2</c:v>
                </c:pt>
                <c:pt idx="13">
                  <c:v>1.7261904761904763E-2</c:v>
                </c:pt>
                <c:pt idx="14">
                  <c:v>8.7713469333510537E-3</c:v>
                </c:pt>
                <c:pt idx="15">
                  <c:v>4.3317857735035645E-3</c:v>
                </c:pt>
                <c:pt idx="16">
                  <c:v>7.3084122439991198E-3</c:v>
                </c:pt>
                <c:pt idx="17">
                  <c:v>4.6838172609197128E-3</c:v>
                </c:pt>
                <c:pt idx="18">
                  <c:v>1.9750966079862604E-2</c:v>
                </c:pt>
                <c:pt idx="19">
                  <c:v>1.601864709383059E-2</c:v>
                </c:pt>
                <c:pt idx="20">
                  <c:v>1.2104283054003724E-2</c:v>
                </c:pt>
                <c:pt idx="21">
                  <c:v>7.4410626115579866E-3</c:v>
                </c:pt>
                <c:pt idx="22">
                  <c:v>7.6245210727969338E-3</c:v>
                </c:pt>
                <c:pt idx="23">
                  <c:v>8.2116216385632809E-3</c:v>
                </c:pt>
                <c:pt idx="24">
                  <c:v>5.0146198830409352E-3</c:v>
                </c:pt>
                <c:pt idx="25">
                  <c:v>4.9404242952630047E-3</c:v>
                </c:pt>
                <c:pt idx="26">
                  <c:v>4.4346911717642748E-3</c:v>
                </c:pt>
                <c:pt idx="27">
                  <c:v>2.6611047180667433E-3</c:v>
                </c:pt>
                <c:pt idx="28">
                  <c:v>3.6122063964664757E-3</c:v>
                </c:pt>
                <c:pt idx="29">
                  <c:v>3.3609839816933634E-3</c:v>
                </c:pt>
                <c:pt idx="30">
                  <c:v>8.711262282690856E-3</c:v>
                </c:pt>
                <c:pt idx="31">
                  <c:v>4.8432284215546018E-3</c:v>
                </c:pt>
                <c:pt idx="32">
                  <c:v>5.2974308507297042E-3</c:v>
                </c:pt>
                <c:pt idx="33">
                  <c:v>1.4571625751749976E-2</c:v>
                </c:pt>
                <c:pt idx="34">
                  <c:v>1.1571309125656952E-2</c:v>
                </c:pt>
                <c:pt idx="35">
                  <c:v>1.1855351465913105E-2</c:v>
                </c:pt>
                <c:pt idx="36">
                  <c:v>1.0318096765570705E-2</c:v>
                </c:pt>
                <c:pt idx="37">
                  <c:v>1.3733873803838819E-2</c:v>
                </c:pt>
                <c:pt idx="38">
                  <c:v>1.3440372520561203E-2</c:v>
                </c:pt>
                <c:pt idx="39">
                  <c:v>6.9999999999999993E-3</c:v>
                </c:pt>
                <c:pt idx="40">
                  <c:v>8.1439276645816541E-3</c:v>
                </c:pt>
                <c:pt idx="41">
                  <c:v>1.4473255632815485E-2</c:v>
                </c:pt>
                <c:pt idx="42">
                  <c:v>1.4421985010220306E-2</c:v>
                </c:pt>
                <c:pt idx="43">
                  <c:v>1.6239022715007604E-2</c:v>
                </c:pt>
                <c:pt idx="44">
                  <c:v>1.6552250190694128E-2</c:v>
                </c:pt>
              </c:numCache>
            </c:numRef>
          </c:yVal>
          <c:smooth val="0"/>
          <c:extLst>
            <c:ext xmlns:c16="http://schemas.microsoft.com/office/drawing/2014/chart" uri="{C3380CC4-5D6E-409C-BE32-E72D297353CC}">
              <c16:uniqueId val="{00000000-4018-4F9D-93BF-C1626040CD77}"/>
            </c:ext>
          </c:extLst>
        </c:ser>
        <c:ser>
          <c:idx val="1"/>
          <c:order val="1"/>
          <c:tx>
            <c:strRef>
              <c:f>'cruz-total data'!$AE$2</c:f>
              <c:strCache>
                <c:ptCount val="1"/>
                <c:pt idx="0">
                  <c:v>Cruz et al., 2018</c:v>
                </c:pt>
              </c:strCache>
            </c:strRef>
          </c:tx>
          <c:spPr>
            <a:ln w="25400" cap="rnd">
              <a:noFill/>
              <a:round/>
            </a:ln>
            <a:effectLst/>
          </c:spPr>
          <c:marker>
            <c:symbol val="circle"/>
            <c:size val="9"/>
            <c:spPr>
              <a:solidFill>
                <a:schemeClr val="bg1"/>
              </a:solidFill>
              <a:ln w="9525">
                <a:solidFill>
                  <a:srgbClr val="00B0F0"/>
                </a:solidFill>
              </a:ln>
              <a:effectLst/>
            </c:spPr>
          </c:marker>
          <c:trendline>
            <c:spPr>
              <a:ln w="15875" cap="rnd">
                <a:solidFill>
                  <a:srgbClr val="00B0F0"/>
                </a:solidFill>
                <a:prstDash val="dash"/>
              </a:ln>
              <a:effectLst/>
            </c:spPr>
            <c:trendlineType val="linear"/>
            <c:dispRSqr val="0"/>
            <c:dispEq val="0"/>
          </c:trendline>
          <c:xVal>
            <c:numRef>
              <c:f>'cruz-total data'!$R$3:$R$109</c:f>
              <c:numCache>
                <c:formatCode>General</c:formatCode>
                <c:ptCount val="107"/>
                <c:pt idx="0">
                  <c:v>0.28999999999999998</c:v>
                </c:pt>
                <c:pt idx="1">
                  <c:v>0.28999999999999998</c:v>
                </c:pt>
                <c:pt idx="2">
                  <c:v>0.28999999999999998</c:v>
                </c:pt>
                <c:pt idx="3">
                  <c:v>0.28999999999999998</c:v>
                </c:pt>
                <c:pt idx="4">
                  <c:v>0.28999999999999998</c:v>
                </c:pt>
                <c:pt idx="5">
                  <c:v>0.28999999999999998</c:v>
                </c:pt>
                <c:pt idx="6">
                  <c:v>0.28999999999999998</c:v>
                </c:pt>
                <c:pt idx="7">
                  <c:v>0.28999999999999998</c:v>
                </c:pt>
                <c:pt idx="8">
                  <c:v>0.28999999999999998</c:v>
                </c:pt>
                <c:pt idx="9">
                  <c:v>0.28999999999999998</c:v>
                </c:pt>
                <c:pt idx="10">
                  <c:v>0.28999999999999998</c:v>
                </c:pt>
                <c:pt idx="11">
                  <c:v>0.28999999999999998</c:v>
                </c:pt>
                <c:pt idx="12">
                  <c:v>0.28999999999999998</c:v>
                </c:pt>
                <c:pt idx="13">
                  <c:v>0.28999999999999998</c:v>
                </c:pt>
                <c:pt idx="14">
                  <c:v>0.28999999999999998</c:v>
                </c:pt>
                <c:pt idx="15">
                  <c:v>0.28999999999999998</c:v>
                </c:pt>
                <c:pt idx="16">
                  <c:v>0.28999999999999998</c:v>
                </c:pt>
                <c:pt idx="17">
                  <c:v>0.28999999999999998</c:v>
                </c:pt>
                <c:pt idx="18">
                  <c:v>0.28999999999999998</c:v>
                </c:pt>
                <c:pt idx="19">
                  <c:v>0.28999999999999998</c:v>
                </c:pt>
                <c:pt idx="20">
                  <c:v>0.28999999999999998</c:v>
                </c:pt>
                <c:pt idx="21">
                  <c:v>0.28999999999999998</c:v>
                </c:pt>
                <c:pt idx="22">
                  <c:v>0.28999999999999998</c:v>
                </c:pt>
                <c:pt idx="23">
                  <c:v>0.28999999999999998</c:v>
                </c:pt>
                <c:pt idx="24">
                  <c:v>0.09</c:v>
                </c:pt>
                <c:pt idx="25">
                  <c:v>0.09</c:v>
                </c:pt>
                <c:pt idx="26">
                  <c:v>0.09</c:v>
                </c:pt>
                <c:pt idx="27">
                  <c:v>0.09</c:v>
                </c:pt>
                <c:pt idx="28">
                  <c:v>0.09</c:v>
                </c:pt>
                <c:pt idx="29">
                  <c:v>0.09</c:v>
                </c:pt>
                <c:pt idx="30">
                  <c:v>0.09</c:v>
                </c:pt>
                <c:pt idx="31">
                  <c:v>0.09</c:v>
                </c:pt>
                <c:pt idx="32">
                  <c:v>0.09</c:v>
                </c:pt>
                <c:pt idx="33">
                  <c:v>0.73</c:v>
                </c:pt>
                <c:pt idx="34">
                  <c:v>0.73</c:v>
                </c:pt>
                <c:pt idx="35">
                  <c:v>0.73</c:v>
                </c:pt>
                <c:pt idx="36">
                  <c:v>0.73</c:v>
                </c:pt>
                <c:pt idx="37">
                  <c:v>0.73</c:v>
                </c:pt>
                <c:pt idx="38">
                  <c:v>0.73</c:v>
                </c:pt>
                <c:pt idx="39">
                  <c:v>0.73</c:v>
                </c:pt>
                <c:pt idx="40">
                  <c:v>0.73</c:v>
                </c:pt>
                <c:pt idx="41">
                  <c:v>0.73</c:v>
                </c:pt>
                <c:pt idx="42">
                  <c:v>0.73</c:v>
                </c:pt>
                <c:pt idx="43">
                  <c:v>0.73</c:v>
                </c:pt>
                <c:pt idx="44">
                  <c:v>0.73</c:v>
                </c:pt>
                <c:pt idx="49">
                  <c:v>0.3</c:v>
                </c:pt>
                <c:pt idx="50">
                  <c:v>0.25</c:v>
                </c:pt>
                <c:pt idx="51">
                  <c:v>0.31</c:v>
                </c:pt>
                <c:pt idx="52">
                  <c:v>0.4</c:v>
                </c:pt>
                <c:pt idx="53">
                  <c:v>0.41</c:v>
                </c:pt>
                <c:pt idx="54">
                  <c:v>0.28999999999999998</c:v>
                </c:pt>
                <c:pt idx="55">
                  <c:v>0.4</c:v>
                </c:pt>
                <c:pt idx="56">
                  <c:v>0.78</c:v>
                </c:pt>
                <c:pt idx="57">
                  <c:v>0.62</c:v>
                </c:pt>
                <c:pt idx="58">
                  <c:v>0.79</c:v>
                </c:pt>
                <c:pt idx="59">
                  <c:v>0.9</c:v>
                </c:pt>
                <c:pt idx="60">
                  <c:v>0.78</c:v>
                </c:pt>
                <c:pt idx="61">
                  <c:v>0.9</c:v>
                </c:pt>
                <c:pt idx="62">
                  <c:v>0.7</c:v>
                </c:pt>
                <c:pt idx="63">
                  <c:v>0.75</c:v>
                </c:pt>
                <c:pt idx="64">
                  <c:v>0.9</c:v>
                </c:pt>
                <c:pt idx="65">
                  <c:v>0.93</c:v>
                </c:pt>
                <c:pt idx="66">
                  <c:v>0.22</c:v>
                </c:pt>
                <c:pt idx="67">
                  <c:v>0.27</c:v>
                </c:pt>
                <c:pt idx="68">
                  <c:v>0.25</c:v>
                </c:pt>
                <c:pt idx="69">
                  <c:v>0.26</c:v>
                </c:pt>
                <c:pt idx="70">
                  <c:v>0.24</c:v>
                </c:pt>
                <c:pt idx="71">
                  <c:v>0.24</c:v>
                </c:pt>
                <c:pt idx="72">
                  <c:v>0.25</c:v>
                </c:pt>
                <c:pt idx="73">
                  <c:v>0.24</c:v>
                </c:pt>
                <c:pt idx="74">
                  <c:v>0.18</c:v>
                </c:pt>
                <c:pt idx="75">
                  <c:v>0.28999999999999998</c:v>
                </c:pt>
                <c:pt idx="76">
                  <c:v>0.18</c:v>
                </c:pt>
                <c:pt idx="77">
                  <c:v>0.2</c:v>
                </c:pt>
                <c:pt idx="78">
                  <c:v>0.2</c:v>
                </c:pt>
                <c:pt idx="79">
                  <c:v>0.23</c:v>
                </c:pt>
                <c:pt idx="80">
                  <c:v>0.23</c:v>
                </c:pt>
                <c:pt idx="81">
                  <c:v>0.2</c:v>
                </c:pt>
                <c:pt idx="82">
                  <c:v>0.17</c:v>
                </c:pt>
                <c:pt idx="83">
                  <c:v>0.27</c:v>
                </c:pt>
                <c:pt idx="84">
                  <c:v>0.24</c:v>
                </c:pt>
                <c:pt idx="85">
                  <c:v>0.25</c:v>
                </c:pt>
                <c:pt idx="86">
                  <c:v>0.28000000000000003</c:v>
                </c:pt>
                <c:pt idx="87">
                  <c:v>0.26</c:v>
                </c:pt>
                <c:pt idx="88">
                  <c:v>0.18</c:v>
                </c:pt>
                <c:pt idx="89">
                  <c:v>0.28999999999999998</c:v>
                </c:pt>
                <c:pt idx="90">
                  <c:v>0.18</c:v>
                </c:pt>
                <c:pt idx="91">
                  <c:v>0.16</c:v>
                </c:pt>
                <c:pt idx="92">
                  <c:v>0.25</c:v>
                </c:pt>
                <c:pt idx="93">
                  <c:v>0.2</c:v>
                </c:pt>
                <c:pt idx="94">
                  <c:v>0.19</c:v>
                </c:pt>
                <c:pt idx="95">
                  <c:v>0.16</c:v>
                </c:pt>
                <c:pt idx="96">
                  <c:v>0.16</c:v>
                </c:pt>
                <c:pt idx="97">
                  <c:v>0.43</c:v>
                </c:pt>
                <c:pt idx="98">
                  <c:v>0.56999999999999995</c:v>
                </c:pt>
                <c:pt idx="99">
                  <c:v>0.33</c:v>
                </c:pt>
                <c:pt idx="100">
                  <c:v>0.57999999999999996</c:v>
                </c:pt>
                <c:pt idx="101">
                  <c:v>0.36</c:v>
                </c:pt>
                <c:pt idx="102">
                  <c:v>0.35</c:v>
                </c:pt>
                <c:pt idx="103">
                  <c:v>0.7</c:v>
                </c:pt>
                <c:pt idx="104">
                  <c:v>0.41</c:v>
                </c:pt>
                <c:pt idx="105">
                  <c:v>0.88</c:v>
                </c:pt>
                <c:pt idx="106">
                  <c:v>0.7</c:v>
                </c:pt>
              </c:numCache>
            </c:numRef>
          </c:xVal>
          <c:yVal>
            <c:numRef>
              <c:f>'cruz-total data'!$AE$3:$AE$109</c:f>
              <c:numCache>
                <c:formatCode>General</c:formatCode>
                <c:ptCount val="107"/>
                <c:pt idx="49">
                  <c:v>1.9934602740192049E-2</c:v>
                </c:pt>
                <c:pt idx="50">
                  <c:v>6.2537469513350369E-3</c:v>
                </c:pt>
                <c:pt idx="51">
                  <c:v>1.3529741000484454E-2</c:v>
                </c:pt>
                <c:pt idx="52">
                  <c:v>5.0930651122693222E-3</c:v>
                </c:pt>
                <c:pt idx="53">
                  <c:v>6.6497781854933042E-3</c:v>
                </c:pt>
                <c:pt idx="54">
                  <c:v>9.9428531424557032E-3</c:v>
                </c:pt>
                <c:pt idx="55">
                  <c:v>5.4937104262336922E-3</c:v>
                </c:pt>
                <c:pt idx="56">
                  <c:v>2.3755271432857997E-2</c:v>
                </c:pt>
                <c:pt idx="57">
                  <c:v>2.9986834384504061E-2</c:v>
                </c:pt>
                <c:pt idx="58">
                  <c:v>3.2237092781139308E-2</c:v>
                </c:pt>
                <c:pt idx="59">
                  <c:v>1.9664344062815912E-2</c:v>
                </c:pt>
                <c:pt idx="60">
                  <c:v>4.3152310582290486E-2</c:v>
                </c:pt>
                <c:pt idx="61">
                  <c:v>3.196467450540036E-3</c:v>
                </c:pt>
                <c:pt idx="62">
                  <c:v>4.4193386482635072E-3</c:v>
                </c:pt>
                <c:pt idx="63">
                  <c:v>2.6839172301951451E-2</c:v>
                </c:pt>
                <c:pt idx="64">
                  <c:v>1.4909722786970839E-2</c:v>
                </c:pt>
                <c:pt idx="65">
                  <c:v>7.2447583389321788E-3</c:v>
                </c:pt>
                <c:pt idx="66">
                  <c:v>7.1808715810932726E-3</c:v>
                </c:pt>
                <c:pt idx="67">
                  <c:v>1.1665288850823002E-2</c:v>
                </c:pt>
                <c:pt idx="68">
                  <c:v>6.0372986157768167E-3</c:v>
                </c:pt>
                <c:pt idx="69">
                  <c:v>8.6472692481357159E-3</c:v>
                </c:pt>
                <c:pt idx="70">
                  <c:v>2.6649858267077144E-3</c:v>
                </c:pt>
                <c:pt idx="71">
                  <c:v>4.9358293330361222E-3</c:v>
                </c:pt>
                <c:pt idx="72">
                  <c:v>3.7166679823465209E-3</c:v>
                </c:pt>
                <c:pt idx="73">
                  <c:v>5.2853839608049897E-3</c:v>
                </c:pt>
                <c:pt idx="74">
                  <c:v>4.1795007372567488E-3</c:v>
                </c:pt>
                <c:pt idx="75">
                  <c:v>8.6827423321937398E-3</c:v>
                </c:pt>
                <c:pt idx="76">
                  <c:v>6.677427990838391E-3</c:v>
                </c:pt>
                <c:pt idx="77">
                  <c:v>4.2682297190608188E-3</c:v>
                </c:pt>
                <c:pt idx="78">
                  <c:v>5.3617843388727784E-3</c:v>
                </c:pt>
                <c:pt idx="79">
                  <c:v>7.0739719565905447E-3</c:v>
                </c:pt>
                <c:pt idx="80">
                  <c:v>9.0023199048254489E-3</c:v>
                </c:pt>
                <c:pt idx="81">
                  <c:v>2.4631799838349612E-3</c:v>
                </c:pt>
                <c:pt idx="82">
                  <c:v>1.3395329743062611E-2</c:v>
                </c:pt>
                <c:pt idx="83">
                  <c:v>8.5375020682177238E-3</c:v>
                </c:pt>
                <c:pt idx="84">
                  <c:v>6.8925737676209563E-3</c:v>
                </c:pt>
                <c:pt idx="85">
                  <c:v>3.3413979760274198E-3</c:v>
                </c:pt>
                <c:pt idx="86">
                  <c:v>5.4641345306352569E-3</c:v>
                </c:pt>
                <c:pt idx="87">
                  <c:v>1.0959316973280123E-2</c:v>
                </c:pt>
                <c:pt idx="88">
                  <c:v>1.0319308559929631E-2</c:v>
                </c:pt>
                <c:pt idx="89">
                  <c:v>5.9676374779024681E-3</c:v>
                </c:pt>
                <c:pt idx="90">
                  <c:v>4.0471810277132887E-3</c:v>
                </c:pt>
                <c:pt idx="91">
                  <c:v>2.6782744483515573E-3</c:v>
                </c:pt>
                <c:pt idx="92">
                  <c:v>3.4887066210389141E-3</c:v>
                </c:pt>
                <c:pt idx="93">
                  <c:v>4.276197238586168E-3</c:v>
                </c:pt>
                <c:pt idx="94">
                  <c:v>2.6171327604715866E-3</c:v>
                </c:pt>
                <c:pt idx="95">
                  <c:v>4.5097160023090934E-3</c:v>
                </c:pt>
                <c:pt idx="96">
                  <c:v>2.4889617878249707E-3</c:v>
                </c:pt>
                <c:pt idx="97">
                  <c:v>1.0538276526888476E-2</c:v>
                </c:pt>
                <c:pt idx="98">
                  <c:v>1.9106964695956057E-2</c:v>
                </c:pt>
                <c:pt idx="99">
                  <c:v>6.6983167123947154E-3</c:v>
                </c:pt>
                <c:pt idx="100">
                  <c:v>6.735682542557811E-3</c:v>
                </c:pt>
                <c:pt idx="101">
                  <c:v>9.480557932271514E-3</c:v>
                </c:pt>
                <c:pt idx="102">
                  <c:v>1.0696014077434531E-2</c:v>
                </c:pt>
                <c:pt idx="103">
                  <c:v>4.6179015177036844E-3</c:v>
                </c:pt>
                <c:pt idx="104">
                  <c:v>1.4139090866905141E-2</c:v>
                </c:pt>
                <c:pt idx="105">
                  <c:v>1.2487008132430442E-2</c:v>
                </c:pt>
                <c:pt idx="106">
                  <c:v>1.2745408188862169E-2</c:v>
                </c:pt>
              </c:numCache>
            </c:numRef>
          </c:yVal>
          <c:smooth val="0"/>
          <c:extLst>
            <c:ext xmlns:c16="http://schemas.microsoft.com/office/drawing/2014/chart" uri="{C3380CC4-5D6E-409C-BE32-E72D297353CC}">
              <c16:uniqueId val="{00000001-4018-4F9D-93BF-C1626040CD77}"/>
            </c:ext>
          </c:extLst>
        </c:ser>
        <c:dLbls>
          <c:showLegendKey val="0"/>
          <c:showVal val="0"/>
          <c:showCatName val="0"/>
          <c:showSerName val="0"/>
          <c:showPercent val="0"/>
          <c:showBubbleSize val="0"/>
        </c:dLbls>
        <c:axId val="489032384"/>
        <c:axId val="489033696"/>
      </c:scatterChart>
      <c:valAx>
        <c:axId val="489032384"/>
        <c:scaling>
          <c:orientation val="minMax"/>
          <c:max val="1"/>
        </c:scaling>
        <c:delete val="0"/>
        <c:axPos val="b"/>
        <c:title>
          <c:tx>
            <c:rich>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H</a:t>
                </a:r>
                <a:r>
                  <a:rPr lang="en-US" sz="1800" b="0" i="0" baseline="-25000">
                    <a:effectLst/>
                  </a:rPr>
                  <a:t>g </a:t>
                </a:r>
                <a:r>
                  <a:rPr lang="en-US" sz="1800" b="0" i="0" baseline="0">
                    <a:effectLst/>
                  </a:rPr>
                  <a:t>(m)</a:t>
                </a:r>
                <a:endParaRPr lang="en-GB" sz="2000">
                  <a:effectLst/>
                </a:endParaRPr>
              </a:p>
            </c:rich>
          </c:tx>
          <c:layout>
            <c:manualLayout>
              <c:xMode val="edge"/>
              <c:yMode val="edge"/>
              <c:x val="0.50403571428571425"/>
              <c:y val="0.91206177696168877"/>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3696"/>
        <c:crosses val="autoZero"/>
        <c:crossBetween val="midCat"/>
      </c:valAx>
      <c:valAx>
        <c:axId val="489033696"/>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2000" b="0" i="0" baseline="0">
                    <a:effectLst/>
                  </a:rPr>
                  <a:t>RoS/(u</a:t>
                </a:r>
                <a:r>
                  <a:rPr lang="en-GB" sz="2000" b="0" i="0" baseline="-25000">
                    <a:effectLst/>
                  </a:rPr>
                  <a:t>10</a:t>
                </a:r>
                <a:r>
                  <a:rPr lang="en-US" sz="2000" b="0" i="0" baseline="0">
                    <a:solidFill>
                      <a:schemeClr val="tx1"/>
                    </a:solidFill>
                    <a:effectLst/>
                    <a:latin typeface="Times New Roman" panose="02020603050405020304" pitchFamily="18" charset="0"/>
                    <a:cs typeface="Times New Roman" panose="02020603050405020304" pitchFamily="18" charset="0"/>
                  </a:rPr>
                  <a:t>.</a:t>
                </a:r>
                <a:r>
                  <a:rPr lang="en-US" sz="2000">
                    <a:solidFill>
                      <a:schemeClr val="tx1"/>
                    </a:solidFill>
                    <a:latin typeface="Times New Roman" panose="02020603050405020304" pitchFamily="18" charset="0"/>
                    <a:cs typeface="Times New Roman" panose="02020603050405020304" pitchFamily="18" charset="0"/>
                  </a:rPr>
                  <a:t>R</a:t>
                </a:r>
                <a:r>
                  <a:rPr lang="en-US" sz="1200">
                    <a:solidFill>
                      <a:schemeClr val="tx1"/>
                    </a:solidFill>
                    <a:latin typeface="Times New Roman" panose="02020603050405020304" pitchFamily="18" charset="0"/>
                    <a:cs typeface="Times New Roman" panose="02020603050405020304" pitchFamily="18" charset="0"/>
                  </a:rPr>
                  <a:t>H</a:t>
                </a:r>
                <a:r>
                  <a:rPr lang="en-US" sz="2000">
                    <a:solidFill>
                      <a:schemeClr val="tx1"/>
                    </a:solidFill>
                    <a:latin typeface="Times New Roman" panose="02020603050405020304" pitchFamily="18" charset="0"/>
                    <a:cs typeface="Times New Roman" panose="02020603050405020304" pitchFamily="18" charset="0"/>
                  </a:rPr>
                  <a:t>)</a:t>
                </a:r>
                <a:endParaRPr lang="en-US" sz="1200">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3.9904761904761901E-3"/>
              <c:y val="0.3040048304103424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89032384"/>
        <c:crosses val="autoZero"/>
        <c:crossBetween val="midCat"/>
        <c:majorUnit val="1.0000000000000002E-2"/>
      </c:valAx>
      <c:spPr>
        <a:noFill/>
        <a:ln>
          <a:solidFill>
            <a:schemeClr val="tx1"/>
          </a:solidFill>
        </a:ln>
        <a:effectLst/>
      </c:spPr>
    </c:plotArea>
    <c:legend>
      <c:legendPos val="r"/>
      <c:legendEntry>
        <c:idx val="2"/>
        <c:delete val="1"/>
      </c:legendEntry>
      <c:legendEntry>
        <c:idx val="3"/>
        <c:delete val="1"/>
      </c:legendEntry>
      <c:layout>
        <c:manualLayout>
          <c:xMode val="edge"/>
          <c:yMode val="edge"/>
          <c:x val="0.17389761904761905"/>
          <c:y val="4.746276434040661E-2"/>
          <c:w val="0.35601190476190475"/>
          <c:h val="0.21854999999999999"/>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0717592592593"/>
          <c:y val="2.3548846164578509E-2"/>
          <c:w val="0.82424074074074072"/>
          <c:h val="0.82899010212632251"/>
        </c:manualLayout>
      </c:layout>
      <c:scatterChart>
        <c:scatterStyle val="lineMarker"/>
        <c:varyColors val="0"/>
        <c:ser>
          <c:idx val="0"/>
          <c:order val="0"/>
          <c:tx>
            <c:strRef>
              <c:f>'Nc gathered data'!$B$1</c:f>
              <c:strCache>
                <c:ptCount val="1"/>
                <c:pt idx="0">
                  <c:v>FDS-ρb=0.616</c:v>
                </c:pt>
              </c:strCache>
            </c:strRef>
          </c:tx>
          <c:spPr>
            <a:ln w="19050" cap="rnd">
              <a:noFill/>
              <a:round/>
            </a:ln>
            <a:effectLst/>
          </c:spPr>
          <c:marker>
            <c:symbol val="triangle"/>
            <c:size val="7"/>
            <c:spPr>
              <a:solidFill>
                <a:schemeClr val="bg1"/>
              </a:solidFill>
              <a:ln w="9525">
                <a:solidFill>
                  <a:schemeClr val="tx1"/>
                </a:solidFill>
              </a:ln>
              <a:effectLst/>
            </c:spPr>
          </c:marker>
          <c:xVal>
            <c:numRef>
              <c:f>'Nc gathered data'!$A$2:$A$392</c:f>
              <c:numCache>
                <c:formatCode>General</c:formatCode>
                <c:ptCount val="391"/>
                <c:pt idx="0">
                  <c:v>1E-4</c:v>
                </c:pt>
                <c:pt idx="1">
                  <c:v>1</c:v>
                </c:pt>
                <c:pt idx="2">
                  <c:v>1E-4</c:v>
                </c:pt>
                <c:pt idx="3">
                  <c:v>1</c:v>
                </c:pt>
                <c:pt idx="4">
                  <c:v>0.33250000000000002</c:v>
                </c:pt>
                <c:pt idx="5">
                  <c:v>0.1925</c:v>
                </c:pt>
                <c:pt idx="6">
                  <c:v>0.14416666666666667</c:v>
                </c:pt>
                <c:pt idx="7" formatCode="0.00">
                  <c:v>0.2495</c:v>
                </c:pt>
                <c:pt idx="8">
                  <c:v>0.16875000000000001</c:v>
                </c:pt>
                <c:pt idx="9">
                  <c:v>0.14833333333333334</c:v>
                </c:pt>
                <c:pt idx="10">
                  <c:v>0.17499999999999999</c:v>
                </c:pt>
                <c:pt idx="11">
                  <c:v>0.155</c:v>
                </c:pt>
                <c:pt idx="12">
                  <c:v>0.12583333333333332</c:v>
                </c:pt>
                <c:pt idx="14">
                  <c:v>0.11374674841647317</c:v>
                </c:pt>
                <c:pt idx="15">
                  <c:v>0.10926557018599199</c:v>
                </c:pt>
                <c:pt idx="16">
                  <c:v>0.1010818416436623</c:v>
                </c:pt>
                <c:pt idx="17">
                  <c:v>9.1705586711759907E-2</c:v>
                </c:pt>
                <c:pt idx="18">
                  <c:v>9.1570592492748334E-2</c:v>
                </c:pt>
                <c:pt idx="19">
                  <c:v>0.16055111712931616</c:v>
                </c:pt>
                <c:pt idx="20">
                  <c:v>0.15416666666666667</c:v>
                </c:pt>
                <c:pt idx="21">
                  <c:v>0.14092665545197763</c:v>
                </c:pt>
                <c:pt idx="22">
                  <c:v>0.12762647004608291</c:v>
                </c:pt>
                <c:pt idx="23">
                  <c:v>0.12211543296955925</c:v>
                </c:pt>
                <c:pt idx="24">
                  <c:v>0.24085022725633076</c:v>
                </c:pt>
                <c:pt idx="25">
                  <c:v>0.20316666666666669</c:v>
                </c:pt>
                <c:pt idx="26">
                  <c:v>0.18302174570683788</c:v>
                </c:pt>
                <c:pt idx="27">
                  <c:v>0.16529895350091711</c:v>
                </c:pt>
                <c:pt idx="28">
                  <c:v>0.15272186083763092</c:v>
                </c:pt>
                <c:pt idx="29">
                  <c:v>0.37588786029875876</c:v>
                </c:pt>
                <c:pt idx="30">
                  <c:v>0.30193030598093884</c:v>
                </c:pt>
                <c:pt idx="31">
                  <c:v>0.2516833750047715</c:v>
                </c:pt>
                <c:pt idx="32">
                  <c:v>0.22401726589200202</c:v>
                </c:pt>
                <c:pt idx="33">
                  <c:v>0.19366666666666665</c:v>
                </c:pt>
                <c:pt idx="34">
                  <c:v>0.49952202887819325</c:v>
                </c:pt>
                <c:pt idx="35">
                  <c:v>0.38733333333333331</c:v>
                </c:pt>
                <c:pt idx="36">
                  <c:v>0.32437510671903025</c:v>
                </c:pt>
                <c:pt idx="37">
                  <c:v>0.2803326780758556</c:v>
                </c:pt>
                <c:pt idx="38">
                  <c:v>0.26073049645390067</c:v>
                </c:pt>
                <c:pt idx="39">
                  <c:v>6.0042281661746702E-2</c:v>
                </c:pt>
                <c:pt idx="40">
                  <c:v>7.6212058303533572E-2</c:v>
                </c:pt>
                <c:pt idx="41">
                  <c:v>8.8927631578947369E-2</c:v>
                </c:pt>
                <c:pt idx="42">
                  <c:v>8.9021066826490872E-2</c:v>
                </c:pt>
                <c:pt idx="43">
                  <c:v>9.0231125108987509E-2</c:v>
                </c:pt>
                <c:pt idx="44">
                  <c:v>9.2699351622889822E-2</c:v>
                </c:pt>
                <c:pt idx="45">
                  <c:v>0.13336666666666666</c:v>
                </c:pt>
                <c:pt idx="46">
                  <c:v>0.127</c:v>
                </c:pt>
                <c:pt idx="47">
                  <c:v>0.12025</c:v>
                </c:pt>
                <c:pt idx="48">
                  <c:v>0.12003912073303917</c:v>
                </c:pt>
                <c:pt idx="49">
                  <c:v>0.1664724242642863</c:v>
                </c:pt>
                <c:pt idx="50">
                  <c:v>0.17051666666666665</c:v>
                </c:pt>
                <c:pt idx="51">
                  <c:v>0.1575</c:v>
                </c:pt>
                <c:pt idx="52">
                  <c:v>0.15363737330630539</c:v>
                </c:pt>
                <c:pt idx="53">
                  <c:v>0.15</c:v>
                </c:pt>
                <c:pt idx="54">
                  <c:v>0.27219176816601426</c:v>
                </c:pt>
                <c:pt idx="55">
                  <c:v>0.25444199813587937</c:v>
                </c:pt>
                <c:pt idx="56">
                  <c:v>0.22284355077313225</c:v>
                </c:pt>
                <c:pt idx="57">
                  <c:v>0.18949661776498899</c:v>
                </c:pt>
                <c:pt idx="58">
                  <c:v>0.18109092825702419</c:v>
                </c:pt>
                <c:pt idx="59">
                  <c:v>0.3775</c:v>
                </c:pt>
                <c:pt idx="60">
                  <c:v>0.32500000000000001</c:v>
                </c:pt>
                <c:pt idx="61">
                  <c:v>0.27700000000000002</c:v>
                </c:pt>
                <c:pt idx="62">
                  <c:v>0.2354</c:v>
                </c:pt>
                <c:pt idx="63">
                  <c:v>0.21391666666666667</c:v>
                </c:pt>
                <c:pt idx="64">
                  <c:v>5.9856133150934798E-2</c:v>
                </c:pt>
                <c:pt idx="65">
                  <c:v>5.2333333333333336E-2</c:v>
                </c:pt>
                <c:pt idx="66">
                  <c:v>5.9749999999999998E-2</c:v>
                </c:pt>
                <c:pt idx="67">
                  <c:v>6.8726460893017677E-2</c:v>
                </c:pt>
                <c:pt idx="68">
                  <c:v>7.4417476289613677E-2</c:v>
                </c:pt>
                <c:pt idx="69">
                  <c:v>7.4303126277770221E-2</c:v>
                </c:pt>
                <c:pt idx="70">
                  <c:v>9.4815742674058623E-2</c:v>
                </c:pt>
                <c:pt idx="71">
                  <c:v>0.1126074695015685</c:v>
                </c:pt>
                <c:pt idx="72">
                  <c:v>0.11799999999999999</c:v>
                </c:pt>
                <c:pt idx="73">
                  <c:v>0.11466666666666665</c:v>
                </c:pt>
                <c:pt idx="74">
                  <c:v>0.11060922069557751</c:v>
                </c:pt>
                <c:pt idx="75">
                  <c:v>0.13183333333333333</c:v>
                </c:pt>
                <c:pt idx="76">
                  <c:v>0.14217507690197687</c:v>
                </c:pt>
                <c:pt idx="77">
                  <c:v>0.14099999999999999</c:v>
                </c:pt>
                <c:pt idx="78">
                  <c:v>0.13833333333333334</c:v>
                </c:pt>
                <c:pt idx="79">
                  <c:v>0.18501820573209596</c:v>
                </c:pt>
                <c:pt idx="80">
                  <c:v>0.195776330948745</c:v>
                </c:pt>
                <c:pt idx="81">
                  <c:v>0.19715753657033314</c:v>
                </c:pt>
                <c:pt idx="82">
                  <c:v>0.1885</c:v>
                </c:pt>
                <c:pt idx="83">
                  <c:v>0.18200000000000002</c:v>
                </c:pt>
                <c:pt idx="84">
                  <c:v>0.30249999999999999</c:v>
                </c:pt>
                <c:pt idx="85">
                  <c:v>0.27666666666666667</c:v>
                </c:pt>
                <c:pt idx="86">
                  <c:v>0.27250000000000002</c:v>
                </c:pt>
                <c:pt idx="87">
                  <c:v>0.25900000000000001</c:v>
                </c:pt>
                <c:pt idx="88">
                  <c:v>0.2558333333333333</c:v>
                </c:pt>
                <c:pt idx="92" formatCode="0.00">
                  <c:v>0.20725388601036268</c:v>
                </c:pt>
                <c:pt idx="93" formatCode="0.00">
                  <c:v>0.15017064846416384</c:v>
                </c:pt>
                <c:pt idx="94" formatCode="0.00">
                  <c:v>0.14405594405594405</c:v>
                </c:pt>
                <c:pt idx="95" formatCode="0.00">
                  <c:v>0.20664739884393066</c:v>
                </c:pt>
                <c:pt idx="96" formatCode="0.00">
                  <c:v>0.19055374592833876</c:v>
                </c:pt>
                <c:pt idx="97" formatCode="0.00">
                  <c:v>0.16721311475409836</c:v>
                </c:pt>
                <c:pt idx="98" formatCode="0.00">
                  <c:v>0.18600682593856654</c:v>
                </c:pt>
                <c:pt idx="99" formatCode="0.00">
                  <c:v>0.11687898089171975</c:v>
                </c:pt>
                <c:pt idx="100" formatCode="0.00">
                  <c:v>0.17708333333333331</c:v>
                </c:pt>
                <c:pt idx="101" formatCode="0.00">
                  <c:v>0.18110236220472439</c:v>
                </c:pt>
                <c:pt idx="102" formatCode="0.00">
                  <c:v>0.29453924914675772</c:v>
                </c:pt>
                <c:pt idx="103" formatCode="0.00">
                  <c:v>0.16889632107023411</c:v>
                </c:pt>
                <c:pt idx="104" formatCode="0.00">
                  <c:v>0.19483394833948342</c:v>
                </c:pt>
                <c:pt idx="105" formatCode="0.00">
                  <c:v>0.24166666666666667</c:v>
                </c:pt>
                <c:pt idx="106" formatCode="0.00">
                  <c:v>0.1306930693069307</c:v>
                </c:pt>
                <c:pt idx="107" formatCode="0.00">
                  <c:v>0.1282208588957055</c:v>
                </c:pt>
                <c:pt idx="108" formatCode="0.00">
                  <c:v>0.22217573221757322</c:v>
                </c:pt>
                <c:pt idx="109" formatCode="0.00">
                  <c:v>0.1353623188405797</c:v>
                </c:pt>
                <c:pt idx="110" formatCode="0.00">
                  <c:v>0.2686131386861314</c:v>
                </c:pt>
                <c:pt idx="111" formatCode="0.00">
                  <c:v>0.22746478873239437</c:v>
                </c:pt>
                <c:pt idx="112" formatCode="0.00">
                  <c:v>0.21666666666666665</c:v>
                </c:pt>
                <c:pt idx="113" formatCode="0.00">
                  <c:v>0.17932960893854749</c:v>
                </c:pt>
                <c:pt idx="114" formatCode="0.00">
                  <c:v>0.19899999999999998</c:v>
                </c:pt>
                <c:pt idx="115" formatCode="0.00">
                  <c:v>0.17408637873754154</c:v>
                </c:pt>
                <c:pt idx="116" formatCode="0.00">
                  <c:v>0.11433333333333333</c:v>
                </c:pt>
                <c:pt idx="117" formatCode="0.00">
                  <c:v>9.1891891891891897E-2</c:v>
                </c:pt>
                <c:pt idx="118" formatCode="0.00">
                  <c:v>0.14057971014492751</c:v>
                </c:pt>
                <c:pt idx="119" formatCode="0.00">
                  <c:v>8.4090909090909091E-2</c:v>
                </c:pt>
                <c:pt idx="120" formatCode="0.00">
                  <c:v>0.10439276485788114</c:v>
                </c:pt>
                <c:pt idx="121" formatCode="0.00">
                  <c:v>0.10217391304347824</c:v>
                </c:pt>
                <c:pt idx="122" formatCode="0.00">
                  <c:v>0.12195767195767199</c:v>
                </c:pt>
                <c:pt idx="123" formatCode="0.00">
                  <c:v>0.11284722222222222</c:v>
                </c:pt>
                <c:pt idx="124" formatCode="0.00">
                  <c:v>8.6348122866894181E-2</c:v>
                </c:pt>
                <c:pt idx="125" formatCode="0.00">
                  <c:v>0.3016326530612245</c:v>
                </c:pt>
                <c:pt idx="126" formatCode="0.00">
                  <c:v>0.21291208791208791</c:v>
                </c:pt>
                <c:pt idx="127" formatCode="0.00">
                  <c:v>0.17664473684210527</c:v>
                </c:pt>
                <c:pt idx="128" formatCode="0.00">
                  <c:v>0.22183908045977013</c:v>
                </c:pt>
                <c:pt idx="129" formatCode="0.00">
                  <c:v>0.3584541062801932</c:v>
                </c:pt>
                <c:pt idx="130" formatCode="0.00">
                  <c:v>0.28493589743589748</c:v>
                </c:pt>
                <c:pt idx="131" formatCode="0.00">
                  <c:v>0.2072</c:v>
                </c:pt>
                <c:pt idx="132" formatCode="0.00">
                  <c:v>0.19626865671641788</c:v>
                </c:pt>
                <c:pt idx="133" formatCode="0.00">
                  <c:v>0.34880546075085322</c:v>
                </c:pt>
                <c:pt idx="134" formatCode="0.00">
                  <c:v>0.24517374517374518</c:v>
                </c:pt>
                <c:pt idx="135" formatCode="0.00">
                  <c:v>0.30366972477064219</c:v>
                </c:pt>
                <c:pt idx="136" formatCode="0.00">
                  <c:v>0.38070175438596493</c:v>
                </c:pt>
                <c:pt idx="138" formatCode="0.00">
                  <c:v>0.25914983562249666</c:v>
                </c:pt>
                <c:pt idx="139" formatCode="0.00">
                  <c:v>0.16885116768604599</c:v>
                </c:pt>
                <c:pt idx="140" formatCode="0.00">
                  <c:v>0.17588663300629789</c:v>
                </c:pt>
                <c:pt idx="141" formatCode="0.00">
                  <c:v>0.10186130224538645</c:v>
                </c:pt>
                <c:pt idx="142" formatCode="0.00">
                  <c:v>0.15959467645183931</c:v>
                </c:pt>
                <c:pt idx="143" formatCode="0.00">
                  <c:v>0.12925709085192413</c:v>
                </c:pt>
                <c:pt idx="144" formatCode="0.00">
                  <c:v>0.15931760236077708</c:v>
                </c:pt>
                <c:pt idx="145" formatCode="0.00">
                  <c:v>0.16628690003000599</c:v>
                </c:pt>
                <c:pt idx="146" formatCode="0.00">
                  <c:v>0.20990784069152843</c:v>
                </c:pt>
                <c:pt idx="147" formatCode="0.00">
                  <c:v>0.19342255668683583</c:v>
                </c:pt>
                <c:pt idx="148" formatCode="0.00">
                  <c:v>0.13765040843971138</c:v>
                </c:pt>
                <c:pt idx="149" formatCode="0.00">
                  <c:v>0.2589138634937429</c:v>
                </c:pt>
                <c:pt idx="150" formatCode="0.00">
                  <c:v>0.17260924232916194</c:v>
                </c:pt>
                <c:pt idx="151" formatCode="0.00">
                  <c:v>0.21654759376491187</c:v>
                </c:pt>
                <c:pt idx="152" formatCode="0.00">
                  <c:v>0.18787420611366015</c:v>
                </c:pt>
                <c:pt idx="153" formatCode="0.00">
                  <c:v>0.13418750508273755</c:v>
                </c:pt>
                <c:pt idx="154" formatCode="0.00">
                  <c:v>7.9692341728253971E-2</c:v>
                </c:pt>
                <c:pt idx="155" formatCode="0.00">
                  <c:v>0.19388353268951836</c:v>
                </c:pt>
                <c:pt idx="156" formatCode="0.00">
                  <c:v>0.29163222127057503</c:v>
                </c:pt>
                <c:pt idx="157" formatCode="0.00">
                  <c:v>0.22941734739951902</c:v>
                </c:pt>
                <c:pt idx="158" formatCode="0.00">
                  <c:v>0.22482900045152859</c:v>
                </c:pt>
                <c:pt idx="159" formatCode="0.00">
                  <c:v>0.13591427716209342</c:v>
                </c:pt>
                <c:pt idx="160" formatCode="0.00">
                  <c:v>0.20730483198751715</c:v>
                </c:pt>
                <c:pt idx="161" formatCode="0.00">
                  <c:v>0.14495005131151431</c:v>
                </c:pt>
                <c:pt idx="162" formatCode="0.00">
                  <c:v>0.19027382258897962</c:v>
                </c:pt>
                <c:pt idx="163" formatCode="0.00">
                  <c:v>0.15046202654124297</c:v>
                </c:pt>
                <c:pt idx="164" formatCode="0.00">
                  <c:v>0.25179952763361846</c:v>
                </c:pt>
                <c:pt idx="165" formatCode="0.00">
                  <c:v>0.24706483566102047</c:v>
                </c:pt>
                <c:pt idx="166" formatCode="0.00">
                  <c:v>0.17072918876243276</c:v>
                </c:pt>
                <c:pt idx="167" formatCode="0.00">
                  <c:v>0.22519494223265668</c:v>
                </c:pt>
                <c:pt idx="168" formatCode="0.00">
                  <c:v>0.24758901848066905</c:v>
                </c:pt>
                <c:pt idx="169" formatCode="0.00">
                  <c:v>0.25206495733511258</c:v>
                </c:pt>
                <c:pt idx="170" formatCode="0.00">
                  <c:v>0.10837991928873829</c:v>
                </c:pt>
                <c:pt idx="171" formatCode="0.00">
                  <c:v>0.18753461640287655</c:v>
                </c:pt>
                <c:pt idx="172" formatCode="0.00">
                  <c:v>0.30735007445583806</c:v>
                </c:pt>
                <c:pt idx="173" formatCode="0.00">
                  <c:v>0.24124008186673349</c:v>
                </c:pt>
                <c:pt idx="174" formatCode="0.00">
                  <c:v>0.17709409272945326</c:v>
                </c:pt>
                <c:pt idx="175" formatCode="0.00">
                  <c:v>0.22402951575604552</c:v>
                </c:pt>
                <c:pt idx="176" formatCode="0.00">
                  <c:v>0.2301456564388826</c:v>
                </c:pt>
                <c:pt idx="177" formatCode="0.00">
                  <c:v>0.18574755407873336</c:v>
                </c:pt>
                <c:pt idx="178" formatCode="0.00">
                  <c:v>0.11338511208014689</c:v>
                </c:pt>
                <c:pt idx="179" formatCode="0.00">
                  <c:v>0.12546261185911195</c:v>
                </c:pt>
                <c:pt idx="180" formatCode="0.00">
                  <c:v>0.15801819245274187</c:v>
                </c:pt>
                <c:pt idx="181" formatCode="0.00">
                  <c:v>0.16745791780986788</c:v>
                </c:pt>
                <c:pt idx="182" formatCode="0.00">
                  <c:v>0.13683831163475738</c:v>
                </c:pt>
                <c:pt idx="183" formatCode="0.00">
                  <c:v>0.15179370010735202</c:v>
                </c:pt>
                <c:pt idx="184" formatCode="0.00">
                  <c:v>0.1398011960715819</c:v>
                </c:pt>
                <c:pt idx="185" formatCode="0.00">
                  <c:v>0.1443597836938483</c:v>
                </c:pt>
                <c:pt idx="186" formatCode="0.00">
                  <c:v>0.16861242443021562</c:v>
                </c:pt>
                <c:pt idx="187" formatCode="0.00">
                  <c:v>0.26749750574338482</c:v>
                </c:pt>
                <c:pt idx="188" formatCode="0.00">
                  <c:v>0.15406128438507846</c:v>
                </c:pt>
                <c:pt idx="189" formatCode="0.00">
                  <c:v>0.17512774610650308</c:v>
                </c:pt>
                <c:pt idx="190" formatCode="0.00">
                  <c:v>0.14220836898407271</c:v>
                </c:pt>
                <c:pt idx="191" formatCode="0.00">
                  <c:v>0.16044021116151796</c:v>
                </c:pt>
                <c:pt idx="192" formatCode="0.00">
                  <c:v>0.10621173490718473</c:v>
                </c:pt>
                <c:pt idx="193" formatCode="0.00">
                  <c:v>0.22622545387048226</c:v>
                </c:pt>
                <c:pt idx="194" formatCode="0.00">
                  <c:v>0.18730512198645663</c:v>
                </c:pt>
                <c:pt idx="195" formatCode="0.00">
                  <c:v>0.2039265310217947</c:v>
                </c:pt>
                <c:pt idx="199">
                  <c:v>0.33250000000000002</c:v>
                </c:pt>
                <c:pt idx="200">
                  <c:v>0.1925</c:v>
                </c:pt>
                <c:pt idx="201">
                  <c:v>0.14416666666666667</c:v>
                </c:pt>
                <c:pt idx="202" formatCode="0.00">
                  <c:v>0.2495</c:v>
                </c:pt>
                <c:pt idx="203">
                  <c:v>0.16875000000000001</c:v>
                </c:pt>
                <c:pt idx="204">
                  <c:v>0.14833333333333334</c:v>
                </c:pt>
                <c:pt idx="205">
                  <c:v>0.17499999999999999</c:v>
                </c:pt>
                <c:pt idx="206">
                  <c:v>0.155</c:v>
                </c:pt>
                <c:pt idx="207">
                  <c:v>0.12583333333333332</c:v>
                </c:pt>
                <c:pt idx="209">
                  <c:v>0.11374674841647317</c:v>
                </c:pt>
                <c:pt idx="210">
                  <c:v>0.10926557018599199</c:v>
                </c:pt>
                <c:pt idx="211">
                  <c:v>0.1010818416436623</c:v>
                </c:pt>
                <c:pt idx="212">
                  <c:v>9.1705586711759907E-2</c:v>
                </c:pt>
                <c:pt idx="213">
                  <c:v>9.1570592492748334E-2</c:v>
                </c:pt>
                <c:pt idx="214">
                  <c:v>0.16055111712931616</c:v>
                </c:pt>
                <c:pt idx="215">
                  <c:v>0.15416666666666667</c:v>
                </c:pt>
                <c:pt idx="216">
                  <c:v>0.14092665545197763</c:v>
                </c:pt>
                <c:pt idx="217">
                  <c:v>0.12762647004608291</c:v>
                </c:pt>
                <c:pt idx="218">
                  <c:v>0.12211543296955925</c:v>
                </c:pt>
                <c:pt idx="219">
                  <c:v>0.24085022725633076</c:v>
                </c:pt>
                <c:pt idx="220">
                  <c:v>0.20316666666666669</c:v>
                </c:pt>
                <c:pt idx="221">
                  <c:v>0.18302174570683788</c:v>
                </c:pt>
                <c:pt idx="222">
                  <c:v>0.16529895350091711</c:v>
                </c:pt>
                <c:pt idx="223">
                  <c:v>0.15272186083763092</c:v>
                </c:pt>
                <c:pt idx="224">
                  <c:v>0.37588786029875876</c:v>
                </c:pt>
                <c:pt idx="225">
                  <c:v>0.30193030598093884</c:v>
                </c:pt>
                <c:pt idx="226">
                  <c:v>0.2516833750047715</c:v>
                </c:pt>
                <c:pt idx="227">
                  <c:v>0.22401726589200202</c:v>
                </c:pt>
                <c:pt idx="228">
                  <c:v>0.19366666666666665</c:v>
                </c:pt>
                <c:pt idx="229">
                  <c:v>0.49952202887819325</c:v>
                </c:pt>
                <c:pt idx="230">
                  <c:v>0.38733333333333331</c:v>
                </c:pt>
                <c:pt idx="231">
                  <c:v>0.32437510671903025</c:v>
                </c:pt>
                <c:pt idx="232">
                  <c:v>0.2803326780758556</c:v>
                </c:pt>
                <c:pt idx="233">
                  <c:v>0.26073049645390067</c:v>
                </c:pt>
                <c:pt idx="234">
                  <c:v>6.0042281661746702E-2</c:v>
                </c:pt>
                <c:pt idx="235">
                  <c:v>7.6212058303533572E-2</c:v>
                </c:pt>
                <c:pt idx="236">
                  <c:v>8.8927631578947369E-2</c:v>
                </c:pt>
                <c:pt idx="237">
                  <c:v>8.9021066826490872E-2</c:v>
                </c:pt>
                <c:pt idx="238">
                  <c:v>9.0231125108987509E-2</c:v>
                </c:pt>
                <c:pt idx="239">
                  <c:v>9.2699351622889822E-2</c:v>
                </c:pt>
                <c:pt idx="240">
                  <c:v>0.13336666666666666</c:v>
                </c:pt>
                <c:pt idx="241">
                  <c:v>0.127</c:v>
                </c:pt>
                <c:pt idx="242">
                  <c:v>0.12025</c:v>
                </c:pt>
                <c:pt idx="243">
                  <c:v>0.12003912073303917</c:v>
                </c:pt>
                <c:pt idx="244">
                  <c:v>0.1664724242642863</c:v>
                </c:pt>
                <c:pt idx="245">
                  <c:v>0.17051666666666665</c:v>
                </c:pt>
                <c:pt idx="246">
                  <c:v>0.1575</c:v>
                </c:pt>
                <c:pt idx="247">
                  <c:v>0.15363737330630539</c:v>
                </c:pt>
                <c:pt idx="248">
                  <c:v>0.15</c:v>
                </c:pt>
                <c:pt idx="249">
                  <c:v>0.27219176816601426</c:v>
                </c:pt>
                <c:pt idx="250">
                  <c:v>0.25444199813587937</c:v>
                </c:pt>
                <c:pt idx="251">
                  <c:v>0.22284355077313225</c:v>
                </c:pt>
                <c:pt idx="252">
                  <c:v>0.18949661776498899</c:v>
                </c:pt>
                <c:pt idx="253">
                  <c:v>0.18109092825702419</c:v>
                </c:pt>
                <c:pt idx="254">
                  <c:v>0.3775</c:v>
                </c:pt>
                <c:pt idx="255">
                  <c:v>0.32500000000000001</c:v>
                </c:pt>
                <c:pt idx="256">
                  <c:v>0.27700000000000002</c:v>
                </c:pt>
                <c:pt idx="257">
                  <c:v>0.2354</c:v>
                </c:pt>
                <c:pt idx="258">
                  <c:v>0.21391666666666667</c:v>
                </c:pt>
                <c:pt idx="259">
                  <c:v>5.9856133150934798E-2</c:v>
                </c:pt>
                <c:pt idx="260">
                  <c:v>5.2333333333333336E-2</c:v>
                </c:pt>
                <c:pt idx="261">
                  <c:v>5.9749999999999998E-2</c:v>
                </c:pt>
                <c:pt idx="262">
                  <c:v>6.8726460893017677E-2</c:v>
                </c:pt>
                <c:pt idx="263">
                  <c:v>7.4417476289613677E-2</c:v>
                </c:pt>
                <c:pt idx="264">
                  <c:v>7.4303126277770221E-2</c:v>
                </c:pt>
                <c:pt idx="265">
                  <c:v>9.4815742674058623E-2</c:v>
                </c:pt>
                <c:pt idx="266">
                  <c:v>0.1126074695015685</c:v>
                </c:pt>
                <c:pt idx="267">
                  <c:v>0.11799999999999999</c:v>
                </c:pt>
                <c:pt idx="268">
                  <c:v>0.11466666666666665</c:v>
                </c:pt>
                <c:pt idx="269">
                  <c:v>0.11060922069557751</c:v>
                </c:pt>
                <c:pt idx="270">
                  <c:v>0.13183333333333333</c:v>
                </c:pt>
                <c:pt idx="271">
                  <c:v>0.14217507690197687</c:v>
                </c:pt>
                <c:pt idx="272">
                  <c:v>0.14099999999999999</c:v>
                </c:pt>
                <c:pt idx="273">
                  <c:v>0.13833333333333334</c:v>
                </c:pt>
                <c:pt idx="274">
                  <c:v>0.18501820573209596</c:v>
                </c:pt>
                <c:pt idx="275">
                  <c:v>0.195776330948745</c:v>
                </c:pt>
                <c:pt idx="276">
                  <c:v>0.19715753657033314</c:v>
                </c:pt>
                <c:pt idx="277">
                  <c:v>0.1885</c:v>
                </c:pt>
                <c:pt idx="278">
                  <c:v>0.18200000000000002</c:v>
                </c:pt>
                <c:pt idx="279">
                  <c:v>0.30249999999999999</c:v>
                </c:pt>
                <c:pt idx="280">
                  <c:v>0.27666666666666667</c:v>
                </c:pt>
                <c:pt idx="281">
                  <c:v>0.27250000000000002</c:v>
                </c:pt>
                <c:pt idx="282">
                  <c:v>0.25900000000000001</c:v>
                </c:pt>
                <c:pt idx="283">
                  <c:v>0.2558333333333333</c:v>
                </c:pt>
                <c:pt idx="287" formatCode="0.00">
                  <c:v>0.20725388601036268</c:v>
                </c:pt>
                <c:pt idx="288" formatCode="0.00">
                  <c:v>0.15017064846416384</c:v>
                </c:pt>
                <c:pt idx="289" formatCode="0.00">
                  <c:v>0.14405594405594405</c:v>
                </c:pt>
                <c:pt idx="290" formatCode="0.00">
                  <c:v>0.20664739884393066</c:v>
                </c:pt>
                <c:pt idx="291" formatCode="0.00">
                  <c:v>0.19055374592833876</c:v>
                </c:pt>
                <c:pt idx="292" formatCode="0.00">
                  <c:v>0.16721311475409836</c:v>
                </c:pt>
                <c:pt idx="293" formatCode="0.00">
                  <c:v>0.18600682593856654</c:v>
                </c:pt>
                <c:pt idx="294" formatCode="0.00">
                  <c:v>0.11687898089171975</c:v>
                </c:pt>
                <c:pt idx="295" formatCode="0.00">
                  <c:v>0.17708333333333331</c:v>
                </c:pt>
                <c:pt idx="296" formatCode="0.00">
                  <c:v>0.18110236220472439</c:v>
                </c:pt>
                <c:pt idx="297" formatCode="0.00">
                  <c:v>0.29453924914675772</c:v>
                </c:pt>
                <c:pt idx="298" formatCode="0.00">
                  <c:v>0.16889632107023411</c:v>
                </c:pt>
                <c:pt idx="299" formatCode="0.00">
                  <c:v>0.19483394833948342</c:v>
                </c:pt>
                <c:pt idx="300" formatCode="0.00">
                  <c:v>0.24166666666666667</c:v>
                </c:pt>
                <c:pt idx="301" formatCode="0.00">
                  <c:v>0.1306930693069307</c:v>
                </c:pt>
                <c:pt idx="302" formatCode="0.00">
                  <c:v>0.1282208588957055</c:v>
                </c:pt>
                <c:pt idx="303" formatCode="0.00">
                  <c:v>0.22217573221757322</c:v>
                </c:pt>
                <c:pt idx="304" formatCode="0.00">
                  <c:v>0.1353623188405797</c:v>
                </c:pt>
                <c:pt idx="305" formatCode="0.00">
                  <c:v>0.2686131386861314</c:v>
                </c:pt>
                <c:pt idx="306" formatCode="0.00">
                  <c:v>0.22746478873239437</c:v>
                </c:pt>
                <c:pt idx="307" formatCode="0.00">
                  <c:v>0.21666666666666665</c:v>
                </c:pt>
                <c:pt idx="308" formatCode="0.00">
                  <c:v>0.17932960893854749</c:v>
                </c:pt>
                <c:pt idx="309" formatCode="0.00">
                  <c:v>0.19899999999999998</c:v>
                </c:pt>
                <c:pt idx="310" formatCode="0.00">
                  <c:v>0.17408637873754154</c:v>
                </c:pt>
                <c:pt idx="311" formatCode="0.00">
                  <c:v>0.11433333333333333</c:v>
                </c:pt>
                <c:pt idx="312" formatCode="0.00">
                  <c:v>9.1891891891891897E-2</c:v>
                </c:pt>
                <c:pt idx="313" formatCode="0.00">
                  <c:v>0.14057971014492751</c:v>
                </c:pt>
                <c:pt idx="314" formatCode="0.00">
                  <c:v>8.4090909090909091E-2</c:v>
                </c:pt>
                <c:pt idx="315" formatCode="0.00">
                  <c:v>0.10439276485788114</c:v>
                </c:pt>
                <c:pt idx="316" formatCode="0.00">
                  <c:v>0.10217391304347824</c:v>
                </c:pt>
                <c:pt idx="317" formatCode="0.00">
                  <c:v>0.12195767195767199</c:v>
                </c:pt>
                <c:pt idx="318" formatCode="0.00">
                  <c:v>0.11284722222222222</c:v>
                </c:pt>
                <c:pt idx="319" formatCode="0.00">
                  <c:v>8.6348122866894181E-2</c:v>
                </c:pt>
                <c:pt idx="320" formatCode="0.00">
                  <c:v>0.3016326530612245</c:v>
                </c:pt>
                <c:pt idx="321" formatCode="0.00">
                  <c:v>0.21291208791208791</c:v>
                </c:pt>
                <c:pt idx="322" formatCode="0.00">
                  <c:v>0.17664473684210527</c:v>
                </c:pt>
                <c:pt idx="323" formatCode="0.00">
                  <c:v>0.22183908045977013</c:v>
                </c:pt>
                <c:pt idx="324" formatCode="0.00">
                  <c:v>0.3584541062801932</c:v>
                </c:pt>
                <c:pt idx="325" formatCode="0.00">
                  <c:v>0.28493589743589748</c:v>
                </c:pt>
                <c:pt idx="326" formatCode="0.00">
                  <c:v>0.2072</c:v>
                </c:pt>
                <c:pt idx="327" formatCode="0.00">
                  <c:v>0.19626865671641788</c:v>
                </c:pt>
                <c:pt idx="328" formatCode="0.00">
                  <c:v>0.34880546075085322</c:v>
                </c:pt>
                <c:pt idx="329" formatCode="0.00">
                  <c:v>0.24517374517374518</c:v>
                </c:pt>
                <c:pt idx="330" formatCode="0.00">
                  <c:v>0.30366972477064219</c:v>
                </c:pt>
                <c:pt idx="331" formatCode="0.00">
                  <c:v>0.38070175438596493</c:v>
                </c:pt>
                <c:pt idx="333" formatCode="0.00">
                  <c:v>0.25914983562249666</c:v>
                </c:pt>
                <c:pt idx="334" formatCode="0.00">
                  <c:v>0.16885116768604599</c:v>
                </c:pt>
                <c:pt idx="335" formatCode="0.00">
                  <c:v>0.17588663300629789</c:v>
                </c:pt>
                <c:pt idx="336" formatCode="0.00">
                  <c:v>0.10186130224538645</c:v>
                </c:pt>
                <c:pt idx="337" formatCode="0.00">
                  <c:v>0.15959467645183931</c:v>
                </c:pt>
                <c:pt idx="338" formatCode="0.00">
                  <c:v>0.12925709085192413</c:v>
                </c:pt>
                <c:pt idx="339" formatCode="0.00">
                  <c:v>0.15931760236077708</c:v>
                </c:pt>
                <c:pt idx="340" formatCode="0.00">
                  <c:v>0.16628690003000599</c:v>
                </c:pt>
                <c:pt idx="341" formatCode="0.00">
                  <c:v>0.20990784069152843</c:v>
                </c:pt>
                <c:pt idx="342" formatCode="0.00">
                  <c:v>0.19342255668683583</c:v>
                </c:pt>
                <c:pt idx="343" formatCode="0.00">
                  <c:v>0.13765040843971138</c:v>
                </c:pt>
                <c:pt idx="344" formatCode="0.00">
                  <c:v>0.2589138634937429</c:v>
                </c:pt>
                <c:pt idx="345" formatCode="0.00">
                  <c:v>0.17260924232916194</c:v>
                </c:pt>
                <c:pt idx="346" formatCode="0.00">
                  <c:v>0.21654759376491187</c:v>
                </c:pt>
                <c:pt idx="347" formatCode="0.00">
                  <c:v>0.18787420611366015</c:v>
                </c:pt>
                <c:pt idx="348" formatCode="0.00">
                  <c:v>0.13418750508273755</c:v>
                </c:pt>
                <c:pt idx="349" formatCode="0.00">
                  <c:v>7.9692341728253971E-2</c:v>
                </c:pt>
                <c:pt idx="350" formatCode="0.00">
                  <c:v>0.19388353268951836</c:v>
                </c:pt>
                <c:pt idx="351" formatCode="0.00">
                  <c:v>0.29163222127057503</c:v>
                </c:pt>
                <c:pt idx="352" formatCode="0.00">
                  <c:v>0.22941734739951902</c:v>
                </c:pt>
                <c:pt idx="353" formatCode="0.00">
                  <c:v>0.22482900045152859</c:v>
                </c:pt>
                <c:pt idx="354" formatCode="0.00">
                  <c:v>0.13591427716209342</c:v>
                </c:pt>
                <c:pt idx="355" formatCode="0.00">
                  <c:v>0.20730483198751715</c:v>
                </c:pt>
                <c:pt idx="356" formatCode="0.00">
                  <c:v>0.14495005131151431</c:v>
                </c:pt>
                <c:pt idx="357" formatCode="0.00">
                  <c:v>0.19027382258897962</c:v>
                </c:pt>
                <c:pt idx="358" formatCode="0.00">
                  <c:v>0.15046202654124297</c:v>
                </c:pt>
                <c:pt idx="359" formatCode="0.00">
                  <c:v>0.25179952763361846</c:v>
                </c:pt>
                <c:pt idx="360" formatCode="0.00">
                  <c:v>0.24706483566102047</c:v>
                </c:pt>
                <c:pt idx="361" formatCode="0.00">
                  <c:v>0.17072918876243276</c:v>
                </c:pt>
                <c:pt idx="362" formatCode="0.00">
                  <c:v>0.22519494223265668</c:v>
                </c:pt>
                <c:pt idx="363" formatCode="0.00">
                  <c:v>0.24758901848066905</c:v>
                </c:pt>
                <c:pt idx="364" formatCode="0.00">
                  <c:v>0.25206495733511258</c:v>
                </c:pt>
                <c:pt idx="365" formatCode="0.00">
                  <c:v>0.10837991928873829</c:v>
                </c:pt>
                <c:pt idx="366" formatCode="0.00">
                  <c:v>0.18753461640287655</c:v>
                </c:pt>
                <c:pt idx="367" formatCode="0.00">
                  <c:v>0.30735007445583806</c:v>
                </c:pt>
                <c:pt idx="368" formatCode="0.00">
                  <c:v>0.24124008186673349</c:v>
                </c:pt>
                <c:pt idx="369" formatCode="0.00">
                  <c:v>0.17709409272945326</c:v>
                </c:pt>
                <c:pt idx="370" formatCode="0.00">
                  <c:v>0.22402951575604552</c:v>
                </c:pt>
                <c:pt idx="371" formatCode="0.00">
                  <c:v>0.2301456564388826</c:v>
                </c:pt>
                <c:pt idx="372" formatCode="0.00">
                  <c:v>0.18574755407873336</c:v>
                </c:pt>
                <c:pt idx="373" formatCode="0.00">
                  <c:v>0.11338511208014689</c:v>
                </c:pt>
                <c:pt idx="374" formatCode="0.00">
                  <c:v>0.12546261185911195</c:v>
                </c:pt>
                <c:pt idx="375" formatCode="0.00">
                  <c:v>0.15801819245274187</c:v>
                </c:pt>
                <c:pt idx="376" formatCode="0.00">
                  <c:v>0.16745791780986788</c:v>
                </c:pt>
                <c:pt idx="377" formatCode="0.00">
                  <c:v>0.13683831163475738</c:v>
                </c:pt>
                <c:pt idx="378" formatCode="0.00">
                  <c:v>0.15179370010735202</c:v>
                </c:pt>
                <c:pt idx="379" formatCode="0.00">
                  <c:v>0.1398011960715819</c:v>
                </c:pt>
                <c:pt idx="380" formatCode="0.00">
                  <c:v>0.1443597836938483</c:v>
                </c:pt>
                <c:pt idx="381" formatCode="0.00">
                  <c:v>0.16861242443021562</c:v>
                </c:pt>
                <c:pt idx="382" formatCode="0.00">
                  <c:v>0.26749750574338482</c:v>
                </c:pt>
                <c:pt idx="383" formatCode="0.00">
                  <c:v>0.15406128438507846</c:v>
                </c:pt>
                <c:pt idx="384" formatCode="0.00">
                  <c:v>0.17512774610650308</c:v>
                </c:pt>
                <c:pt idx="385" formatCode="0.00">
                  <c:v>0.14220836898407271</c:v>
                </c:pt>
                <c:pt idx="386" formatCode="0.00">
                  <c:v>0.16044021116151796</c:v>
                </c:pt>
                <c:pt idx="387" formatCode="0.00">
                  <c:v>0.10621173490718473</c:v>
                </c:pt>
                <c:pt idx="388" formatCode="0.00">
                  <c:v>0.22622545387048226</c:v>
                </c:pt>
                <c:pt idx="389" formatCode="0.00">
                  <c:v>0.18730512198645663</c:v>
                </c:pt>
                <c:pt idx="390" formatCode="0.00">
                  <c:v>0.2039265310217947</c:v>
                </c:pt>
              </c:numCache>
            </c:numRef>
          </c:xVal>
          <c:yVal>
            <c:numRef>
              <c:f>'Nc gathered data'!$B$2:$B$392</c:f>
              <c:numCache>
                <c:formatCode>General</c:formatCode>
                <c:ptCount val="391"/>
                <c:pt idx="4" formatCode="0.00">
                  <c:v>7.8130237720460851</c:v>
                </c:pt>
                <c:pt idx="5" formatCode="0.00">
                  <c:v>0.63874050259023707</c:v>
                </c:pt>
                <c:pt idx="6" formatCode="0.00">
                  <c:v>0.17858133332277987</c:v>
                </c:pt>
                <c:pt idx="7" formatCode="0.00">
                  <c:v>10.311925697901852</c:v>
                </c:pt>
                <c:pt idx="8" formatCode="0.00">
                  <c:v>1.2832466231357773</c:v>
                </c:pt>
                <c:pt idx="9" formatCode="0.00">
                  <c:v>0.46613167168302527</c:v>
                </c:pt>
                <c:pt idx="10" formatCode="0.00">
                  <c:v>10.889990817263545</c:v>
                </c:pt>
                <c:pt idx="11" formatCode="0.00">
                  <c:v>2.2441552113266914</c:v>
                </c:pt>
                <c:pt idx="12" formatCode="0.00">
                  <c:v>0.73134412313293262</c:v>
                </c:pt>
              </c:numCache>
            </c:numRef>
          </c:yVal>
          <c:smooth val="0"/>
          <c:extLst>
            <c:ext xmlns:c16="http://schemas.microsoft.com/office/drawing/2014/chart" uri="{C3380CC4-5D6E-409C-BE32-E72D297353CC}">
              <c16:uniqueId val="{00000000-0B08-4BED-AF02-3C02064C8F9E}"/>
            </c:ext>
          </c:extLst>
        </c:ser>
        <c:ser>
          <c:idx val="1"/>
          <c:order val="1"/>
          <c:tx>
            <c:strRef>
              <c:f>'Nc gathered data'!$C$1</c:f>
              <c:strCache>
                <c:ptCount val="1"/>
                <c:pt idx="0">
                  <c:v>FDS-ρb=1.33</c:v>
                </c:pt>
              </c:strCache>
            </c:strRef>
          </c:tx>
          <c:spPr>
            <a:ln w="25400" cap="rnd">
              <a:noFill/>
              <a:round/>
            </a:ln>
            <a:effectLst/>
          </c:spPr>
          <c:marker>
            <c:symbol val="triangle"/>
            <c:size val="7"/>
            <c:spPr>
              <a:solidFill>
                <a:schemeClr val="bg1"/>
              </a:solidFill>
              <a:ln w="9525">
                <a:solidFill>
                  <a:srgbClr val="00B050"/>
                </a:solidFill>
              </a:ln>
              <a:effectLst/>
            </c:spPr>
          </c:marker>
          <c:xVal>
            <c:numRef>
              <c:f>'Nc gathered data'!$A$2:$A$392</c:f>
              <c:numCache>
                <c:formatCode>General</c:formatCode>
                <c:ptCount val="391"/>
                <c:pt idx="0">
                  <c:v>1E-4</c:v>
                </c:pt>
                <c:pt idx="1">
                  <c:v>1</c:v>
                </c:pt>
                <c:pt idx="2">
                  <c:v>1E-4</c:v>
                </c:pt>
                <c:pt idx="3">
                  <c:v>1</c:v>
                </c:pt>
                <c:pt idx="4">
                  <c:v>0.33250000000000002</c:v>
                </c:pt>
                <c:pt idx="5">
                  <c:v>0.1925</c:v>
                </c:pt>
                <c:pt idx="6">
                  <c:v>0.14416666666666667</c:v>
                </c:pt>
                <c:pt idx="7" formatCode="0.00">
                  <c:v>0.2495</c:v>
                </c:pt>
                <c:pt idx="8">
                  <c:v>0.16875000000000001</c:v>
                </c:pt>
                <c:pt idx="9">
                  <c:v>0.14833333333333334</c:v>
                </c:pt>
                <c:pt idx="10">
                  <c:v>0.17499999999999999</c:v>
                </c:pt>
                <c:pt idx="11">
                  <c:v>0.155</c:v>
                </c:pt>
                <c:pt idx="12">
                  <c:v>0.12583333333333332</c:v>
                </c:pt>
                <c:pt idx="14">
                  <c:v>0.11374674841647317</c:v>
                </c:pt>
                <c:pt idx="15">
                  <c:v>0.10926557018599199</c:v>
                </c:pt>
                <c:pt idx="16">
                  <c:v>0.1010818416436623</c:v>
                </c:pt>
                <c:pt idx="17">
                  <c:v>9.1705586711759907E-2</c:v>
                </c:pt>
                <c:pt idx="18">
                  <c:v>9.1570592492748334E-2</c:v>
                </c:pt>
                <c:pt idx="19">
                  <c:v>0.16055111712931616</c:v>
                </c:pt>
                <c:pt idx="20">
                  <c:v>0.15416666666666667</c:v>
                </c:pt>
                <c:pt idx="21">
                  <c:v>0.14092665545197763</c:v>
                </c:pt>
                <c:pt idx="22">
                  <c:v>0.12762647004608291</c:v>
                </c:pt>
                <c:pt idx="23">
                  <c:v>0.12211543296955925</c:v>
                </c:pt>
                <c:pt idx="24">
                  <c:v>0.24085022725633076</c:v>
                </c:pt>
                <c:pt idx="25">
                  <c:v>0.20316666666666669</c:v>
                </c:pt>
                <c:pt idx="26">
                  <c:v>0.18302174570683788</c:v>
                </c:pt>
                <c:pt idx="27">
                  <c:v>0.16529895350091711</c:v>
                </c:pt>
                <c:pt idx="28">
                  <c:v>0.15272186083763092</c:v>
                </c:pt>
                <c:pt idx="29">
                  <c:v>0.37588786029875876</c:v>
                </c:pt>
                <c:pt idx="30">
                  <c:v>0.30193030598093884</c:v>
                </c:pt>
                <c:pt idx="31">
                  <c:v>0.2516833750047715</c:v>
                </c:pt>
                <c:pt idx="32">
                  <c:v>0.22401726589200202</c:v>
                </c:pt>
                <c:pt idx="33">
                  <c:v>0.19366666666666665</c:v>
                </c:pt>
                <c:pt idx="34">
                  <c:v>0.49952202887819325</c:v>
                </c:pt>
                <c:pt idx="35">
                  <c:v>0.38733333333333331</c:v>
                </c:pt>
                <c:pt idx="36">
                  <c:v>0.32437510671903025</c:v>
                </c:pt>
                <c:pt idx="37">
                  <c:v>0.2803326780758556</c:v>
                </c:pt>
                <c:pt idx="38">
                  <c:v>0.26073049645390067</c:v>
                </c:pt>
                <c:pt idx="39">
                  <c:v>6.0042281661746702E-2</c:v>
                </c:pt>
                <c:pt idx="40">
                  <c:v>7.6212058303533572E-2</c:v>
                </c:pt>
                <c:pt idx="41">
                  <c:v>8.8927631578947369E-2</c:v>
                </c:pt>
                <c:pt idx="42">
                  <c:v>8.9021066826490872E-2</c:v>
                </c:pt>
                <c:pt idx="43">
                  <c:v>9.0231125108987509E-2</c:v>
                </c:pt>
                <c:pt idx="44">
                  <c:v>9.2699351622889822E-2</c:v>
                </c:pt>
                <c:pt idx="45">
                  <c:v>0.13336666666666666</c:v>
                </c:pt>
                <c:pt idx="46">
                  <c:v>0.127</c:v>
                </c:pt>
                <c:pt idx="47">
                  <c:v>0.12025</c:v>
                </c:pt>
                <c:pt idx="48">
                  <c:v>0.12003912073303917</c:v>
                </c:pt>
                <c:pt idx="49">
                  <c:v>0.1664724242642863</c:v>
                </c:pt>
                <c:pt idx="50">
                  <c:v>0.17051666666666665</c:v>
                </c:pt>
                <c:pt idx="51">
                  <c:v>0.1575</c:v>
                </c:pt>
                <c:pt idx="52">
                  <c:v>0.15363737330630539</c:v>
                </c:pt>
                <c:pt idx="53">
                  <c:v>0.15</c:v>
                </c:pt>
                <c:pt idx="54">
                  <c:v>0.27219176816601426</c:v>
                </c:pt>
                <c:pt idx="55">
                  <c:v>0.25444199813587937</c:v>
                </c:pt>
                <c:pt idx="56">
                  <c:v>0.22284355077313225</c:v>
                </c:pt>
                <c:pt idx="57">
                  <c:v>0.18949661776498899</c:v>
                </c:pt>
                <c:pt idx="58">
                  <c:v>0.18109092825702419</c:v>
                </c:pt>
                <c:pt idx="59">
                  <c:v>0.3775</c:v>
                </c:pt>
                <c:pt idx="60">
                  <c:v>0.32500000000000001</c:v>
                </c:pt>
                <c:pt idx="61">
                  <c:v>0.27700000000000002</c:v>
                </c:pt>
                <c:pt idx="62">
                  <c:v>0.2354</c:v>
                </c:pt>
                <c:pt idx="63">
                  <c:v>0.21391666666666667</c:v>
                </c:pt>
                <c:pt idx="64">
                  <c:v>5.9856133150934798E-2</c:v>
                </c:pt>
                <c:pt idx="65">
                  <c:v>5.2333333333333336E-2</c:v>
                </c:pt>
                <c:pt idx="66">
                  <c:v>5.9749999999999998E-2</c:v>
                </c:pt>
                <c:pt idx="67">
                  <c:v>6.8726460893017677E-2</c:v>
                </c:pt>
                <c:pt idx="68">
                  <c:v>7.4417476289613677E-2</c:v>
                </c:pt>
                <c:pt idx="69">
                  <c:v>7.4303126277770221E-2</c:v>
                </c:pt>
                <c:pt idx="70">
                  <c:v>9.4815742674058623E-2</c:v>
                </c:pt>
                <c:pt idx="71">
                  <c:v>0.1126074695015685</c:v>
                </c:pt>
                <c:pt idx="72">
                  <c:v>0.11799999999999999</c:v>
                </c:pt>
                <c:pt idx="73">
                  <c:v>0.11466666666666665</c:v>
                </c:pt>
                <c:pt idx="74">
                  <c:v>0.11060922069557751</c:v>
                </c:pt>
                <c:pt idx="75">
                  <c:v>0.13183333333333333</c:v>
                </c:pt>
                <c:pt idx="76">
                  <c:v>0.14217507690197687</c:v>
                </c:pt>
                <c:pt idx="77">
                  <c:v>0.14099999999999999</c:v>
                </c:pt>
                <c:pt idx="78">
                  <c:v>0.13833333333333334</c:v>
                </c:pt>
                <c:pt idx="79">
                  <c:v>0.18501820573209596</c:v>
                </c:pt>
                <c:pt idx="80">
                  <c:v>0.195776330948745</c:v>
                </c:pt>
                <c:pt idx="81">
                  <c:v>0.19715753657033314</c:v>
                </c:pt>
                <c:pt idx="82">
                  <c:v>0.1885</c:v>
                </c:pt>
                <c:pt idx="83">
                  <c:v>0.18200000000000002</c:v>
                </c:pt>
                <c:pt idx="84">
                  <c:v>0.30249999999999999</c:v>
                </c:pt>
                <c:pt idx="85">
                  <c:v>0.27666666666666667</c:v>
                </c:pt>
                <c:pt idx="86">
                  <c:v>0.27250000000000002</c:v>
                </c:pt>
                <c:pt idx="87">
                  <c:v>0.25900000000000001</c:v>
                </c:pt>
                <c:pt idx="88">
                  <c:v>0.2558333333333333</c:v>
                </c:pt>
                <c:pt idx="92" formatCode="0.00">
                  <c:v>0.20725388601036268</c:v>
                </c:pt>
                <c:pt idx="93" formatCode="0.00">
                  <c:v>0.15017064846416384</c:v>
                </c:pt>
                <c:pt idx="94" formatCode="0.00">
                  <c:v>0.14405594405594405</c:v>
                </c:pt>
                <c:pt idx="95" formatCode="0.00">
                  <c:v>0.20664739884393066</c:v>
                </c:pt>
                <c:pt idx="96" formatCode="0.00">
                  <c:v>0.19055374592833876</c:v>
                </c:pt>
                <c:pt idx="97" formatCode="0.00">
                  <c:v>0.16721311475409836</c:v>
                </c:pt>
                <c:pt idx="98" formatCode="0.00">
                  <c:v>0.18600682593856654</c:v>
                </c:pt>
                <c:pt idx="99" formatCode="0.00">
                  <c:v>0.11687898089171975</c:v>
                </c:pt>
                <c:pt idx="100" formatCode="0.00">
                  <c:v>0.17708333333333331</c:v>
                </c:pt>
                <c:pt idx="101" formatCode="0.00">
                  <c:v>0.18110236220472439</c:v>
                </c:pt>
                <c:pt idx="102" formatCode="0.00">
                  <c:v>0.29453924914675772</c:v>
                </c:pt>
                <c:pt idx="103" formatCode="0.00">
                  <c:v>0.16889632107023411</c:v>
                </c:pt>
                <c:pt idx="104" formatCode="0.00">
                  <c:v>0.19483394833948342</c:v>
                </c:pt>
                <c:pt idx="105" formatCode="0.00">
                  <c:v>0.24166666666666667</c:v>
                </c:pt>
                <c:pt idx="106" formatCode="0.00">
                  <c:v>0.1306930693069307</c:v>
                </c:pt>
                <c:pt idx="107" formatCode="0.00">
                  <c:v>0.1282208588957055</c:v>
                </c:pt>
                <c:pt idx="108" formatCode="0.00">
                  <c:v>0.22217573221757322</c:v>
                </c:pt>
                <c:pt idx="109" formatCode="0.00">
                  <c:v>0.1353623188405797</c:v>
                </c:pt>
                <c:pt idx="110" formatCode="0.00">
                  <c:v>0.2686131386861314</c:v>
                </c:pt>
                <c:pt idx="111" formatCode="0.00">
                  <c:v>0.22746478873239437</c:v>
                </c:pt>
                <c:pt idx="112" formatCode="0.00">
                  <c:v>0.21666666666666665</c:v>
                </c:pt>
                <c:pt idx="113" formatCode="0.00">
                  <c:v>0.17932960893854749</c:v>
                </c:pt>
                <c:pt idx="114" formatCode="0.00">
                  <c:v>0.19899999999999998</c:v>
                </c:pt>
                <c:pt idx="115" formatCode="0.00">
                  <c:v>0.17408637873754154</c:v>
                </c:pt>
                <c:pt idx="116" formatCode="0.00">
                  <c:v>0.11433333333333333</c:v>
                </c:pt>
                <c:pt idx="117" formatCode="0.00">
                  <c:v>9.1891891891891897E-2</c:v>
                </c:pt>
                <c:pt idx="118" formatCode="0.00">
                  <c:v>0.14057971014492751</c:v>
                </c:pt>
                <c:pt idx="119" formatCode="0.00">
                  <c:v>8.4090909090909091E-2</c:v>
                </c:pt>
                <c:pt idx="120" formatCode="0.00">
                  <c:v>0.10439276485788114</c:v>
                </c:pt>
                <c:pt idx="121" formatCode="0.00">
                  <c:v>0.10217391304347824</c:v>
                </c:pt>
                <c:pt idx="122" formatCode="0.00">
                  <c:v>0.12195767195767199</c:v>
                </c:pt>
                <c:pt idx="123" formatCode="0.00">
                  <c:v>0.11284722222222222</c:v>
                </c:pt>
                <c:pt idx="124" formatCode="0.00">
                  <c:v>8.6348122866894181E-2</c:v>
                </c:pt>
                <c:pt idx="125" formatCode="0.00">
                  <c:v>0.3016326530612245</c:v>
                </c:pt>
                <c:pt idx="126" formatCode="0.00">
                  <c:v>0.21291208791208791</c:v>
                </c:pt>
                <c:pt idx="127" formatCode="0.00">
                  <c:v>0.17664473684210527</c:v>
                </c:pt>
                <c:pt idx="128" formatCode="0.00">
                  <c:v>0.22183908045977013</c:v>
                </c:pt>
                <c:pt idx="129" formatCode="0.00">
                  <c:v>0.3584541062801932</c:v>
                </c:pt>
                <c:pt idx="130" formatCode="0.00">
                  <c:v>0.28493589743589748</c:v>
                </c:pt>
                <c:pt idx="131" formatCode="0.00">
                  <c:v>0.2072</c:v>
                </c:pt>
                <c:pt idx="132" formatCode="0.00">
                  <c:v>0.19626865671641788</c:v>
                </c:pt>
                <c:pt idx="133" formatCode="0.00">
                  <c:v>0.34880546075085322</c:v>
                </c:pt>
                <c:pt idx="134" formatCode="0.00">
                  <c:v>0.24517374517374518</c:v>
                </c:pt>
                <c:pt idx="135" formatCode="0.00">
                  <c:v>0.30366972477064219</c:v>
                </c:pt>
                <c:pt idx="136" formatCode="0.00">
                  <c:v>0.38070175438596493</c:v>
                </c:pt>
                <c:pt idx="138" formatCode="0.00">
                  <c:v>0.25914983562249666</c:v>
                </c:pt>
                <c:pt idx="139" formatCode="0.00">
                  <c:v>0.16885116768604599</c:v>
                </c:pt>
                <c:pt idx="140" formatCode="0.00">
                  <c:v>0.17588663300629789</c:v>
                </c:pt>
                <c:pt idx="141" formatCode="0.00">
                  <c:v>0.10186130224538645</c:v>
                </c:pt>
                <c:pt idx="142" formatCode="0.00">
                  <c:v>0.15959467645183931</c:v>
                </c:pt>
                <c:pt idx="143" formatCode="0.00">
                  <c:v>0.12925709085192413</c:v>
                </c:pt>
                <c:pt idx="144" formatCode="0.00">
                  <c:v>0.15931760236077708</c:v>
                </c:pt>
                <c:pt idx="145" formatCode="0.00">
                  <c:v>0.16628690003000599</c:v>
                </c:pt>
                <c:pt idx="146" formatCode="0.00">
                  <c:v>0.20990784069152843</c:v>
                </c:pt>
                <c:pt idx="147" formatCode="0.00">
                  <c:v>0.19342255668683583</c:v>
                </c:pt>
                <c:pt idx="148" formatCode="0.00">
                  <c:v>0.13765040843971138</c:v>
                </c:pt>
                <c:pt idx="149" formatCode="0.00">
                  <c:v>0.2589138634937429</c:v>
                </c:pt>
                <c:pt idx="150" formatCode="0.00">
                  <c:v>0.17260924232916194</c:v>
                </c:pt>
                <c:pt idx="151" formatCode="0.00">
                  <c:v>0.21654759376491187</c:v>
                </c:pt>
                <c:pt idx="152" formatCode="0.00">
                  <c:v>0.18787420611366015</c:v>
                </c:pt>
                <c:pt idx="153" formatCode="0.00">
                  <c:v>0.13418750508273755</c:v>
                </c:pt>
                <c:pt idx="154" formatCode="0.00">
                  <c:v>7.9692341728253971E-2</c:v>
                </c:pt>
                <c:pt idx="155" formatCode="0.00">
                  <c:v>0.19388353268951836</c:v>
                </c:pt>
                <c:pt idx="156" formatCode="0.00">
                  <c:v>0.29163222127057503</c:v>
                </c:pt>
                <c:pt idx="157" formatCode="0.00">
                  <c:v>0.22941734739951902</c:v>
                </c:pt>
                <c:pt idx="158" formatCode="0.00">
                  <c:v>0.22482900045152859</c:v>
                </c:pt>
                <c:pt idx="159" formatCode="0.00">
                  <c:v>0.13591427716209342</c:v>
                </c:pt>
                <c:pt idx="160" formatCode="0.00">
                  <c:v>0.20730483198751715</c:v>
                </c:pt>
                <c:pt idx="161" formatCode="0.00">
                  <c:v>0.14495005131151431</c:v>
                </c:pt>
                <c:pt idx="162" formatCode="0.00">
                  <c:v>0.19027382258897962</c:v>
                </c:pt>
                <c:pt idx="163" formatCode="0.00">
                  <c:v>0.15046202654124297</c:v>
                </c:pt>
                <c:pt idx="164" formatCode="0.00">
                  <c:v>0.25179952763361846</c:v>
                </c:pt>
                <c:pt idx="165" formatCode="0.00">
                  <c:v>0.24706483566102047</c:v>
                </c:pt>
                <c:pt idx="166" formatCode="0.00">
                  <c:v>0.17072918876243276</c:v>
                </c:pt>
                <c:pt idx="167" formatCode="0.00">
                  <c:v>0.22519494223265668</c:v>
                </c:pt>
                <c:pt idx="168" formatCode="0.00">
                  <c:v>0.24758901848066905</c:v>
                </c:pt>
                <c:pt idx="169" formatCode="0.00">
                  <c:v>0.25206495733511258</c:v>
                </c:pt>
                <c:pt idx="170" formatCode="0.00">
                  <c:v>0.10837991928873829</c:v>
                </c:pt>
                <c:pt idx="171" formatCode="0.00">
                  <c:v>0.18753461640287655</c:v>
                </c:pt>
                <c:pt idx="172" formatCode="0.00">
                  <c:v>0.30735007445583806</c:v>
                </c:pt>
                <c:pt idx="173" formatCode="0.00">
                  <c:v>0.24124008186673349</c:v>
                </c:pt>
                <c:pt idx="174" formatCode="0.00">
                  <c:v>0.17709409272945326</c:v>
                </c:pt>
                <c:pt idx="175" formatCode="0.00">
                  <c:v>0.22402951575604552</c:v>
                </c:pt>
                <c:pt idx="176" formatCode="0.00">
                  <c:v>0.2301456564388826</c:v>
                </c:pt>
                <c:pt idx="177" formatCode="0.00">
                  <c:v>0.18574755407873336</c:v>
                </c:pt>
                <c:pt idx="178" formatCode="0.00">
                  <c:v>0.11338511208014689</c:v>
                </c:pt>
                <c:pt idx="179" formatCode="0.00">
                  <c:v>0.12546261185911195</c:v>
                </c:pt>
                <c:pt idx="180" formatCode="0.00">
                  <c:v>0.15801819245274187</c:v>
                </c:pt>
                <c:pt idx="181" formatCode="0.00">
                  <c:v>0.16745791780986788</c:v>
                </c:pt>
                <c:pt idx="182" formatCode="0.00">
                  <c:v>0.13683831163475738</c:v>
                </c:pt>
                <c:pt idx="183" formatCode="0.00">
                  <c:v>0.15179370010735202</c:v>
                </c:pt>
                <c:pt idx="184" formatCode="0.00">
                  <c:v>0.1398011960715819</c:v>
                </c:pt>
                <c:pt idx="185" formatCode="0.00">
                  <c:v>0.1443597836938483</c:v>
                </c:pt>
                <c:pt idx="186" formatCode="0.00">
                  <c:v>0.16861242443021562</c:v>
                </c:pt>
                <c:pt idx="187" formatCode="0.00">
                  <c:v>0.26749750574338482</c:v>
                </c:pt>
                <c:pt idx="188" formatCode="0.00">
                  <c:v>0.15406128438507846</c:v>
                </c:pt>
                <c:pt idx="189" formatCode="0.00">
                  <c:v>0.17512774610650308</c:v>
                </c:pt>
                <c:pt idx="190" formatCode="0.00">
                  <c:v>0.14220836898407271</c:v>
                </c:pt>
                <c:pt idx="191" formatCode="0.00">
                  <c:v>0.16044021116151796</c:v>
                </c:pt>
                <c:pt idx="192" formatCode="0.00">
                  <c:v>0.10621173490718473</c:v>
                </c:pt>
                <c:pt idx="193" formatCode="0.00">
                  <c:v>0.22622545387048226</c:v>
                </c:pt>
                <c:pt idx="194" formatCode="0.00">
                  <c:v>0.18730512198645663</c:v>
                </c:pt>
                <c:pt idx="195" formatCode="0.00">
                  <c:v>0.2039265310217947</c:v>
                </c:pt>
                <c:pt idx="199">
                  <c:v>0.33250000000000002</c:v>
                </c:pt>
                <c:pt idx="200">
                  <c:v>0.1925</c:v>
                </c:pt>
                <c:pt idx="201">
                  <c:v>0.14416666666666667</c:v>
                </c:pt>
                <c:pt idx="202" formatCode="0.00">
                  <c:v>0.2495</c:v>
                </c:pt>
                <c:pt idx="203">
                  <c:v>0.16875000000000001</c:v>
                </c:pt>
                <c:pt idx="204">
                  <c:v>0.14833333333333334</c:v>
                </c:pt>
                <c:pt idx="205">
                  <c:v>0.17499999999999999</c:v>
                </c:pt>
                <c:pt idx="206">
                  <c:v>0.155</c:v>
                </c:pt>
                <c:pt idx="207">
                  <c:v>0.12583333333333332</c:v>
                </c:pt>
                <c:pt idx="209">
                  <c:v>0.11374674841647317</c:v>
                </c:pt>
                <c:pt idx="210">
                  <c:v>0.10926557018599199</c:v>
                </c:pt>
                <c:pt idx="211">
                  <c:v>0.1010818416436623</c:v>
                </c:pt>
                <c:pt idx="212">
                  <c:v>9.1705586711759907E-2</c:v>
                </c:pt>
                <c:pt idx="213">
                  <c:v>9.1570592492748334E-2</c:v>
                </c:pt>
                <c:pt idx="214">
                  <c:v>0.16055111712931616</c:v>
                </c:pt>
                <c:pt idx="215">
                  <c:v>0.15416666666666667</c:v>
                </c:pt>
                <c:pt idx="216">
                  <c:v>0.14092665545197763</c:v>
                </c:pt>
                <c:pt idx="217">
                  <c:v>0.12762647004608291</c:v>
                </c:pt>
                <c:pt idx="218">
                  <c:v>0.12211543296955925</c:v>
                </c:pt>
                <c:pt idx="219">
                  <c:v>0.24085022725633076</c:v>
                </c:pt>
                <c:pt idx="220">
                  <c:v>0.20316666666666669</c:v>
                </c:pt>
                <c:pt idx="221">
                  <c:v>0.18302174570683788</c:v>
                </c:pt>
                <c:pt idx="222">
                  <c:v>0.16529895350091711</c:v>
                </c:pt>
                <c:pt idx="223">
                  <c:v>0.15272186083763092</c:v>
                </c:pt>
                <c:pt idx="224">
                  <c:v>0.37588786029875876</c:v>
                </c:pt>
                <c:pt idx="225">
                  <c:v>0.30193030598093884</c:v>
                </c:pt>
                <c:pt idx="226">
                  <c:v>0.2516833750047715</c:v>
                </c:pt>
                <c:pt idx="227">
                  <c:v>0.22401726589200202</c:v>
                </c:pt>
                <c:pt idx="228">
                  <c:v>0.19366666666666665</c:v>
                </c:pt>
                <c:pt idx="229">
                  <c:v>0.49952202887819325</c:v>
                </c:pt>
                <c:pt idx="230">
                  <c:v>0.38733333333333331</c:v>
                </c:pt>
                <c:pt idx="231">
                  <c:v>0.32437510671903025</c:v>
                </c:pt>
                <c:pt idx="232">
                  <c:v>0.2803326780758556</c:v>
                </c:pt>
                <c:pt idx="233">
                  <c:v>0.26073049645390067</c:v>
                </c:pt>
                <c:pt idx="234">
                  <c:v>6.0042281661746702E-2</c:v>
                </c:pt>
                <c:pt idx="235">
                  <c:v>7.6212058303533572E-2</c:v>
                </c:pt>
                <c:pt idx="236">
                  <c:v>8.8927631578947369E-2</c:v>
                </c:pt>
                <c:pt idx="237">
                  <c:v>8.9021066826490872E-2</c:v>
                </c:pt>
                <c:pt idx="238">
                  <c:v>9.0231125108987509E-2</c:v>
                </c:pt>
                <c:pt idx="239">
                  <c:v>9.2699351622889822E-2</c:v>
                </c:pt>
                <c:pt idx="240">
                  <c:v>0.13336666666666666</c:v>
                </c:pt>
                <c:pt idx="241">
                  <c:v>0.127</c:v>
                </c:pt>
                <c:pt idx="242">
                  <c:v>0.12025</c:v>
                </c:pt>
                <c:pt idx="243">
                  <c:v>0.12003912073303917</c:v>
                </c:pt>
                <c:pt idx="244">
                  <c:v>0.1664724242642863</c:v>
                </c:pt>
                <c:pt idx="245">
                  <c:v>0.17051666666666665</c:v>
                </c:pt>
                <c:pt idx="246">
                  <c:v>0.1575</c:v>
                </c:pt>
                <c:pt idx="247">
                  <c:v>0.15363737330630539</c:v>
                </c:pt>
                <c:pt idx="248">
                  <c:v>0.15</c:v>
                </c:pt>
                <c:pt idx="249">
                  <c:v>0.27219176816601426</c:v>
                </c:pt>
                <c:pt idx="250">
                  <c:v>0.25444199813587937</c:v>
                </c:pt>
                <c:pt idx="251">
                  <c:v>0.22284355077313225</c:v>
                </c:pt>
                <c:pt idx="252">
                  <c:v>0.18949661776498899</c:v>
                </c:pt>
                <c:pt idx="253">
                  <c:v>0.18109092825702419</c:v>
                </c:pt>
                <c:pt idx="254">
                  <c:v>0.3775</c:v>
                </c:pt>
                <c:pt idx="255">
                  <c:v>0.32500000000000001</c:v>
                </c:pt>
                <c:pt idx="256">
                  <c:v>0.27700000000000002</c:v>
                </c:pt>
                <c:pt idx="257">
                  <c:v>0.2354</c:v>
                </c:pt>
                <c:pt idx="258">
                  <c:v>0.21391666666666667</c:v>
                </c:pt>
                <c:pt idx="259">
                  <c:v>5.9856133150934798E-2</c:v>
                </c:pt>
                <c:pt idx="260">
                  <c:v>5.2333333333333336E-2</c:v>
                </c:pt>
                <c:pt idx="261">
                  <c:v>5.9749999999999998E-2</c:v>
                </c:pt>
                <c:pt idx="262">
                  <c:v>6.8726460893017677E-2</c:v>
                </c:pt>
                <c:pt idx="263">
                  <c:v>7.4417476289613677E-2</c:v>
                </c:pt>
                <c:pt idx="264">
                  <c:v>7.4303126277770221E-2</c:v>
                </c:pt>
                <c:pt idx="265">
                  <c:v>9.4815742674058623E-2</c:v>
                </c:pt>
                <c:pt idx="266">
                  <c:v>0.1126074695015685</c:v>
                </c:pt>
                <c:pt idx="267">
                  <c:v>0.11799999999999999</c:v>
                </c:pt>
                <c:pt idx="268">
                  <c:v>0.11466666666666665</c:v>
                </c:pt>
                <c:pt idx="269">
                  <c:v>0.11060922069557751</c:v>
                </c:pt>
                <c:pt idx="270">
                  <c:v>0.13183333333333333</c:v>
                </c:pt>
                <c:pt idx="271">
                  <c:v>0.14217507690197687</c:v>
                </c:pt>
                <c:pt idx="272">
                  <c:v>0.14099999999999999</c:v>
                </c:pt>
                <c:pt idx="273">
                  <c:v>0.13833333333333334</c:v>
                </c:pt>
                <c:pt idx="274">
                  <c:v>0.18501820573209596</c:v>
                </c:pt>
                <c:pt idx="275">
                  <c:v>0.195776330948745</c:v>
                </c:pt>
                <c:pt idx="276">
                  <c:v>0.19715753657033314</c:v>
                </c:pt>
                <c:pt idx="277">
                  <c:v>0.1885</c:v>
                </c:pt>
                <c:pt idx="278">
                  <c:v>0.18200000000000002</c:v>
                </c:pt>
                <c:pt idx="279">
                  <c:v>0.30249999999999999</c:v>
                </c:pt>
                <c:pt idx="280">
                  <c:v>0.27666666666666667</c:v>
                </c:pt>
                <c:pt idx="281">
                  <c:v>0.27250000000000002</c:v>
                </c:pt>
                <c:pt idx="282">
                  <c:v>0.25900000000000001</c:v>
                </c:pt>
                <c:pt idx="283">
                  <c:v>0.2558333333333333</c:v>
                </c:pt>
                <c:pt idx="287" formatCode="0.00">
                  <c:v>0.20725388601036268</c:v>
                </c:pt>
                <c:pt idx="288" formatCode="0.00">
                  <c:v>0.15017064846416384</c:v>
                </c:pt>
                <c:pt idx="289" formatCode="0.00">
                  <c:v>0.14405594405594405</c:v>
                </c:pt>
                <c:pt idx="290" formatCode="0.00">
                  <c:v>0.20664739884393066</c:v>
                </c:pt>
                <c:pt idx="291" formatCode="0.00">
                  <c:v>0.19055374592833876</c:v>
                </c:pt>
                <c:pt idx="292" formatCode="0.00">
                  <c:v>0.16721311475409836</c:v>
                </c:pt>
                <c:pt idx="293" formatCode="0.00">
                  <c:v>0.18600682593856654</c:v>
                </c:pt>
                <c:pt idx="294" formatCode="0.00">
                  <c:v>0.11687898089171975</c:v>
                </c:pt>
                <c:pt idx="295" formatCode="0.00">
                  <c:v>0.17708333333333331</c:v>
                </c:pt>
                <c:pt idx="296" formatCode="0.00">
                  <c:v>0.18110236220472439</c:v>
                </c:pt>
                <c:pt idx="297" formatCode="0.00">
                  <c:v>0.29453924914675772</c:v>
                </c:pt>
                <c:pt idx="298" formatCode="0.00">
                  <c:v>0.16889632107023411</c:v>
                </c:pt>
                <c:pt idx="299" formatCode="0.00">
                  <c:v>0.19483394833948342</c:v>
                </c:pt>
                <c:pt idx="300" formatCode="0.00">
                  <c:v>0.24166666666666667</c:v>
                </c:pt>
                <c:pt idx="301" formatCode="0.00">
                  <c:v>0.1306930693069307</c:v>
                </c:pt>
                <c:pt idx="302" formatCode="0.00">
                  <c:v>0.1282208588957055</c:v>
                </c:pt>
                <c:pt idx="303" formatCode="0.00">
                  <c:v>0.22217573221757322</c:v>
                </c:pt>
                <c:pt idx="304" formatCode="0.00">
                  <c:v>0.1353623188405797</c:v>
                </c:pt>
                <c:pt idx="305" formatCode="0.00">
                  <c:v>0.2686131386861314</c:v>
                </c:pt>
                <c:pt idx="306" formatCode="0.00">
                  <c:v>0.22746478873239437</c:v>
                </c:pt>
                <c:pt idx="307" formatCode="0.00">
                  <c:v>0.21666666666666665</c:v>
                </c:pt>
                <c:pt idx="308" formatCode="0.00">
                  <c:v>0.17932960893854749</c:v>
                </c:pt>
                <c:pt idx="309" formatCode="0.00">
                  <c:v>0.19899999999999998</c:v>
                </c:pt>
                <c:pt idx="310" formatCode="0.00">
                  <c:v>0.17408637873754154</c:v>
                </c:pt>
                <c:pt idx="311" formatCode="0.00">
                  <c:v>0.11433333333333333</c:v>
                </c:pt>
                <c:pt idx="312" formatCode="0.00">
                  <c:v>9.1891891891891897E-2</c:v>
                </c:pt>
                <c:pt idx="313" formatCode="0.00">
                  <c:v>0.14057971014492751</c:v>
                </c:pt>
                <c:pt idx="314" formatCode="0.00">
                  <c:v>8.4090909090909091E-2</c:v>
                </c:pt>
                <c:pt idx="315" formatCode="0.00">
                  <c:v>0.10439276485788114</c:v>
                </c:pt>
                <c:pt idx="316" formatCode="0.00">
                  <c:v>0.10217391304347824</c:v>
                </c:pt>
                <c:pt idx="317" formatCode="0.00">
                  <c:v>0.12195767195767199</c:v>
                </c:pt>
                <c:pt idx="318" formatCode="0.00">
                  <c:v>0.11284722222222222</c:v>
                </c:pt>
                <c:pt idx="319" formatCode="0.00">
                  <c:v>8.6348122866894181E-2</c:v>
                </c:pt>
                <c:pt idx="320" formatCode="0.00">
                  <c:v>0.3016326530612245</c:v>
                </c:pt>
                <c:pt idx="321" formatCode="0.00">
                  <c:v>0.21291208791208791</c:v>
                </c:pt>
                <c:pt idx="322" formatCode="0.00">
                  <c:v>0.17664473684210527</c:v>
                </c:pt>
                <c:pt idx="323" formatCode="0.00">
                  <c:v>0.22183908045977013</c:v>
                </c:pt>
                <c:pt idx="324" formatCode="0.00">
                  <c:v>0.3584541062801932</c:v>
                </c:pt>
                <c:pt idx="325" formatCode="0.00">
                  <c:v>0.28493589743589748</c:v>
                </c:pt>
                <c:pt idx="326" formatCode="0.00">
                  <c:v>0.2072</c:v>
                </c:pt>
                <c:pt idx="327" formatCode="0.00">
                  <c:v>0.19626865671641788</c:v>
                </c:pt>
                <c:pt idx="328" formatCode="0.00">
                  <c:v>0.34880546075085322</c:v>
                </c:pt>
                <c:pt idx="329" formatCode="0.00">
                  <c:v>0.24517374517374518</c:v>
                </c:pt>
                <c:pt idx="330" formatCode="0.00">
                  <c:v>0.30366972477064219</c:v>
                </c:pt>
                <c:pt idx="331" formatCode="0.00">
                  <c:v>0.38070175438596493</c:v>
                </c:pt>
                <c:pt idx="333" formatCode="0.00">
                  <c:v>0.25914983562249666</c:v>
                </c:pt>
                <c:pt idx="334" formatCode="0.00">
                  <c:v>0.16885116768604599</c:v>
                </c:pt>
                <c:pt idx="335" formatCode="0.00">
                  <c:v>0.17588663300629789</c:v>
                </c:pt>
                <c:pt idx="336" formatCode="0.00">
                  <c:v>0.10186130224538645</c:v>
                </c:pt>
                <c:pt idx="337" formatCode="0.00">
                  <c:v>0.15959467645183931</c:v>
                </c:pt>
                <c:pt idx="338" formatCode="0.00">
                  <c:v>0.12925709085192413</c:v>
                </c:pt>
                <c:pt idx="339" formatCode="0.00">
                  <c:v>0.15931760236077708</c:v>
                </c:pt>
                <c:pt idx="340" formatCode="0.00">
                  <c:v>0.16628690003000599</c:v>
                </c:pt>
                <c:pt idx="341" formatCode="0.00">
                  <c:v>0.20990784069152843</c:v>
                </c:pt>
                <c:pt idx="342" formatCode="0.00">
                  <c:v>0.19342255668683583</c:v>
                </c:pt>
                <c:pt idx="343" formatCode="0.00">
                  <c:v>0.13765040843971138</c:v>
                </c:pt>
                <c:pt idx="344" formatCode="0.00">
                  <c:v>0.2589138634937429</c:v>
                </c:pt>
                <c:pt idx="345" formatCode="0.00">
                  <c:v>0.17260924232916194</c:v>
                </c:pt>
                <c:pt idx="346" formatCode="0.00">
                  <c:v>0.21654759376491187</c:v>
                </c:pt>
                <c:pt idx="347" formatCode="0.00">
                  <c:v>0.18787420611366015</c:v>
                </c:pt>
                <c:pt idx="348" formatCode="0.00">
                  <c:v>0.13418750508273755</c:v>
                </c:pt>
                <c:pt idx="349" formatCode="0.00">
                  <c:v>7.9692341728253971E-2</c:v>
                </c:pt>
                <c:pt idx="350" formatCode="0.00">
                  <c:v>0.19388353268951836</c:v>
                </c:pt>
                <c:pt idx="351" formatCode="0.00">
                  <c:v>0.29163222127057503</c:v>
                </c:pt>
                <c:pt idx="352" formatCode="0.00">
                  <c:v>0.22941734739951902</c:v>
                </c:pt>
                <c:pt idx="353" formatCode="0.00">
                  <c:v>0.22482900045152859</c:v>
                </c:pt>
                <c:pt idx="354" formatCode="0.00">
                  <c:v>0.13591427716209342</c:v>
                </c:pt>
                <c:pt idx="355" formatCode="0.00">
                  <c:v>0.20730483198751715</c:v>
                </c:pt>
                <c:pt idx="356" formatCode="0.00">
                  <c:v>0.14495005131151431</c:v>
                </c:pt>
                <c:pt idx="357" formatCode="0.00">
                  <c:v>0.19027382258897962</c:v>
                </c:pt>
                <c:pt idx="358" formatCode="0.00">
                  <c:v>0.15046202654124297</c:v>
                </c:pt>
                <c:pt idx="359" formatCode="0.00">
                  <c:v>0.25179952763361846</c:v>
                </c:pt>
                <c:pt idx="360" formatCode="0.00">
                  <c:v>0.24706483566102047</c:v>
                </c:pt>
                <c:pt idx="361" formatCode="0.00">
                  <c:v>0.17072918876243276</c:v>
                </c:pt>
                <c:pt idx="362" formatCode="0.00">
                  <c:v>0.22519494223265668</c:v>
                </c:pt>
                <c:pt idx="363" formatCode="0.00">
                  <c:v>0.24758901848066905</c:v>
                </c:pt>
                <c:pt idx="364" formatCode="0.00">
                  <c:v>0.25206495733511258</c:v>
                </c:pt>
                <c:pt idx="365" formatCode="0.00">
                  <c:v>0.10837991928873829</c:v>
                </c:pt>
                <c:pt idx="366" formatCode="0.00">
                  <c:v>0.18753461640287655</c:v>
                </c:pt>
                <c:pt idx="367" formatCode="0.00">
                  <c:v>0.30735007445583806</c:v>
                </c:pt>
                <c:pt idx="368" formatCode="0.00">
                  <c:v>0.24124008186673349</c:v>
                </c:pt>
                <c:pt idx="369" formatCode="0.00">
                  <c:v>0.17709409272945326</c:v>
                </c:pt>
                <c:pt idx="370" formatCode="0.00">
                  <c:v>0.22402951575604552</c:v>
                </c:pt>
                <c:pt idx="371" formatCode="0.00">
                  <c:v>0.2301456564388826</c:v>
                </c:pt>
                <c:pt idx="372" formatCode="0.00">
                  <c:v>0.18574755407873336</c:v>
                </c:pt>
                <c:pt idx="373" formatCode="0.00">
                  <c:v>0.11338511208014689</c:v>
                </c:pt>
                <c:pt idx="374" formatCode="0.00">
                  <c:v>0.12546261185911195</c:v>
                </c:pt>
                <c:pt idx="375" formatCode="0.00">
                  <c:v>0.15801819245274187</c:v>
                </c:pt>
                <c:pt idx="376" formatCode="0.00">
                  <c:v>0.16745791780986788</c:v>
                </c:pt>
                <c:pt idx="377" formatCode="0.00">
                  <c:v>0.13683831163475738</c:v>
                </c:pt>
                <c:pt idx="378" formatCode="0.00">
                  <c:v>0.15179370010735202</c:v>
                </c:pt>
                <c:pt idx="379" formatCode="0.00">
                  <c:v>0.1398011960715819</c:v>
                </c:pt>
                <c:pt idx="380" formatCode="0.00">
                  <c:v>0.1443597836938483</c:v>
                </c:pt>
                <c:pt idx="381" formatCode="0.00">
                  <c:v>0.16861242443021562</c:v>
                </c:pt>
                <c:pt idx="382" formatCode="0.00">
                  <c:v>0.26749750574338482</c:v>
                </c:pt>
                <c:pt idx="383" formatCode="0.00">
                  <c:v>0.15406128438507846</c:v>
                </c:pt>
                <c:pt idx="384" formatCode="0.00">
                  <c:v>0.17512774610650308</c:v>
                </c:pt>
                <c:pt idx="385" formatCode="0.00">
                  <c:v>0.14220836898407271</c:v>
                </c:pt>
                <c:pt idx="386" formatCode="0.00">
                  <c:v>0.16044021116151796</c:v>
                </c:pt>
                <c:pt idx="387" formatCode="0.00">
                  <c:v>0.10621173490718473</c:v>
                </c:pt>
                <c:pt idx="388" formatCode="0.00">
                  <c:v>0.22622545387048226</c:v>
                </c:pt>
                <c:pt idx="389" formatCode="0.00">
                  <c:v>0.18730512198645663</c:v>
                </c:pt>
                <c:pt idx="390" formatCode="0.00">
                  <c:v>0.2039265310217947</c:v>
                </c:pt>
              </c:numCache>
            </c:numRef>
          </c:xVal>
          <c:yVal>
            <c:numRef>
              <c:f>'Nc gathered data'!$C$2:$C$392</c:f>
              <c:numCache>
                <c:formatCode>General</c:formatCode>
                <c:ptCount val="391"/>
                <c:pt idx="14" formatCode="0.00">
                  <c:v>2.4655720655173994</c:v>
                </c:pt>
                <c:pt idx="15" formatCode="0.00">
                  <c:v>1.0368318618544747</c:v>
                </c:pt>
                <c:pt idx="16" formatCode="0.00">
                  <c:v>0.5249342737398156</c:v>
                </c:pt>
                <c:pt idx="17" formatCode="0.00">
                  <c:v>0.29545278120872365</c:v>
                </c:pt>
                <c:pt idx="18" formatCode="0.00">
                  <c:v>0.2047821959330301</c:v>
                </c:pt>
                <c:pt idx="19" formatCode="0.00">
                  <c:v>4.0952724547764099</c:v>
                </c:pt>
                <c:pt idx="20" formatCode="0.00">
                  <c:v>1.7084639159995745</c:v>
                </c:pt>
                <c:pt idx="21" formatCode="0.00">
                  <c:v>0.83848376314529494</c:v>
                </c:pt>
                <c:pt idx="22" formatCode="0.00">
                  <c:v>0.46409355427531884</c:v>
                </c:pt>
                <c:pt idx="23" formatCode="0.00">
                  <c:v>0.30259938164683842</c:v>
                </c:pt>
                <c:pt idx="24" formatCode="0.00">
                  <c:v>8.3064775635271708</c:v>
                </c:pt>
                <c:pt idx="25" formatCode="0.00">
                  <c:v>2.6928966878913623</c:v>
                </c:pt>
                <c:pt idx="26" formatCode="0.00">
                  <c:v>1.2660866987310382</c:v>
                </c:pt>
                <c:pt idx="27" formatCode="0.00">
                  <c:v>0.68619799970192397</c:v>
                </c:pt>
                <c:pt idx="28" formatCode="0.00">
                  <c:v>0.42095234092443828</c:v>
                </c:pt>
                <c:pt idx="29" formatCode="0.00">
                  <c:v>23.330424684157901</c:v>
                </c:pt>
                <c:pt idx="30" formatCode="0.00">
                  <c:v>5.9522350390983139</c:v>
                </c:pt>
                <c:pt idx="31" formatCode="0.00">
                  <c:v>2.2656383704335505</c:v>
                </c:pt>
                <c:pt idx="32" formatCode="0.00">
                  <c:v>1.1574374641116896</c:v>
                </c:pt>
                <c:pt idx="33" formatCode="0.00">
                  <c:v>0.61932806737807344</c:v>
                </c:pt>
                <c:pt idx="34" formatCode="0.00">
                  <c:v>60.124569654640482</c:v>
                </c:pt>
                <c:pt idx="35" formatCode="0.00">
                  <c:v>11.29488551346194</c:v>
                </c:pt>
                <c:pt idx="36" formatCode="0.00">
                  <c:v>3.9675538834400812</c:v>
                </c:pt>
                <c:pt idx="37" formatCode="0.00">
                  <c:v>1.8157271791270957</c:v>
                </c:pt>
                <c:pt idx="38" formatCode="0.00">
                  <c:v>1.0819151049492026</c:v>
                </c:pt>
                <c:pt idx="39" formatCode="0.00">
                  <c:v>2.7272470206056094</c:v>
                </c:pt>
                <c:pt idx="40" formatCode="0.00">
                  <c:v>1.6207519373420369</c:v>
                </c:pt>
                <c:pt idx="41" formatCode="0.00">
                  <c:v>1.1089458814865647</c:v>
                </c:pt>
                <c:pt idx="42" formatCode="0.00">
                  <c:v>0.71068969693009787</c:v>
                </c:pt>
                <c:pt idx="43" formatCode="0.00">
                  <c:v>0.50224183262722133</c:v>
                </c:pt>
                <c:pt idx="44" formatCode="0.00">
                  <c:v>4.6818260793204294</c:v>
                </c:pt>
                <c:pt idx="45" formatCode="0.00">
                  <c:v>3.435190723485928</c:v>
                </c:pt>
                <c:pt idx="46" formatCode="0.00">
                  <c:v>1.800085949961584</c:v>
                </c:pt>
                <c:pt idx="47" formatCode="0.00">
                  <c:v>1.0659074185197108</c:v>
                </c:pt>
                <c:pt idx="48" formatCode="0.00">
                  <c:v>0.73838428466973727</c:v>
                </c:pt>
                <c:pt idx="49" formatCode="0.00">
                  <c:v>10.843628515055402</c:v>
                </c:pt>
                <c:pt idx="50" formatCode="0.00">
                  <c:v>5.0090292425044138</c:v>
                </c:pt>
                <c:pt idx="51" formatCode="0.00">
                  <c:v>2.4837225584477811</c:v>
                </c:pt>
                <c:pt idx="52" formatCode="0.00">
                  <c:v>1.5294654350863535</c:v>
                </c:pt>
                <c:pt idx="53" formatCode="0.00">
                  <c:v>1.0237271379139894</c:v>
                </c:pt>
                <c:pt idx="54" formatCode="0.00">
                  <c:v>26.632770115159445</c:v>
                </c:pt>
                <c:pt idx="55" formatCode="0.00">
                  <c:v>10.293290169667843</c:v>
                </c:pt>
                <c:pt idx="56" formatCode="0.00">
                  <c:v>4.4772047530366184</c:v>
                </c:pt>
                <c:pt idx="57" formatCode="0.00">
                  <c:v>2.1480737831634329</c:v>
                </c:pt>
                <c:pt idx="58" formatCode="0.00">
                  <c:v>1.3820997313336276</c:v>
                </c:pt>
                <c:pt idx="59" formatCode="0.00">
                  <c:v>59.032494090304077</c:v>
                </c:pt>
                <c:pt idx="60" formatCode="0.00">
                  <c:v>17.716656626578899</c:v>
                </c:pt>
                <c:pt idx="61" formatCode="0.00">
                  <c:v>6.9118949592052665</c:v>
                </c:pt>
                <c:pt idx="62" formatCode="0.00">
                  <c:v>3.1784530723923212</c:v>
                </c:pt>
                <c:pt idx="63" formatCode="0.00">
                  <c:v>1.8458167880572538</c:v>
                </c:pt>
                <c:pt idx="64" formatCode="0.00">
                  <c:v>5.4343542400048728</c:v>
                </c:pt>
                <c:pt idx="65" formatCode="0.00">
                  <c:v>2.0618226393395878</c:v>
                </c:pt>
                <c:pt idx="66" formatCode="0.00">
                  <c:v>1.355720400751524</c:v>
                </c:pt>
                <c:pt idx="67" formatCode="0.00">
                  <c:v>1.0271512819674051</c:v>
                </c:pt>
                <c:pt idx="68" formatCode="0.00">
                  <c:v>0.7867001443009457</c:v>
                </c:pt>
                <c:pt idx="69" formatCode="0.00">
                  <c:v>7.0668021934608509</c:v>
                </c:pt>
                <c:pt idx="70" formatCode="0.00">
                  <c:v>4.2865628485660947</c:v>
                </c:pt>
                <c:pt idx="71" formatCode="0.00">
                  <c:v>3.0393599807545821</c:v>
                </c:pt>
                <c:pt idx="72" formatCode="0.00">
                  <c:v>2.0759575750362851</c:v>
                </c:pt>
                <c:pt idx="73" formatCode="0.00">
                  <c:v>1.3851489265662797</c:v>
                </c:pt>
                <c:pt idx="74" formatCode="0.00">
                  <c:v>11.861393230732645</c:v>
                </c:pt>
                <c:pt idx="75" formatCode="0.00">
                  <c:v>6.7554709874516634</c:v>
                </c:pt>
                <c:pt idx="76" formatCode="0.00">
                  <c:v>4.2480511738878279</c:v>
                </c:pt>
                <c:pt idx="77" formatCode="0.00">
                  <c:v>2.6852321798322656</c:v>
                </c:pt>
                <c:pt idx="78" formatCode="0.00">
                  <c:v>1.8125445665466697</c:v>
                </c:pt>
                <c:pt idx="79" formatCode="0.00">
                  <c:v>25.786534628794801</c:v>
                </c:pt>
                <c:pt idx="80" formatCode="0.00">
                  <c:v>12.62029057433717</c:v>
                </c:pt>
                <c:pt idx="81" formatCode="0.00">
                  <c:v>7.1859572061671741</c:v>
                </c:pt>
                <c:pt idx="82" formatCode="0.00">
                  <c:v>4.2578269255486445</c:v>
                </c:pt>
                <c:pt idx="83" formatCode="0.00">
                  <c:v>2.787348084349841</c:v>
                </c:pt>
                <c:pt idx="84" formatCode="0.00">
                  <c:v>67.253514199086879</c:v>
                </c:pt>
                <c:pt idx="85" formatCode="0.00">
                  <c:v>24.512133964075787</c:v>
                </c:pt>
                <c:pt idx="86" formatCode="0.00">
                  <c:v>13.348416883746623</c:v>
                </c:pt>
                <c:pt idx="87" formatCode="0.00">
                  <c:v>7.6840001047904813</c:v>
                </c:pt>
                <c:pt idx="88" formatCode="0.00">
                  <c:v>5.2038673883656541</c:v>
                </c:pt>
              </c:numCache>
            </c:numRef>
          </c:yVal>
          <c:smooth val="0"/>
          <c:extLst>
            <c:ext xmlns:c16="http://schemas.microsoft.com/office/drawing/2014/chart" uri="{C3380CC4-5D6E-409C-BE32-E72D297353CC}">
              <c16:uniqueId val="{00000001-0B08-4BED-AF02-3C02064C8F9E}"/>
            </c:ext>
          </c:extLst>
        </c:ser>
        <c:ser>
          <c:idx val="2"/>
          <c:order val="2"/>
          <c:tx>
            <c:strRef>
              <c:f>'Nc gathered data'!$D$1</c:f>
              <c:strCache>
                <c:ptCount val="1"/>
                <c:pt idx="0">
                  <c:v>Cruz et al, 2020</c:v>
                </c:pt>
              </c:strCache>
            </c:strRef>
          </c:tx>
          <c:spPr>
            <a:ln w="25400" cap="rnd">
              <a:noFill/>
              <a:round/>
            </a:ln>
            <a:effectLst/>
          </c:spPr>
          <c:marker>
            <c:symbol val="circle"/>
            <c:size val="7"/>
            <c:spPr>
              <a:solidFill>
                <a:schemeClr val="bg1"/>
              </a:solidFill>
              <a:ln w="9525">
                <a:solidFill>
                  <a:srgbClr val="FF0000"/>
                </a:solidFill>
              </a:ln>
              <a:effectLst/>
            </c:spPr>
          </c:marker>
          <c:xVal>
            <c:numRef>
              <c:f>'Nc gathered data'!$A$2:$A$392</c:f>
              <c:numCache>
                <c:formatCode>General</c:formatCode>
                <c:ptCount val="391"/>
                <c:pt idx="0">
                  <c:v>1E-4</c:v>
                </c:pt>
                <c:pt idx="1">
                  <c:v>1</c:v>
                </c:pt>
                <c:pt idx="2">
                  <c:v>1E-4</c:v>
                </c:pt>
                <c:pt idx="3">
                  <c:v>1</c:v>
                </c:pt>
                <c:pt idx="4">
                  <c:v>0.33250000000000002</c:v>
                </c:pt>
                <c:pt idx="5">
                  <c:v>0.1925</c:v>
                </c:pt>
                <c:pt idx="6">
                  <c:v>0.14416666666666667</c:v>
                </c:pt>
                <c:pt idx="7" formatCode="0.00">
                  <c:v>0.2495</c:v>
                </c:pt>
                <c:pt idx="8">
                  <c:v>0.16875000000000001</c:v>
                </c:pt>
                <c:pt idx="9">
                  <c:v>0.14833333333333334</c:v>
                </c:pt>
                <c:pt idx="10">
                  <c:v>0.17499999999999999</c:v>
                </c:pt>
                <c:pt idx="11">
                  <c:v>0.155</c:v>
                </c:pt>
                <c:pt idx="12">
                  <c:v>0.12583333333333332</c:v>
                </c:pt>
                <c:pt idx="14">
                  <c:v>0.11374674841647317</c:v>
                </c:pt>
                <c:pt idx="15">
                  <c:v>0.10926557018599199</c:v>
                </c:pt>
                <c:pt idx="16">
                  <c:v>0.1010818416436623</c:v>
                </c:pt>
                <c:pt idx="17">
                  <c:v>9.1705586711759907E-2</c:v>
                </c:pt>
                <c:pt idx="18">
                  <c:v>9.1570592492748334E-2</c:v>
                </c:pt>
                <c:pt idx="19">
                  <c:v>0.16055111712931616</c:v>
                </c:pt>
                <c:pt idx="20">
                  <c:v>0.15416666666666667</c:v>
                </c:pt>
                <c:pt idx="21">
                  <c:v>0.14092665545197763</c:v>
                </c:pt>
                <c:pt idx="22">
                  <c:v>0.12762647004608291</c:v>
                </c:pt>
                <c:pt idx="23">
                  <c:v>0.12211543296955925</c:v>
                </c:pt>
                <c:pt idx="24">
                  <c:v>0.24085022725633076</c:v>
                </c:pt>
                <c:pt idx="25">
                  <c:v>0.20316666666666669</c:v>
                </c:pt>
                <c:pt idx="26">
                  <c:v>0.18302174570683788</c:v>
                </c:pt>
                <c:pt idx="27">
                  <c:v>0.16529895350091711</c:v>
                </c:pt>
                <c:pt idx="28">
                  <c:v>0.15272186083763092</c:v>
                </c:pt>
                <c:pt idx="29">
                  <c:v>0.37588786029875876</c:v>
                </c:pt>
                <c:pt idx="30">
                  <c:v>0.30193030598093884</c:v>
                </c:pt>
                <c:pt idx="31">
                  <c:v>0.2516833750047715</c:v>
                </c:pt>
                <c:pt idx="32">
                  <c:v>0.22401726589200202</c:v>
                </c:pt>
                <c:pt idx="33">
                  <c:v>0.19366666666666665</c:v>
                </c:pt>
                <c:pt idx="34">
                  <c:v>0.49952202887819325</c:v>
                </c:pt>
                <c:pt idx="35">
                  <c:v>0.38733333333333331</c:v>
                </c:pt>
                <c:pt idx="36">
                  <c:v>0.32437510671903025</c:v>
                </c:pt>
                <c:pt idx="37">
                  <c:v>0.2803326780758556</c:v>
                </c:pt>
                <c:pt idx="38">
                  <c:v>0.26073049645390067</c:v>
                </c:pt>
                <c:pt idx="39">
                  <c:v>6.0042281661746702E-2</c:v>
                </c:pt>
                <c:pt idx="40">
                  <c:v>7.6212058303533572E-2</c:v>
                </c:pt>
                <c:pt idx="41">
                  <c:v>8.8927631578947369E-2</c:v>
                </c:pt>
                <c:pt idx="42">
                  <c:v>8.9021066826490872E-2</c:v>
                </c:pt>
                <c:pt idx="43">
                  <c:v>9.0231125108987509E-2</c:v>
                </c:pt>
                <c:pt idx="44">
                  <c:v>9.2699351622889822E-2</c:v>
                </c:pt>
                <c:pt idx="45">
                  <c:v>0.13336666666666666</c:v>
                </c:pt>
                <c:pt idx="46">
                  <c:v>0.127</c:v>
                </c:pt>
                <c:pt idx="47">
                  <c:v>0.12025</c:v>
                </c:pt>
                <c:pt idx="48">
                  <c:v>0.12003912073303917</c:v>
                </c:pt>
                <c:pt idx="49">
                  <c:v>0.1664724242642863</c:v>
                </c:pt>
                <c:pt idx="50">
                  <c:v>0.17051666666666665</c:v>
                </c:pt>
                <c:pt idx="51">
                  <c:v>0.1575</c:v>
                </c:pt>
                <c:pt idx="52">
                  <c:v>0.15363737330630539</c:v>
                </c:pt>
                <c:pt idx="53">
                  <c:v>0.15</c:v>
                </c:pt>
                <c:pt idx="54">
                  <c:v>0.27219176816601426</c:v>
                </c:pt>
                <c:pt idx="55">
                  <c:v>0.25444199813587937</c:v>
                </c:pt>
                <c:pt idx="56">
                  <c:v>0.22284355077313225</c:v>
                </c:pt>
                <c:pt idx="57">
                  <c:v>0.18949661776498899</c:v>
                </c:pt>
                <c:pt idx="58">
                  <c:v>0.18109092825702419</c:v>
                </c:pt>
                <c:pt idx="59">
                  <c:v>0.3775</c:v>
                </c:pt>
                <c:pt idx="60">
                  <c:v>0.32500000000000001</c:v>
                </c:pt>
                <c:pt idx="61">
                  <c:v>0.27700000000000002</c:v>
                </c:pt>
                <c:pt idx="62">
                  <c:v>0.2354</c:v>
                </c:pt>
                <c:pt idx="63">
                  <c:v>0.21391666666666667</c:v>
                </c:pt>
                <c:pt idx="64">
                  <c:v>5.9856133150934798E-2</c:v>
                </c:pt>
                <c:pt idx="65">
                  <c:v>5.2333333333333336E-2</c:v>
                </c:pt>
                <c:pt idx="66">
                  <c:v>5.9749999999999998E-2</c:v>
                </c:pt>
                <c:pt idx="67">
                  <c:v>6.8726460893017677E-2</c:v>
                </c:pt>
                <c:pt idx="68">
                  <c:v>7.4417476289613677E-2</c:v>
                </c:pt>
                <c:pt idx="69">
                  <c:v>7.4303126277770221E-2</c:v>
                </c:pt>
                <c:pt idx="70">
                  <c:v>9.4815742674058623E-2</c:v>
                </c:pt>
                <c:pt idx="71">
                  <c:v>0.1126074695015685</c:v>
                </c:pt>
                <c:pt idx="72">
                  <c:v>0.11799999999999999</c:v>
                </c:pt>
                <c:pt idx="73">
                  <c:v>0.11466666666666665</c:v>
                </c:pt>
                <c:pt idx="74">
                  <c:v>0.11060922069557751</c:v>
                </c:pt>
                <c:pt idx="75">
                  <c:v>0.13183333333333333</c:v>
                </c:pt>
                <c:pt idx="76">
                  <c:v>0.14217507690197687</c:v>
                </c:pt>
                <c:pt idx="77">
                  <c:v>0.14099999999999999</c:v>
                </c:pt>
                <c:pt idx="78">
                  <c:v>0.13833333333333334</c:v>
                </c:pt>
                <c:pt idx="79">
                  <c:v>0.18501820573209596</c:v>
                </c:pt>
                <c:pt idx="80">
                  <c:v>0.195776330948745</c:v>
                </c:pt>
                <c:pt idx="81">
                  <c:v>0.19715753657033314</c:v>
                </c:pt>
                <c:pt idx="82">
                  <c:v>0.1885</c:v>
                </c:pt>
                <c:pt idx="83">
                  <c:v>0.18200000000000002</c:v>
                </c:pt>
                <c:pt idx="84">
                  <c:v>0.30249999999999999</c:v>
                </c:pt>
                <c:pt idx="85">
                  <c:v>0.27666666666666667</c:v>
                </c:pt>
                <c:pt idx="86">
                  <c:v>0.27250000000000002</c:v>
                </c:pt>
                <c:pt idx="87">
                  <c:v>0.25900000000000001</c:v>
                </c:pt>
                <c:pt idx="88">
                  <c:v>0.2558333333333333</c:v>
                </c:pt>
                <c:pt idx="92" formatCode="0.00">
                  <c:v>0.20725388601036268</c:v>
                </c:pt>
                <c:pt idx="93" formatCode="0.00">
                  <c:v>0.15017064846416384</c:v>
                </c:pt>
                <c:pt idx="94" formatCode="0.00">
                  <c:v>0.14405594405594405</c:v>
                </c:pt>
                <c:pt idx="95" formatCode="0.00">
                  <c:v>0.20664739884393066</c:v>
                </c:pt>
                <c:pt idx="96" formatCode="0.00">
                  <c:v>0.19055374592833876</c:v>
                </c:pt>
                <c:pt idx="97" formatCode="0.00">
                  <c:v>0.16721311475409836</c:v>
                </c:pt>
                <c:pt idx="98" formatCode="0.00">
                  <c:v>0.18600682593856654</c:v>
                </c:pt>
                <c:pt idx="99" formatCode="0.00">
                  <c:v>0.11687898089171975</c:v>
                </c:pt>
                <c:pt idx="100" formatCode="0.00">
                  <c:v>0.17708333333333331</c:v>
                </c:pt>
                <c:pt idx="101" formatCode="0.00">
                  <c:v>0.18110236220472439</c:v>
                </c:pt>
                <c:pt idx="102" formatCode="0.00">
                  <c:v>0.29453924914675772</c:v>
                </c:pt>
                <c:pt idx="103" formatCode="0.00">
                  <c:v>0.16889632107023411</c:v>
                </c:pt>
                <c:pt idx="104" formatCode="0.00">
                  <c:v>0.19483394833948342</c:v>
                </c:pt>
                <c:pt idx="105" formatCode="0.00">
                  <c:v>0.24166666666666667</c:v>
                </c:pt>
                <c:pt idx="106" formatCode="0.00">
                  <c:v>0.1306930693069307</c:v>
                </c:pt>
                <c:pt idx="107" formatCode="0.00">
                  <c:v>0.1282208588957055</c:v>
                </c:pt>
                <c:pt idx="108" formatCode="0.00">
                  <c:v>0.22217573221757322</c:v>
                </c:pt>
                <c:pt idx="109" formatCode="0.00">
                  <c:v>0.1353623188405797</c:v>
                </c:pt>
                <c:pt idx="110" formatCode="0.00">
                  <c:v>0.2686131386861314</c:v>
                </c:pt>
                <c:pt idx="111" formatCode="0.00">
                  <c:v>0.22746478873239437</c:v>
                </c:pt>
                <c:pt idx="112" formatCode="0.00">
                  <c:v>0.21666666666666665</c:v>
                </c:pt>
                <c:pt idx="113" formatCode="0.00">
                  <c:v>0.17932960893854749</c:v>
                </c:pt>
                <c:pt idx="114" formatCode="0.00">
                  <c:v>0.19899999999999998</c:v>
                </c:pt>
                <c:pt idx="115" formatCode="0.00">
                  <c:v>0.17408637873754154</c:v>
                </c:pt>
                <c:pt idx="116" formatCode="0.00">
                  <c:v>0.11433333333333333</c:v>
                </c:pt>
                <c:pt idx="117" formatCode="0.00">
                  <c:v>9.1891891891891897E-2</c:v>
                </c:pt>
                <c:pt idx="118" formatCode="0.00">
                  <c:v>0.14057971014492751</c:v>
                </c:pt>
                <c:pt idx="119" formatCode="0.00">
                  <c:v>8.4090909090909091E-2</c:v>
                </c:pt>
                <c:pt idx="120" formatCode="0.00">
                  <c:v>0.10439276485788114</c:v>
                </c:pt>
                <c:pt idx="121" formatCode="0.00">
                  <c:v>0.10217391304347824</c:v>
                </c:pt>
                <c:pt idx="122" formatCode="0.00">
                  <c:v>0.12195767195767199</c:v>
                </c:pt>
                <c:pt idx="123" formatCode="0.00">
                  <c:v>0.11284722222222222</c:v>
                </c:pt>
                <c:pt idx="124" formatCode="0.00">
                  <c:v>8.6348122866894181E-2</c:v>
                </c:pt>
                <c:pt idx="125" formatCode="0.00">
                  <c:v>0.3016326530612245</c:v>
                </c:pt>
                <c:pt idx="126" formatCode="0.00">
                  <c:v>0.21291208791208791</c:v>
                </c:pt>
                <c:pt idx="127" formatCode="0.00">
                  <c:v>0.17664473684210527</c:v>
                </c:pt>
                <c:pt idx="128" formatCode="0.00">
                  <c:v>0.22183908045977013</c:v>
                </c:pt>
                <c:pt idx="129" formatCode="0.00">
                  <c:v>0.3584541062801932</c:v>
                </c:pt>
                <c:pt idx="130" formatCode="0.00">
                  <c:v>0.28493589743589748</c:v>
                </c:pt>
                <c:pt idx="131" formatCode="0.00">
                  <c:v>0.2072</c:v>
                </c:pt>
                <c:pt idx="132" formatCode="0.00">
                  <c:v>0.19626865671641788</c:v>
                </c:pt>
                <c:pt idx="133" formatCode="0.00">
                  <c:v>0.34880546075085322</c:v>
                </c:pt>
                <c:pt idx="134" formatCode="0.00">
                  <c:v>0.24517374517374518</c:v>
                </c:pt>
                <c:pt idx="135" formatCode="0.00">
                  <c:v>0.30366972477064219</c:v>
                </c:pt>
                <c:pt idx="136" formatCode="0.00">
                  <c:v>0.38070175438596493</c:v>
                </c:pt>
                <c:pt idx="138" formatCode="0.00">
                  <c:v>0.25914983562249666</c:v>
                </c:pt>
                <c:pt idx="139" formatCode="0.00">
                  <c:v>0.16885116768604599</c:v>
                </c:pt>
                <c:pt idx="140" formatCode="0.00">
                  <c:v>0.17588663300629789</c:v>
                </c:pt>
                <c:pt idx="141" formatCode="0.00">
                  <c:v>0.10186130224538645</c:v>
                </c:pt>
                <c:pt idx="142" formatCode="0.00">
                  <c:v>0.15959467645183931</c:v>
                </c:pt>
                <c:pt idx="143" formatCode="0.00">
                  <c:v>0.12925709085192413</c:v>
                </c:pt>
                <c:pt idx="144" formatCode="0.00">
                  <c:v>0.15931760236077708</c:v>
                </c:pt>
                <c:pt idx="145" formatCode="0.00">
                  <c:v>0.16628690003000599</c:v>
                </c:pt>
                <c:pt idx="146" formatCode="0.00">
                  <c:v>0.20990784069152843</c:v>
                </c:pt>
                <c:pt idx="147" formatCode="0.00">
                  <c:v>0.19342255668683583</c:v>
                </c:pt>
                <c:pt idx="148" formatCode="0.00">
                  <c:v>0.13765040843971138</c:v>
                </c:pt>
                <c:pt idx="149" formatCode="0.00">
                  <c:v>0.2589138634937429</c:v>
                </c:pt>
                <c:pt idx="150" formatCode="0.00">
                  <c:v>0.17260924232916194</c:v>
                </c:pt>
                <c:pt idx="151" formatCode="0.00">
                  <c:v>0.21654759376491187</c:v>
                </c:pt>
                <c:pt idx="152" formatCode="0.00">
                  <c:v>0.18787420611366015</c:v>
                </c:pt>
                <c:pt idx="153" formatCode="0.00">
                  <c:v>0.13418750508273755</c:v>
                </c:pt>
                <c:pt idx="154" formatCode="0.00">
                  <c:v>7.9692341728253971E-2</c:v>
                </c:pt>
                <c:pt idx="155" formatCode="0.00">
                  <c:v>0.19388353268951836</c:v>
                </c:pt>
                <c:pt idx="156" formatCode="0.00">
                  <c:v>0.29163222127057503</c:v>
                </c:pt>
                <c:pt idx="157" formatCode="0.00">
                  <c:v>0.22941734739951902</c:v>
                </c:pt>
                <c:pt idx="158" formatCode="0.00">
                  <c:v>0.22482900045152859</c:v>
                </c:pt>
                <c:pt idx="159" formatCode="0.00">
                  <c:v>0.13591427716209342</c:v>
                </c:pt>
                <c:pt idx="160" formatCode="0.00">
                  <c:v>0.20730483198751715</c:v>
                </c:pt>
                <c:pt idx="161" formatCode="0.00">
                  <c:v>0.14495005131151431</c:v>
                </c:pt>
                <c:pt idx="162" formatCode="0.00">
                  <c:v>0.19027382258897962</c:v>
                </c:pt>
                <c:pt idx="163" formatCode="0.00">
                  <c:v>0.15046202654124297</c:v>
                </c:pt>
                <c:pt idx="164" formatCode="0.00">
                  <c:v>0.25179952763361846</c:v>
                </c:pt>
                <c:pt idx="165" formatCode="0.00">
                  <c:v>0.24706483566102047</c:v>
                </c:pt>
                <c:pt idx="166" formatCode="0.00">
                  <c:v>0.17072918876243276</c:v>
                </c:pt>
                <c:pt idx="167" formatCode="0.00">
                  <c:v>0.22519494223265668</c:v>
                </c:pt>
                <c:pt idx="168" formatCode="0.00">
                  <c:v>0.24758901848066905</c:v>
                </c:pt>
                <c:pt idx="169" formatCode="0.00">
                  <c:v>0.25206495733511258</c:v>
                </c:pt>
                <c:pt idx="170" formatCode="0.00">
                  <c:v>0.10837991928873829</c:v>
                </c:pt>
                <c:pt idx="171" formatCode="0.00">
                  <c:v>0.18753461640287655</c:v>
                </c:pt>
                <c:pt idx="172" formatCode="0.00">
                  <c:v>0.30735007445583806</c:v>
                </c:pt>
                <c:pt idx="173" formatCode="0.00">
                  <c:v>0.24124008186673349</c:v>
                </c:pt>
                <c:pt idx="174" formatCode="0.00">
                  <c:v>0.17709409272945326</c:v>
                </c:pt>
                <c:pt idx="175" formatCode="0.00">
                  <c:v>0.22402951575604552</c:v>
                </c:pt>
                <c:pt idx="176" formatCode="0.00">
                  <c:v>0.2301456564388826</c:v>
                </c:pt>
                <c:pt idx="177" formatCode="0.00">
                  <c:v>0.18574755407873336</c:v>
                </c:pt>
                <c:pt idx="178" formatCode="0.00">
                  <c:v>0.11338511208014689</c:v>
                </c:pt>
                <c:pt idx="179" formatCode="0.00">
                  <c:v>0.12546261185911195</c:v>
                </c:pt>
                <c:pt idx="180" formatCode="0.00">
                  <c:v>0.15801819245274187</c:v>
                </c:pt>
                <c:pt idx="181" formatCode="0.00">
                  <c:v>0.16745791780986788</c:v>
                </c:pt>
                <c:pt idx="182" formatCode="0.00">
                  <c:v>0.13683831163475738</c:v>
                </c:pt>
                <c:pt idx="183" formatCode="0.00">
                  <c:v>0.15179370010735202</c:v>
                </c:pt>
                <c:pt idx="184" formatCode="0.00">
                  <c:v>0.1398011960715819</c:v>
                </c:pt>
                <c:pt idx="185" formatCode="0.00">
                  <c:v>0.1443597836938483</c:v>
                </c:pt>
                <c:pt idx="186" formatCode="0.00">
                  <c:v>0.16861242443021562</c:v>
                </c:pt>
                <c:pt idx="187" formatCode="0.00">
                  <c:v>0.26749750574338482</c:v>
                </c:pt>
                <c:pt idx="188" formatCode="0.00">
                  <c:v>0.15406128438507846</c:v>
                </c:pt>
                <c:pt idx="189" formatCode="0.00">
                  <c:v>0.17512774610650308</c:v>
                </c:pt>
                <c:pt idx="190" formatCode="0.00">
                  <c:v>0.14220836898407271</c:v>
                </c:pt>
                <c:pt idx="191" formatCode="0.00">
                  <c:v>0.16044021116151796</c:v>
                </c:pt>
                <c:pt idx="192" formatCode="0.00">
                  <c:v>0.10621173490718473</c:v>
                </c:pt>
                <c:pt idx="193" formatCode="0.00">
                  <c:v>0.22622545387048226</c:v>
                </c:pt>
                <c:pt idx="194" formatCode="0.00">
                  <c:v>0.18730512198645663</c:v>
                </c:pt>
                <c:pt idx="195" formatCode="0.00">
                  <c:v>0.2039265310217947</c:v>
                </c:pt>
                <c:pt idx="199">
                  <c:v>0.33250000000000002</c:v>
                </c:pt>
                <c:pt idx="200">
                  <c:v>0.1925</c:v>
                </c:pt>
                <c:pt idx="201">
                  <c:v>0.14416666666666667</c:v>
                </c:pt>
                <c:pt idx="202" formatCode="0.00">
                  <c:v>0.2495</c:v>
                </c:pt>
                <c:pt idx="203">
                  <c:v>0.16875000000000001</c:v>
                </c:pt>
                <c:pt idx="204">
                  <c:v>0.14833333333333334</c:v>
                </c:pt>
                <c:pt idx="205">
                  <c:v>0.17499999999999999</c:v>
                </c:pt>
                <c:pt idx="206">
                  <c:v>0.155</c:v>
                </c:pt>
                <c:pt idx="207">
                  <c:v>0.12583333333333332</c:v>
                </c:pt>
                <c:pt idx="209">
                  <c:v>0.11374674841647317</c:v>
                </c:pt>
                <c:pt idx="210">
                  <c:v>0.10926557018599199</c:v>
                </c:pt>
                <c:pt idx="211">
                  <c:v>0.1010818416436623</c:v>
                </c:pt>
                <c:pt idx="212">
                  <c:v>9.1705586711759907E-2</c:v>
                </c:pt>
                <c:pt idx="213">
                  <c:v>9.1570592492748334E-2</c:v>
                </c:pt>
                <c:pt idx="214">
                  <c:v>0.16055111712931616</c:v>
                </c:pt>
                <c:pt idx="215">
                  <c:v>0.15416666666666667</c:v>
                </c:pt>
                <c:pt idx="216">
                  <c:v>0.14092665545197763</c:v>
                </c:pt>
                <c:pt idx="217">
                  <c:v>0.12762647004608291</c:v>
                </c:pt>
                <c:pt idx="218">
                  <c:v>0.12211543296955925</c:v>
                </c:pt>
                <c:pt idx="219">
                  <c:v>0.24085022725633076</c:v>
                </c:pt>
                <c:pt idx="220">
                  <c:v>0.20316666666666669</c:v>
                </c:pt>
                <c:pt idx="221">
                  <c:v>0.18302174570683788</c:v>
                </c:pt>
                <c:pt idx="222">
                  <c:v>0.16529895350091711</c:v>
                </c:pt>
                <c:pt idx="223">
                  <c:v>0.15272186083763092</c:v>
                </c:pt>
                <c:pt idx="224">
                  <c:v>0.37588786029875876</c:v>
                </c:pt>
                <c:pt idx="225">
                  <c:v>0.30193030598093884</c:v>
                </c:pt>
                <c:pt idx="226">
                  <c:v>0.2516833750047715</c:v>
                </c:pt>
                <c:pt idx="227">
                  <c:v>0.22401726589200202</c:v>
                </c:pt>
                <c:pt idx="228">
                  <c:v>0.19366666666666665</c:v>
                </c:pt>
                <c:pt idx="229">
                  <c:v>0.49952202887819325</c:v>
                </c:pt>
                <c:pt idx="230">
                  <c:v>0.38733333333333331</c:v>
                </c:pt>
                <c:pt idx="231">
                  <c:v>0.32437510671903025</c:v>
                </c:pt>
                <c:pt idx="232">
                  <c:v>0.2803326780758556</c:v>
                </c:pt>
                <c:pt idx="233">
                  <c:v>0.26073049645390067</c:v>
                </c:pt>
                <c:pt idx="234">
                  <c:v>6.0042281661746702E-2</c:v>
                </c:pt>
                <c:pt idx="235">
                  <c:v>7.6212058303533572E-2</c:v>
                </c:pt>
                <c:pt idx="236">
                  <c:v>8.8927631578947369E-2</c:v>
                </c:pt>
                <c:pt idx="237">
                  <c:v>8.9021066826490872E-2</c:v>
                </c:pt>
                <c:pt idx="238">
                  <c:v>9.0231125108987509E-2</c:v>
                </c:pt>
                <c:pt idx="239">
                  <c:v>9.2699351622889822E-2</c:v>
                </c:pt>
                <c:pt idx="240">
                  <c:v>0.13336666666666666</c:v>
                </c:pt>
                <c:pt idx="241">
                  <c:v>0.127</c:v>
                </c:pt>
                <c:pt idx="242">
                  <c:v>0.12025</c:v>
                </c:pt>
                <c:pt idx="243">
                  <c:v>0.12003912073303917</c:v>
                </c:pt>
                <c:pt idx="244">
                  <c:v>0.1664724242642863</c:v>
                </c:pt>
                <c:pt idx="245">
                  <c:v>0.17051666666666665</c:v>
                </c:pt>
                <c:pt idx="246">
                  <c:v>0.1575</c:v>
                </c:pt>
                <c:pt idx="247">
                  <c:v>0.15363737330630539</c:v>
                </c:pt>
                <c:pt idx="248">
                  <c:v>0.15</c:v>
                </c:pt>
                <c:pt idx="249">
                  <c:v>0.27219176816601426</c:v>
                </c:pt>
                <c:pt idx="250">
                  <c:v>0.25444199813587937</c:v>
                </c:pt>
                <c:pt idx="251">
                  <c:v>0.22284355077313225</c:v>
                </c:pt>
                <c:pt idx="252">
                  <c:v>0.18949661776498899</c:v>
                </c:pt>
                <c:pt idx="253">
                  <c:v>0.18109092825702419</c:v>
                </c:pt>
                <c:pt idx="254">
                  <c:v>0.3775</c:v>
                </c:pt>
                <c:pt idx="255">
                  <c:v>0.32500000000000001</c:v>
                </c:pt>
                <c:pt idx="256">
                  <c:v>0.27700000000000002</c:v>
                </c:pt>
                <c:pt idx="257">
                  <c:v>0.2354</c:v>
                </c:pt>
                <c:pt idx="258">
                  <c:v>0.21391666666666667</c:v>
                </c:pt>
                <c:pt idx="259">
                  <c:v>5.9856133150934798E-2</c:v>
                </c:pt>
                <c:pt idx="260">
                  <c:v>5.2333333333333336E-2</c:v>
                </c:pt>
                <c:pt idx="261">
                  <c:v>5.9749999999999998E-2</c:v>
                </c:pt>
                <c:pt idx="262">
                  <c:v>6.8726460893017677E-2</c:v>
                </c:pt>
                <c:pt idx="263">
                  <c:v>7.4417476289613677E-2</c:v>
                </c:pt>
                <c:pt idx="264">
                  <c:v>7.4303126277770221E-2</c:v>
                </c:pt>
                <c:pt idx="265">
                  <c:v>9.4815742674058623E-2</c:v>
                </c:pt>
                <c:pt idx="266">
                  <c:v>0.1126074695015685</c:v>
                </c:pt>
                <c:pt idx="267">
                  <c:v>0.11799999999999999</c:v>
                </c:pt>
                <c:pt idx="268">
                  <c:v>0.11466666666666665</c:v>
                </c:pt>
                <c:pt idx="269">
                  <c:v>0.11060922069557751</c:v>
                </c:pt>
                <c:pt idx="270">
                  <c:v>0.13183333333333333</c:v>
                </c:pt>
                <c:pt idx="271">
                  <c:v>0.14217507690197687</c:v>
                </c:pt>
                <c:pt idx="272">
                  <c:v>0.14099999999999999</c:v>
                </c:pt>
                <c:pt idx="273">
                  <c:v>0.13833333333333334</c:v>
                </c:pt>
                <c:pt idx="274">
                  <c:v>0.18501820573209596</c:v>
                </c:pt>
                <c:pt idx="275">
                  <c:v>0.195776330948745</c:v>
                </c:pt>
                <c:pt idx="276">
                  <c:v>0.19715753657033314</c:v>
                </c:pt>
                <c:pt idx="277">
                  <c:v>0.1885</c:v>
                </c:pt>
                <c:pt idx="278">
                  <c:v>0.18200000000000002</c:v>
                </c:pt>
                <c:pt idx="279">
                  <c:v>0.30249999999999999</c:v>
                </c:pt>
                <c:pt idx="280">
                  <c:v>0.27666666666666667</c:v>
                </c:pt>
                <c:pt idx="281">
                  <c:v>0.27250000000000002</c:v>
                </c:pt>
                <c:pt idx="282">
                  <c:v>0.25900000000000001</c:v>
                </c:pt>
                <c:pt idx="283">
                  <c:v>0.2558333333333333</c:v>
                </c:pt>
                <c:pt idx="287" formatCode="0.00">
                  <c:v>0.20725388601036268</c:v>
                </c:pt>
                <c:pt idx="288" formatCode="0.00">
                  <c:v>0.15017064846416384</c:v>
                </c:pt>
                <c:pt idx="289" formatCode="0.00">
                  <c:v>0.14405594405594405</c:v>
                </c:pt>
                <c:pt idx="290" formatCode="0.00">
                  <c:v>0.20664739884393066</c:v>
                </c:pt>
                <c:pt idx="291" formatCode="0.00">
                  <c:v>0.19055374592833876</c:v>
                </c:pt>
                <c:pt idx="292" formatCode="0.00">
                  <c:v>0.16721311475409836</c:v>
                </c:pt>
                <c:pt idx="293" formatCode="0.00">
                  <c:v>0.18600682593856654</c:v>
                </c:pt>
                <c:pt idx="294" formatCode="0.00">
                  <c:v>0.11687898089171975</c:v>
                </c:pt>
                <c:pt idx="295" formatCode="0.00">
                  <c:v>0.17708333333333331</c:v>
                </c:pt>
                <c:pt idx="296" formatCode="0.00">
                  <c:v>0.18110236220472439</c:v>
                </c:pt>
                <c:pt idx="297" formatCode="0.00">
                  <c:v>0.29453924914675772</c:v>
                </c:pt>
                <c:pt idx="298" formatCode="0.00">
                  <c:v>0.16889632107023411</c:v>
                </c:pt>
                <c:pt idx="299" formatCode="0.00">
                  <c:v>0.19483394833948342</c:v>
                </c:pt>
                <c:pt idx="300" formatCode="0.00">
                  <c:v>0.24166666666666667</c:v>
                </c:pt>
                <c:pt idx="301" formatCode="0.00">
                  <c:v>0.1306930693069307</c:v>
                </c:pt>
                <c:pt idx="302" formatCode="0.00">
                  <c:v>0.1282208588957055</c:v>
                </c:pt>
                <c:pt idx="303" formatCode="0.00">
                  <c:v>0.22217573221757322</c:v>
                </c:pt>
                <c:pt idx="304" formatCode="0.00">
                  <c:v>0.1353623188405797</c:v>
                </c:pt>
                <c:pt idx="305" formatCode="0.00">
                  <c:v>0.2686131386861314</c:v>
                </c:pt>
                <c:pt idx="306" formatCode="0.00">
                  <c:v>0.22746478873239437</c:v>
                </c:pt>
                <c:pt idx="307" formatCode="0.00">
                  <c:v>0.21666666666666665</c:v>
                </c:pt>
                <c:pt idx="308" formatCode="0.00">
                  <c:v>0.17932960893854749</c:v>
                </c:pt>
                <c:pt idx="309" formatCode="0.00">
                  <c:v>0.19899999999999998</c:v>
                </c:pt>
                <c:pt idx="310" formatCode="0.00">
                  <c:v>0.17408637873754154</c:v>
                </c:pt>
                <c:pt idx="311" formatCode="0.00">
                  <c:v>0.11433333333333333</c:v>
                </c:pt>
                <c:pt idx="312" formatCode="0.00">
                  <c:v>9.1891891891891897E-2</c:v>
                </c:pt>
                <c:pt idx="313" formatCode="0.00">
                  <c:v>0.14057971014492751</c:v>
                </c:pt>
                <c:pt idx="314" formatCode="0.00">
                  <c:v>8.4090909090909091E-2</c:v>
                </c:pt>
                <c:pt idx="315" formatCode="0.00">
                  <c:v>0.10439276485788114</c:v>
                </c:pt>
                <c:pt idx="316" formatCode="0.00">
                  <c:v>0.10217391304347824</c:v>
                </c:pt>
                <c:pt idx="317" formatCode="0.00">
                  <c:v>0.12195767195767199</c:v>
                </c:pt>
                <c:pt idx="318" formatCode="0.00">
                  <c:v>0.11284722222222222</c:v>
                </c:pt>
                <c:pt idx="319" formatCode="0.00">
                  <c:v>8.6348122866894181E-2</c:v>
                </c:pt>
                <c:pt idx="320" formatCode="0.00">
                  <c:v>0.3016326530612245</c:v>
                </c:pt>
                <c:pt idx="321" formatCode="0.00">
                  <c:v>0.21291208791208791</c:v>
                </c:pt>
                <c:pt idx="322" formatCode="0.00">
                  <c:v>0.17664473684210527</c:v>
                </c:pt>
                <c:pt idx="323" formatCode="0.00">
                  <c:v>0.22183908045977013</c:v>
                </c:pt>
                <c:pt idx="324" formatCode="0.00">
                  <c:v>0.3584541062801932</c:v>
                </c:pt>
                <c:pt idx="325" formatCode="0.00">
                  <c:v>0.28493589743589748</c:v>
                </c:pt>
                <c:pt idx="326" formatCode="0.00">
                  <c:v>0.2072</c:v>
                </c:pt>
                <c:pt idx="327" formatCode="0.00">
                  <c:v>0.19626865671641788</c:v>
                </c:pt>
                <c:pt idx="328" formatCode="0.00">
                  <c:v>0.34880546075085322</c:v>
                </c:pt>
                <c:pt idx="329" formatCode="0.00">
                  <c:v>0.24517374517374518</c:v>
                </c:pt>
                <c:pt idx="330" formatCode="0.00">
                  <c:v>0.30366972477064219</c:v>
                </c:pt>
                <c:pt idx="331" formatCode="0.00">
                  <c:v>0.38070175438596493</c:v>
                </c:pt>
                <c:pt idx="333" formatCode="0.00">
                  <c:v>0.25914983562249666</c:v>
                </c:pt>
                <c:pt idx="334" formatCode="0.00">
                  <c:v>0.16885116768604599</c:v>
                </c:pt>
                <c:pt idx="335" formatCode="0.00">
                  <c:v>0.17588663300629789</c:v>
                </c:pt>
                <c:pt idx="336" formatCode="0.00">
                  <c:v>0.10186130224538645</c:v>
                </c:pt>
                <c:pt idx="337" formatCode="0.00">
                  <c:v>0.15959467645183931</c:v>
                </c:pt>
                <c:pt idx="338" formatCode="0.00">
                  <c:v>0.12925709085192413</c:v>
                </c:pt>
                <c:pt idx="339" formatCode="0.00">
                  <c:v>0.15931760236077708</c:v>
                </c:pt>
                <c:pt idx="340" formatCode="0.00">
                  <c:v>0.16628690003000599</c:v>
                </c:pt>
                <c:pt idx="341" formatCode="0.00">
                  <c:v>0.20990784069152843</c:v>
                </c:pt>
                <c:pt idx="342" formatCode="0.00">
                  <c:v>0.19342255668683583</c:v>
                </c:pt>
                <c:pt idx="343" formatCode="0.00">
                  <c:v>0.13765040843971138</c:v>
                </c:pt>
                <c:pt idx="344" formatCode="0.00">
                  <c:v>0.2589138634937429</c:v>
                </c:pt>
                <c:pt idx="345" formatCode="0.00">
                  <c:v>0.17260924232916194</c:v>
                </c:pt>
                <c:pt idx="346" formatCode="0.00">
                  <c:v>0.21654759376491187</c:v>
                </c:pt>
                <c:pt idx="347" formatCode="0.00">
                  <c:v>0.18787420611366015</c:v>
                </c:pt>
                <c:pt idx="348" formatCode="0.00">
                  <c:v>0.13418750508273755</c:v>
                </c:pt>
                <c:pt idx="349" formatCode="0.00">
                  <c:v>7.9692341728253971E-2</c:v>
                </c:pt>
                <c:pt idx="350" formatCode="0.00">
                  <c:v>0.19388353268951836</c:v>
                </c:pt>
                <c:pt idx="351" formatCode="0.00">
                  <c:v>0.29163222127057503</c:v>
                </c:pt>
                <c:pt idx="352" formatCode="0.00">
                  <c:v>0.22941734739951902</c:v>
                </c:pt>
                <c:pt idx="353" formatCode="0.00">
                  <c:v>0.22482900045152859</c:v>
                </c:pt>
                <c:pt idx="354" formatCode="0.00">
                  <c:v>0.13591427716209342</c:v>
                </c:pt>
                <c:pt idx="355" formatCode="0.00">
                  <c:v>0.20730483198751715</c:v>
                </c:pt>
                <c:pt idx="356" formatCode="0.00">
                  <c:v>0.14495005131151431</c:v>
                </c:pt>
                <c:pt idx="357" formatCode="0.00">
                  <c:v>0.19027382258897962</c:v>
                </c:pt>
                <c:pt idx="358" formatCode="0.00">
                  <c:v>0.15046202654124297</c:v>
                </c:pt>
                <c:pt idx="359" formatCode="0.00">
                  <c:v>0.25179952763361846</c:v>
                </c:pt>
                <c:pt idx="360" formatCode="0.00">
                  <c:v>0.24706483566102047</c:v>
                </c:pt>
                <c:pt idx="361" formatCode="0.00">
                  <c:v>0.17072918876243276</c:v>
                </c:pt>
                <c:pt idx="362" formatCode="0.00">
                  <c:v>0.22519494223265668</c:v>
                </c:pt>
                <c:pt idx="363" formatCode="0.00">
                  <c:v>0.24758901848066905</c:v>
                </c:pt>
                <c:pt idx="364" formatCode="0.00">
                  <c:v>0.25206495733511258</c:v>
                </c:pt>
                <c:pt idx="365" formatCode="0.00">
                  <c:v>0.10837991928873829</c:v>
                </c:pt>
                <c:pt idx="366" formatCode="0.00">
                  <c:v>0.18753461640287655</c:v>
                </c:pt>
                <c:pt idx="367" formatCode="0.00">
                  <c:v>0.30735007445583806</c:v>
                </c:pt>
                <c:pt idx="368" formatCode="0.00">
                  <c:v>0.24124008186673349</c:v>
                </c:pt>
                <c:pt idx="369" formatCode="0.00">
                  <c:v>0.17709409272945326</c:v>
                </c:pt>
                <c:pt idx="370" formatCode="0.00">
                  <c:v>0.22402951575604552</c:v>
                </c:pt>
                <c:pt idx="371" formatCode="0.00">
                  <c:v>0.2301456564388826</c:v>
                </c:pt>
                <c:pt idx="372" formatCode="0.00">
                  <c:v>0.18574755407873336</c:v>
                </c:pt>
                <c:pt idx="373" formatCode="0.00">
                  <c:v>0.11338511208014689</c:v>
                </c:pt>
                <c:pt idx="374" formatCode="0.00">
                  <c:v>0.12546261185911195</c:v>
                </c:pt>
                <c:pt idx="375" formatCode="0.00">
                  <c:v>0.15801819245274187</c:v>
                </c:pt>
                <c:pt idx="376" formatCode="0.00">
                  <c:v>0.16745791780986788</c:v>
                </c:pt>
                <c:pt idx="377" formatCode="0.00">
                  <c:v>0.13683831163475738</c:v>
                </c:pt>
                <c:pt idx="378" formatCode="0.00">
                  <c:v>0.15179370010735202</c:v>
                </c:pt>
                <c:pt idx="379" formatCode="0.00">
                  <c:v>0.1398011960715819</c:v>
                </c:pt>
                <c:pt idx="380" formatCode="0.00">
                  <c:v>0.1443597836938483</c:v>
                </c:pt>
                <c:pt idx="381" formatCode="0.00">
                  <c:v>0.16861242443021562</c:v>
                </c:pt>
                <c:pt idx="382" formatCode="0.00">
                  <c:v>0.26749750574338482</c:v>
                </c:pt>
                <c:pt idx="383" formatCode="0.00">
                  <c:v>0.15406128438507846</c:v>
                </c:pt>
                <c:pt idx="384" formatCode="0.00">
                  <c:v>0.17512774610650308</c:v>
                </c:pt>
                <c:pt idx="385" formatCode="0.00">
                  <c:v>0.14220836898407271</c:v>
                </c:pt>
                <c:pt idx="386" formatCode="0.00">
                  <c:v>0.16044021116151796</c:v>
                </c:pt>
                <c:pt idx="387" formatCode="0.00">
                  <c:v>0.10621173490718473</c:v>
                </c:pt>
                <c:pt idx="388" formatCode="0.00">
                  <c:v>0.22622545387048226</c:v>
                </c:pt>
                <c:pt idx="389" formatCode="0.00">
                  <c:v>0.18730512198645663</c:v>
                </c:pt>
                <c:pt idx="390" formatCode="0.00">
                  <c:v>0.2039265310217947</c:v>
                </c:pt>
              </c:numCache>
            </c:numRef>
          </c:xVal>
          <c:yVal>
            <c:numRef>
              <c:f>'Nc gathered data'!$D$2:$D$392</c:f>
              <c:numCache>
                <c:formatCode>General</c:formatCode>
                <c:ptCount val="391"/>
                <c:pt idx="92" formatCode="0.00">
                  <c:v>5.5421615306566681</c:v>
                </c:pt>
                <c:pt idx="93" formatCode="0.00">
                  <c:v>1.4356579211636626</c:v>
                </c:pt>
                <c:pt idx="94" formatCode="0.00">
                  <c:v>1.4124196772955531</c:v>
                </c:pt>
                <c:pt idx="95" formatCode="0.00">
                  <c:v>1.7194215154870367</c:v>
                </c:pt>
                <c:pt idx="96" formatCode="0.00">
                  <c:v>1.8981406612750815</c:v>
                </c:pt>
                <c:pt idx="97" formatCode="0.00">
                  <c:v>1.553785794918235</c:v>
                </c:pt>
                <c:pt idx="98" formatCode="0.00">
                  <c:v>2.0122339926684152</c:v>
                </c:pt>
                <c:pt idx="99" formatCode="0.00">
                  <c:v>0.85564008969584748</c:v>
                </c:pt>
                <c:pt idx="100" formatCode="0.00">
                  <c:v>1.3909810922002974</c:v>
                </c:pt>
                <c:pt idx="101" formatCode="0.00">
                  <c:v>2.5558399488769994</c:v>
                </c:pt>
                <c:pt idx="102" formatCode="0.00">
                  <c:v>4.8370773965283531</c:v>
                </c:pt>
                <c:pt idx="103" formatCode="0.00">
                  <c:v>1.6375865532081884</c:v>
                </c:pt>
                <c:pt idx="104" formatCode="0.00">
                  <c:v>2.5029642373457741</c:v>
                </c:pt>
                <c:pt idx="105" formatCode="0.00">
                  <c:v>3.2518488587787435</c:v>
                </c:pt>
                <c:pt idx="106" formatCode="0.00">
                  <c:v>1.061752862157006</c:v>
                </c:pt>
                <c:pt idx="107" formatCode="0.00">
                  <c:v>0.92076215879822787</c:v>
                </c:pt>
                <c:pt idx="108" formatCode="0.00">
                  <c:v>4.187097521407213</c:v>
                </c:pt>
                <c:pt idx="109" formatCode="0.00">
                  <c:v>0.89005288888510325</c:v>
                </c:pt>
                <c:pt idx="110" formatCode="0.00">
                  <c:v>4.4726150444527635</c:v>
                </c:pt>
                <c:pt idx="111" formatCode="0.00">
                  <c:v>2.9973061564943104</c:v>
                </c:pt>
                <c:pt idx="112" formatCode="0.00">
                  <c:v>6.458529791267539</c:v>
                </c:pt>
                <c:pt idx="113" formatCode="0.00">
                  <c:v>1.2766230374298264</c:v>
                </c:pt>
                <c:pt idx="114" formatCode="0.00">
                  <c:v>2.1710892356785627</c:v>
                </c:pt>
                <c:pt idx="115" formatCode="0.00">
                  <c:v>1.7105521946998028</c:v>
                </c:pt>
                <c:pt idx="116" formatCode="0.00">
                  <c:v>0.72878821344918865</c:v>
                </c:pt>
                <c:pt idx="117" formatCode="0.00">
                  <c:v>0.72679281740679369</c:v>
                </c:pt>
                <c:pt idx="118" formatCode="0.00">
                  <c:v>1.17181757577332</c:v>
                </c:pt>
                <c:pt idx="119" formatCode="0.00">
                  <c:v>0.46687540625028751</c:v>
                </c:pt>
                <c:pt idx="120" formatCode="0.00">
                  <c:v>0.3914838204527688</c:v>
                </c:pt>
                <c:pt idx="121" formatCode="0.00">
                  <c:v>0.74897856538294683</c:v>
                </c:pt>
                <c:pt idx="122" formatCode="0.00">
                  <c:v>0.56614929616358678</c:v>
                </c:pt>
                <c:pt idx="123" formatCode="0.00">
                  <c:v>0.77683476029395127</c:v>
                </c:pt>
                <c:pt idx="124" formatCode="0.00">
                  <c:v>0.51832659291507033</c:v>
                </c:pt>
                <c:pt idx="125" formatCode="0.00">
                  <c:v>9.863084690784758</c:v>
                </c:pt>
                <c:pt idx="126" formatCode="0.00">
                  <c:v>2.1922235159748489</c:v>
                </c:pt>
                <c:pt idx="127" formatCode="0.00">
                  <c:v>2.2593658284509401</c:v>
                </c:pt>
                <c:pt idx="128" formatCode="0.00">
                  <c:v>4.625399280688999</c:v>
                </c:pt>
                <c:pt idx="129" formatCode="0.00">
                  <c:v>21.511487859560276</c:v>
                </c:pt>
                <c:pt idx="130" formatCode="0.00">
                  <c:v>5.4012959068773672</c:v>
                </c:pt>
                <c:pt idx="131" formatCode="0.00">
                  <c:v>4.5257449052425036</c:v>
                </c:pt>
                <c:pt idx="132" formatCode="0.00">
                  <c:v>3.556088282645935</c:v>
                </c:pt>
                <c:pt idx="133" formatCode="0.00">
                  <c:v>9.9746566515688322</c:v>
                </c:pt>
                <c:pt idx="134" formatCode="0.00">
                  <c:v>5.6813964736264113</c:v>
                </c:pt>
                <c:pt idx="135" formatCode="0.00">
                  <c:v>12.642293120027324</c:v>
                </c:pt>
                <c:pt idx="136" formatCode="0.00">
                  <c:v>20.883653509373076</c:v>
                </c:pt>
              </c:numCache>
            </c:numRef>
          </c:yVal>
          <c:smooth val="0"/>
          <c:extLst>
            <c:ext xmlns:c16="http://schemas.microsoft.com/office/drawing/2014/chart" uri="{C3380CC4-5D6E-409C-BE32-E72D297353CC}">
              <c16:uniqueId val="{00000002-0B08-4BED-AF02-3C02064C8F9E}"/>
            </c:ext>
          </c:extLst>
        </c:ser>
        <c:ser>
          <c:idx val="3"/>
          <c:order val="3"/>
          <c:tx>
            <c:strRef>
              <c:f>'Nc gathered data'!$E$1</c:f>
              <c:strCache>
                <c:ptCount val="1"/>
                <c:pt idx="0">
                  <c:v>Cruz et al, 2018</c:v>
                </c:pt>
              </c:strCache>
            </c:strRef>
          </c:tx>
          <c:spPr>
            <a:ln w="25400" cap="rnd">
              <a:noFill/>
              <a:round/>
            </a:ln>
            <a:effectLst/>
          </c:spPr>
          <c:marker>
            <c:symbol val="circle"/>
            <c:size val="7"/>
            <c:spPr>
              <a:solidFill>
                <a:schemeClr val="bg1"/>
              </a:solidFill>
              <a:ln w="9525">
                <a:solidFill>
                  <a:srgbClr val="00B0F0"/>
                </a:solidFill>
              </a:ln>
              <a:effectLst/>
            </c:spPr>
          </c:marker>
          <c:xVal>
            <c:numRef>
              <c:f>'Nc gathered data'!$A$2:$A$392</c:f>
              <c:numCache>
                <c:formatCode>General</c:formatCode>
                <c:ptCount val="391"/>
                <c:pt idx="0">
                  <c:v>1E-4</c:v>
                </c:pt>
                <c:pt idx="1">
                  <c:v>1</c:v>
                </c:pt>
                <c:pt idx="2">
                  <c:v>1E-4</c:v>
                </c:pt>
                <c:pt idx="3">
                  <c:v>1</c:v>
                </c:pt>
                <c:pt idx="4">
                  <c:v>0.33250000000000002</c:v>
                </c:pt>
                <c:pt idx="5">
                  <c:v>0.1925</c:v>
                </c:pt>
                <c:pt idx="6">
                  <c:v>0.14416666666666667</c:v>
                </c:pt>
                <c:pt idx="7" formatCode="0.00">
                  <c:v>0.2495</c:v>
                </c:pt>
                <c:pt idx="8">
                  <c:v>0.16875000000000001</c:v>
                </c:pt>
                <c:pt idx="9">
                  <c:v>0.14833333333333334</c:v>
                </c:pt>
                <c:pt idx="10">
                  <c:v>0.17499999999999999</c:v>
                </c:pt>
                <c:pt idx="11">
                  <c:v>0.155</c:v>
                </c:pt>
                <c:pt idx="12">
                  <c:v>0.12583333333333332</c:v>
                </c:pt>
                <c:pt idx="14">
                  <c:v>0.11374674841647317</c:v>
                </c:pt>
                <c:pt idx="15">
                  <c:v>0.10926557018599199</c:v>
                </c:pt>
                <c:pt idx="16">
                  <c:v>0.1010818416436623</c:v>
                </c:pt>
                <c:pt idx="17">
                  <c:v>9.1705586711759907E-2</c:v>
                </c:pt>
                <c:pt idx="18">
                  <c:v>9.1570592492748334E-2</c:v>
                </c:pt>
                <c:pt idx="19">
                  <c:v>0.16055111712931616</c:v>
                </c:pt>
                <c:pt idx="20">
                  <c:v>0.15416666666666667</c:v>
                </c:pt>
                <c:pt idx="21">
                  <c:v>0.14092665545197763</c:v>
                </c:pt>
                <c:pt idx="22">
                  <c:v>0.12762647004608291</c:v>
                </c:pt>
                <c:pt idx="23">
                  <c:v>0.12211543296955925</c:v>
                </c:pt>
                <c:pt idx="24">
                  <c:v>0.24085022725633076</c:v>
                </c:pt>
                <c:pt idx="25">
                  <c:v>0.20316666666666669</c:v>
                </c:pt>
                <c:pt idx="26">
                  <c:v>0.18302174570683788</c:v>
                </c:pt>
                <c:pt idx="27">
                  <c:v>0.16529895350091711</c:v>
                </c:pt>
                <c:pt idx="28">
                  <c:v>0.15272186083763092</c:v>
                </c:pt>
                <c:pt idx="29">
                  <c:v>0.37588786029875876</c:v>
                </c:pt>
                <c:pt idx="30">
                  <c:v>0.30193030598093884</c:v>
                </c:pt>
                <c:pt idx="31">
                  <c:v>0.2516833750047715</c:v>
                </c:pt>
                <c:pt idx="32">
                  <c:v>0.22401726589200202</c:v>
                </c:pt>
                <c:pt idx="33">
                  <c:v>0.19366666666666665</c:v>
                </c:pt>
                <c:pt idx="34">
                  <c:v>0.49952202887819325</c:v>
                </c:pt>
                <c:pt idx="35">
                  <c:v>0.38733333333333331</c:v>
                </c:pt>
                <c:pt idx="36">
                  <c:v>0.32437510671903025</c:v>
                </c:pt>
                <c:pt idx="37">
                  <c:v>0.2803326780758556</c:v>
                </c:pt>
                <c:pt idx="38">
                  <c:v>0.26073049645390067</c:v>
                </c:pt>
                <c:pt idx="39">
                  <c:v>6.0042281661746702E-2</c:v>
                </c:pt>
                <c:pt idx="40">
                  <c:v>7.6212058303533572E-2</c:v>
                </c:pt>
                <c:pt idx="41">
                  <c:v>8.8927631578947369E-2</c:v>
                </c:pt>
                <c:pt idx="42">
                  <c:v>8.9021066826490872E-2</c:v>
                </c:pt>
                <c:pt idx="43">
                  <c:v>9.0231125108987509E-2</c:v>
                </c:pt>
                <c:pt idx="44">
                  <c:v>9.2699351622889822E-2</c:v>
                </c:pt>
                <c:pt idx="45">
                  <c:v>0.13336666666666666</c:v>
                </c:pt>
                <c:pt idx="46">
                  <c:v>0.127</c:v>
                </c:pt>
                <c:pt idx="47">
                  <c:v>0.12025</c:v>
                </c:pt>
                <c:pt idx="48">
                  <c:v>0.12003912073303917</c:v>
                </c:pt>
                <c:pt idx="49">
                  <c:v>0.1664724242642863</c:v>
                </c:pt>
                <c:pt idx="50">
                  <c:v>0.17051666666666665</c:v>
                </c:pt>
                <c:pt idx="51">
                  <c:v>0.1575</c:v>
                </c:pt>
                <c:pt idx="52">
                  <c:v>0.15363737330630539</c:v>
                </c:pt>
                <c:pt idx="53">
                  <c:v>0.15</c:v>
                </c:pt>
                <c:pt idx="54">
                  <c:v>0.27219176816601426</c:v>
                </c:pt>
                <c:pt idx="55">
                  <c:v>0.25444199813587937</c:v>
                </c:pt>
                <c:pt idx="56">
                  <c:v>0.22284355077313225</c:v>
                </c:pt>
                <c:pt idx="57">
                  <c:v>0.18949661776498899</c:v>
                </c:pt>
                <c:pt idx="58">
                  <c:v>0.18109092825702419</c:v>
                </c:pt>
                <c:pt idx="59">
                  <c:v>0.3775</c:v>
                </c:pt>
                <c:pt idx="60">
                  <c:v>0.32500000000000001</c:v>
                </c:pt>
                <c:pt idx="61">
                  <c:v>0.27700000000000002</c:v>
                </c:pt>
                <c:pt idx="62">
                  <c:v>0.2354</c:v>
                </c:pt>
                <c:pt idx="63">
                  <c:v>0.21391666666666667</c:v>
                </c:pt>
                <c:pt idx="64">
                  <c:v>5.9856133150934798E-2</c:v>
                </c:pt>
                <c:pt idx="65">
                  <c:v>5.2333333333333336E-2</c:v>
                </c:pt>
                <c:pt idx="66">
                  <c:v>5.9749999999999998E-2</c:v>
                </c:pt>
                <c:pt idx="67">
                  <c:v>6.8726460893017677E-2</c:v>
                </c:pt>
                <c:pt idx="68">
                  <c:v>7.4417476289613677E-2</c:v>
                </c:pt>
                <c:pt idx="69">
                  <c:v>7.4303126277770221E-2</c:v>
                </c:pt>
                <c:pt idx="70">
                  <c:v>9.4815742674058623E-2</c:v>
                </c:pt>
                <c:pt idx="71">
                  <c:v>0.1126074695015685</c:v>
                </c:pt>
                <c:pt idx="72">
                  <c:v>0.11799999999999999</c:v>
                </c:pt>
                <c:pt idx="73">
                  <c:v>0.11466666666666665</c:v>
                </c:pt>
                <c:pt idx="74">
                  <c:v>0.11060922069557751</c:v>
                </c:pt>
                <c:pt idx="75">
                  <c:v>0.13183333333333333</c:v>
                </c:pt>
                <c:pt idx="76">
                  <c:v>0.14217507690197687</c:v>
                </c:pt>
                <c:pt idx="77">
                  <c:v>0.14099999999999999</c:v>
                </c:pt>
                <c:pt idx="78">
                  <c:v>0.13833333333333334</c:v>
                </c:pt>
                <c:pt idx="79">
                  <c:v>0.18501820573209596</c:v>
                </c:pt>
                <c:pt idx="80">
                  <c:v>0.195776330948745</c:v>
                </c:pt>
                <c:pt idx="81">
                  <c:v>0.19715753657033314</c:v>
                </c:pt>
                <c:pt idx="82">
                  <c:v>0.1885</c:v>
                </c:pt>
                <c:pt idx="83">
                  <c:v>0.18200000000000002</c:v>
                </c:pt>
                <c:pt idx="84">
                  <c:v>0.30249999999999999</c:v>
                </c:pt>
                <c:pt idx="85">
                  <c:v>0.27666666666666667</c:v>
                </c:pt>
                <c:pt idx="86">
                  <c:v>0.27250000000000002</c:v>
                </c:pt>
                <c:pt idx="87">
                  <c:v>0.25900000000000001</c:v>
                </c:pt>
                <c:pt idx="88">
                  <c:v>0.2558333333333333</c:v>
                </c:pt>
                <c:pt idx="92" formatCode="0.00">
                  <c:v>0.20725388601036268</c:v>
                </c:pt>
                <c:pt idx="93" formatCode="0.00">
                  <c:v>0.15017064846416384</c:v>
                </c:pt>
                <c:pt idx="94" formatCode="0.00">
                  <c:v>0.14405594405594405</c:v>
                </c:pt>
                <c:pt idx="95" formatCode="0.00">
                  <c:v>0.20664739884393066</c:v>
                </c:pt>
                <c:pt idx="96" formatCode="0.00">
                  <c:v>0.19055374592833876</c:v>
                </c:pt>
                <c:pt idx="97" formatCode="0.00">
                  <c:v>0.16721311475409836</c:v>
                </c:pt>
                <c:pt idx="98" formatCode="0.00">
                  <c:v>0.18600682593856654</c:v>
                </c:pt>
                <c:pt idx="99" formatCode="0.00">
                  <c:v>0.11687898089171975</c:v>
                </c:pt>
                <c:pt idx="100" formatCode="0.00">
                  <c:v>0.17708333333333331</c:v>
                </c:pt>
                <c:pt idx="101" formatCode="0.00">
                  <c:v>0.18110236220472439</c:v>
                </c:pt>
                <c:pt idx="102" formatCode="0.00">
                  <c:v>0.29453924914675772</c:v>
                </c:pt>
                <c:pt idx="103" formatCode="0.00">
                  <c:v>0.16889632107023411</c:v>
                </c:pt>
                <c:pt idx="104" formatCode="0.00">
                  <c:v>0.19483394833948342</c:v>
                </c:pt>
                <c:pt idx="105" formatCode="0.00">
                  <c:v>0.24166666666666667</c:v>
                </c:pt>
                <c:pt idx="106" formatCode="0.00">
                  <c:v>0.1306930693069307</c:v>
                </c:pt>
                <c:pt idx="107" formatCode="0.00">
                  <c:v>0.1282208588957055</c:v>
                </c:pt>
                <c:pt idx="108" formatCode="0.00">
                  <c:v>0.22217573221757322</c:v>
                </c:pt>
                <c:pt idx="109" formatCode="0.00">
                  <c:v>0.1353623188405797</c:v>
                </c:pt>
                <c:pt idx="110" formatCode="0.00">
                  <c:v>0.2686131386861314</c:v>
                </c:pt>
                <c:pt idx="111" formatCode="0.00">
                  <c:v>0.22746478873239437</c:v>
                </c:pt>
                <c:pt idx="112" formatCode="0.00">
                  <c:v>0.21666666666666665</c:v>
                </c:pt>
                <c:pt idx="113" formatCode="0.00">
                  <c:v>0.17932960893854749</c:v>
                </c:pt>
                <c:pt idx="114" formatCode="0.00">
                  <c:v>0.19899999999999998</c:v>
                </c:pt>
                <c:pt idx="115" formatCode="0.00">
                  <c:v>0.17408637873754154</c:v>
                </c:pt>
                <c:pt idx="116" formatCode="0.00">
                  <c:v>0.11433333333333333</c:v>
                </c:pt>
                <c:pt idx="117" formatCode="0.00">
                  <c:v>9.1891891891891897E-2</c:v>
                </c:pt>
                <c:pt idx="118" formatCode="0.00">
                  <c:v>0.14057971014492751</c:v>
                </c:pt>
                <c:pt idx="119" formatCode="0.00">
                  <c:v>8.4090909090909091E-2</c:v>
                </c:pt>
                <c:pt idx="120" formatCode="0.00">
                  <c:v>0.10439276485788114</c:v>
                </c:pt>
                <c:pt idx="121" formatCode="0.00">
                  <c:v>0.10217391304347824</c:v>
                </c:pt>
                <c:pt idx="122" formatCode="0.00">
                  <c:v>0.12195767195767199</c:v>
                </c:pt>
                <c:pt idx="123" formatCode="0.00">
                  <c:v>0.11284722222222222</c:v>
                </c:pt>
                <c:pt idx="124" formatCode="0.00">
                  <c:v>8.6348122866894181E-2</c:v>
                </c:pt>
                <c:pt idx="125" formatCode="0.00">
                  <c:v>0.3016326530612245</c:v>
                </c:pt>
                <c:pt idx="126" formatCode="0.00">
                  <c:v>0.21291208791208791</c:v>
                </c:pt>
                <c:pt idx="127" formatCode="0.00">
                  <c:v>0.17664473684210527</c:v>
                </c:pt>
                <c:pt idx="128" formatCode="0.00">
                  <c:v>0.22183908045977013</c:v>
                </c:pt>
                <c:pt idx="129" formatCode="0.00">
                  <c:v>0.3584541062801932</c:v>
                </c:pt>
                <c:pt idx="130" formatCode="0.00">
                  <c:v>0.28493589743589748</c:v>
                </c:pt>
                <c:pt idx="131" formatCode="0.00">
                  <c:v>0.2072</c:v>
                </c:pt>
                <c:pt idx="132" formatCode="0.00">
                  <c:v>0.19626865671641788</c:v>
                </c:pt>
                <c:pt idx="133" formatCode="0.00">
                  <c:v>0.34880546075085322</c:v>
                </c:pt>
                <c:pt idx="134" formatCode="0.00">
                  <c:v>0.24517374517374518</c:v>
                </c:pt>
                <c:pt idx="135" formatCode="0.00">
                  <c:v>0.30366972477064219</c:v>
                </c:pt>
                <c:pt idx="136" formatCode="0.00">
                  <c:v>0.38070175438596493</c:v>
                </c:pt>
                <c:pt idx="138" formatCode="0.00">
                  <c:v>0.25914983562249666</c:v>
                </c:pt>
                <c:pt idx="139" formatCode="0.00">
                  <c:v>0.16885116768604599</c:v>
                </c:pt>
                <c:pt idx="140" formatCode="0.00">
                  <c:v>0.17588663300629789</c:v>
                </c:pt>
                <c:pt idx="141" formatCode="0.00">
                  <c:v>0.10186130224538645</c:v>
                </c:pt>
                <c:pt idx="142" formatCode="0.00">
                  <c:v>0.15959467645183931</c:v>
                </c:pt>
                <c:pt idx="143" formatCode="0.00">
                  <c:v>0.12925709085192413</c:v>
                </c:pt>
                <c:pt idx="144" formatCode="0.00">
                  <c:v>0.15931760236077708</c:v>
                </c:pt>
                <c:pt idx="145" formatCode="0.00">
                  <c:v>0.16628690003000599</c:v>
                </c:pt>
                <c:pt idx="146" formatCode="0.00">
                  <c:v>0.20990784069152843</c:v>
                </c:pt>
                <c:pt idx="147" formatCode="0.00">
                  <c:v>0.19342255668683583</c:v>
                </c:pt>
                <c:pt idx="148" formatCode="0.00">
                  <c:v>0.13765040843971138</c:v>
                </c:pt>
                <c:pt idx="149" formatCode="0.00">
                  <c:v>0.2589138634937429</c:v>
                </c:pt>
                <c:pt idx="150" formatCode="0.00">
                  <c:v>0.17260924232916194</c:v>
                </c:pt>
                <c:pt idx="151" formatCode="0.00">
                  <c:v>0.21654759376491187</c:v>
                </c:pt>
                <c:pt idx="152" formatCode="0.00">
                  <c:v>0.18787420611366015</c:v>
                </c:pt>
                <c:pt idx="153" formatCode="0.00">
                  <c:v>0.13418750508273755</c:v>
                </c:pt>
                <c:pt idx="154" formatCode="0.00">
                  <c:v>7.9692341728253971E-2</c:v>
                </c:pt>
                <c:pt idx="155" formatCode="0.00">
                  <c:v>0.19388353268951836</c:v>
                </c:pt>
                <c:pt idx="156" formatCode="0.00">
                  <c:v>0.29163222127057503</c:v>
                </c:pt>
                <c:pt idx="157" formatCode="0.00">
                  <c:v>0.22941734739951902</c:v>
                </c:pt>
                <c:pt idx="158" formatCode="0.00">
                  <c:v>0.22482900045152859</c:v>
                </c:pt>
                <c:pt idx="159" formatCode="0.00">
                  <c:v>0.13591427716209342</c:v>
                </c:pt>
                <c:pt idx="160" formatCode="0.00">
                  <c:v>0.20730483198751715</c:v>
                </c:pt>
                <c:pt idx="161" formatCode="0.00">
                  <c:v>0.14495005131151431</c:v>
                </c:pt>
                <c:pt idx="162" formatCode="0.00">
                  <c:v>0.19027382258897962</c:v>
                </c:pt>
                <c:pt idx="163" formatCode="0.00">
                  <c:v>0.15046202654124297</c:v>
                </c:pt>
                <c:pt idx="164" formatCode="0.00">
                  <c:v>0.25179952763361846</c:v>
                </c:pt>
                <c:pt idx="165" formatCode="0.00">
                  <c:v>0.24706483566102047</c:v>
                </c:pt>
                <c:pt idx="166" formatCode="0.00">
                  <c:v>0.17072918876243276</c:v>
                </c:pt>
                <c:pt idx="167" formatCode="0.00">
                  <c:v>0.22519494223265668</c:v>
                </c:pt>
                <c:pt idx="168" formatCode="0.00">
                  <c:v>0.24758901848066905</c:v>
                </c:pt>
                <c:pt idx="169" formatCode="0.00">
                  <c:v>0.25206495733511258</c:v>
                </c:pt>
                <c:pt idx="170" formatCode="0.00">
                  <c:v>0.10837991928873829</c:v>
                </c:pt>
                <c:pt idx="171" formatCode="0.00">
                  <c:v>0.18753461640287655</c:v>
                </c:pt>
                <c:pt idx="172" formatCode="0.00">
                  <c:v>0.30735007445583806</c:v>
                </c:pt>
                <c:pt idx="173" formatCode="0.00">
                  <c:v>0.24124008186673349</c:v>
                </c:pt>
                <c:pt idx="174" formatCode="0.00">
                  <c:v>0.17709409272945326</c:v>
                </c:pt>
                <c:pt idx="175" formatCode="0.00">
                  <c:v>0.22402951575604552</c:v>
                </c:pt>
                <c:pt idx="176" formatCode="0.00">
                  <c:v>0.2301456564388826</c:v>
                </c:pt>
                <c:pt idx="177" formatCode="0.00">
                  <c:v>0.18574755407873336</c:v>
                </c:pt>
                <c:pt idx="178" formatCode="0.00">
                  <c:v>0.11338511208014689</c:v>
                </c:pt>
                <c:pt idx="179" formatCode="0.00">
                  <c:v>0.12546261185911195</c:v>
                </c:pt>
                <c:pt idx="180" formatCode="0.00">
                  <c:v>0.15801819245274187</c:v>
                </c:pt>
                <c:pt idx="181" formatCode="0.00">
                  <c:v>0.16745791780986788</c:v>
                </c:pt>
                <c:pt idx="182" formatCode="0.00">
                  <c:v>0.13683831163475738</c:v>
                </c:pt>
                <c:pt idx="183" formatCode="0.00">
                  <c:v>0.15179370010735202</c:v>
                </c:pt>
                <c:pt idx="184" formatCode="0.00">
                  <c:v>0.1398011960715819</c:v>
                </c:pt>
                <c:pt idx="185" formatCode="0.00">
                  <c:v>0.1443597836938483</c:v>
                </c:pt>
                <c:pt idx="186" formatCode="0.00">
                  <c:v>0.16861242443021562</c:v>
                </c:pt>
                <c:pt idx="187" formatCode="0.00">
                  <c:v>0.26749750574338482</c:v>
                </c:pt>
                <c:pt idx="188" formatCode="0.00">
                  <c:v>0.15406128438507846</c:v>
                </c:pt>
                <c:pt idx="189" formatCode="0.00">
                  <c:v>0.17512774610650308</c:v>
                </c:pt>
                <c:pt idx="190" formatCode="0.00">
                  <c:v>0.14220836898407271</c:v>
                </c:pt>
                <c:pt idx="191" formatCode="0.00">
                  <c:v>0.16044021116151796</c:v>
                </c:pt>
                <c:pt idx="192" formatCode="0.00">
                  <c:v>0.10621173490718473</c:v>
                </c:pt>
                <c:pt idx="193" formatCode="0.00">
                  <c:v>0.22622545387048226</c:v>
                </c:pt>
                <c:pt idx="194" formatCode="0.00">
                  <c:v>0.18730512198645663</c:v>
                </c:pt>
                <c:pt idx="195" formatCode="0.00">
                  <c:v>0.2039265310217947</c:v>
                </c:pt>
                <c:pt idx="199">
                  <c:v>0.33250000000000002</c:v>
                </c:pt>
                <c:pt idx="200">
                  <c:v>0.1925</c:v>
                </c:pt>
                <c:pt idx="201">
                  <c:v>0.14416666666666667</c:v>
                </c:pt>
                <c:pt idx="202" formatCode="0.00">
                  <c:v>0.2495</c:v>
                </c:pt>
                <c:pt idx="203">
                  <c:v>0.16875000000000001</c:v>
                </c:pt>
                <c:pt idx="204">
                  <c:v>0.14833333333333334</c:v>
                </c:pt>
                <c:pt idx="205">
                  <c:v>0.17499999999999999</c:v>
                </c:pt>
                <c:pt idx="206">
                  <c:v>0.155</c:v>
                </c:pt>
                <c:pt idx="207">
                  <c:v>0.12583333333333332</c:v>
                </c:pt>
                <c:pt idx="209">
                  <c:v>0.11374674841647317</c:v>
                </c:pt>
                <c:pt idx="210">
                  <c:v>0.10926557018599199</c:v>
                </c:pt>
                <c:pt idx="211">
                  <c:v>0.1010818416436623</c:v>
                </c:pt>
                <c:pt idx="212">
                  <c:v>9.1705586711759907E-2</c:v>
                </c:pt>
                <c:pt idx="213">
                  <c:v>9.1570592492748334E-2</c:v>
                </c:pt>
                <c:pt idx="214">
                  <c:v>0.16055111712931616</c:v>
                </c:pt>
                <c:pt idx="215">
                  <c:v>0.15416666666666667</c:v>
                </c:pt>
                <c:pt idx="216">
                  <c:v>0.14092665545197763</c:v>
                </c:pt>
                <c:pt idx="217">
                  <c:v>0.12762647004608291</c:v>
                </c:pt>
                <c:pt idx="218">
                  <c:v>0.12211543296955925</c:v>
                </c:pt>
                <c:pt idx="219">
                  <c:v>0.24085022725633076</c:v>
                </c:pt>
                <c:pt idx="220">
                  <c:v>0.20316666666666669</c:v>
                </c:pt>
                <c:pt idx="221">
                  <c:v>0.18302174570683788</c:v>
                </c:pt>
                <c:pt idx="222">
                  <c:v>0.16529895350091711</c:v>
                </c:pt>
                <c:pt idx="223">
                  <c:v>0.15272186083763092</c:v>
                </c:pt>
                <c:pt idx="224">
                  <c:v>0.37588786029875876</c:v>
                </c:pt>
                <c:pt idx="225">
                  <c:v>0.30193030598093884</c:v>
                </c:pt>
                <c:pt idx="226">
                  <c:v>0.2516833750047715</c:v>
                </c:pt>
                <c:pt idx="227">
                  <c:v>0.22401726589200202</c:v>
                </c:pt>
                <c:pt idx="228">
                  <c:v>0.19366666666666665</c:v>
                </c:pt>
                <c:pt idx="229">
                  <c:v>0.49952202887819325</c:v>
                </c:pt>
                <c:pt idx="230">
                  <c:v>0.38733333333333331</c:v>
                </c:pt>
                <c:pt idx="231">
                  <c:v>0.32437510671903025</c:v>
                </c:pt>
                <c:pt idx="232">
                  <c:v>0.2803326780758556</c:v>
                </c:pt>
                <c:pt idx="233">
                  <c:v>0.26073049645390067</c:v>
                </c:pt>
                <c:pt idx="234">
                  <c:v>6.0042281661746702E-2</c:v>
                </c:pt>
                <c:pt idx="235">
                  <c:v>7.6212058303533572E-2</c:v>
                </c:pt>
                <c:pt idx="236">
                  <c:v>8.8927631578947369E-2</c:v>
                </c:pt>
                <c:pt idx="237">
                  <c:v>8.9021066826490872E-2</c:v>
                </c:pt>
                <c:pt idx="238">
                  <c:v>9.0231125108987509E-2</c:v>
                </c:pt>
                <c:pt idx="239">
                  <c:v>9.2699351622889822E-2</c:v>
                </c:pt>
                <c:pt idx="240">
                  <c:v>0.13336666666666666</c:v>
                </c:pt>
                <c:pt idx="241">
                  <c:v>0.127</c:v>
                </c:pt>
                <c:pt idx="242">
                  <c:v>0.12025</c:v>
                </c:pt>
                <c:pt idx="243">
                  <c:v>0.12003912073303917</c:v>
                </c:pt>
                <c:pt idx="244">
                  <c:v>0.1664724242642863</c:v>
                </c:pt>
                <c:pt idx="245">
                  <c:v>0.17051666666666665</c:v>
                </c:pt>
                <c:pt idx="246">
                  <c:v>0.1575</c:v>
                </c:pt>
                <c:pt idx="247">
                  <c:v>0.15363737330630539</c:v>
                </c:pt>
                <c:pt idx="248">
                  <c:v>0.15</c:v>
                </c:pt>
                <c:pt idx="249">
                  <c:v>0.27219176816601426</c:v>
                </c:pt>
                <c:pt idx="250">
                  <c:v>0.25444199813587937</c:v>
                </c:pt>
                <c:pt idx="251">
                  <c:v>0.22284355077313225</c:v>
                </c:pt>
                <c:pt idx="252">
                  <c:v>0.18949661776498899</c:v>
                </c:pt>
                <c:pt idx="253">
                  <c:v>0.18109092825702419</c:v>
                </c:pt>
                <c:pt idx="254">
                  <c:v>0.3775</c:v>
                </c:pt>
                <c:pt idx="255">
                  <c:v>0.32500000000000001</c:v>
                </c:pt>
                <c:pt idx="256">
                  <c:v>0.27700000000000002</c:v>
                </c:pt>
                <c:pt idx="257">
                  <c:v>0.2354</c:v>
                </c:pt>
                <c:pt idx="258">
                  <c:v>0.21391666666666667</c:v>
                </c:pt>
                <c:pt idx="259">
                  <c:v>5.9856133150934798E-2</c:v>
                </c:pt>
                <c:pt idx="260">
                  <c:v>5.2333333333333336E-2</c:v>
                </c:pt>
                <c:pt idx="261">
                  <c:v>5.9749999999999998E-2</c:v>
                </c:pt>
                <c:pt idx="262">
                  <c:v>6.8726460893017677E-2</c:v>
                </c:pt>
                <c:pt idx="263">
                  <c:v>7.4417476289613677E-2</c:v>
                </c:pt>
                <c:pt idx="264">
                  <c:v>7.4303126277770221E-2</c:v>
                </c:pt>
                <c:pt idx="265">
                  <c:v>9.4815742674058623E-2</c:v>
                </c:pt>
                <c:pt idx="266">
                  <c:v>0.1126074695015685</c:v>
                </c:pt>
                <c:pt idx="267">
                  <c:v>0.11799999999999999</c:v>
                </c:pt>
                <c:pt idx="268">
                  <c:v>0.11466666666666665</c:v>
                </c:pt>
                <c:pt idx="269">
                  <c:v>0.11060922069557751</c:v>
                </c:pt>
                <c:pt idx="270">
                  <c:v>0.13183333333333333</c:v>
                </c:pt>
                <c:pt idx="271">
                  <c:v>0.14217507690197687</c:v>
                </c:pt>
                <c:pt idx="272">
                  <c:v>0.14099999999999999</c:v>
                </c:pt>
                <c:pt idx="273">
                  <c:v>0.13833333333333334</c:v>
                </c:pt>
                <c:pt idx="274">
                  <c:v>0.18501820573209596</c:v>
                </c:pt>
                <c:pt idx="275">
                  <c:v>0.195776330948745</c:v>
                </c:pt>
                <c:pt idx="276">
                  <c:v>0.19715753657033314</c:v>
                </c:pt>
                <c:pt idx="277">
                  <c:v>0.1885</c:v>
                </c:pt>
                <c:pt idx="278">
                  <c:v>0.18200000000000002</c:v>
                </c:pt>
                <c:pt idx="279">
                  <c:v>0.30249999999999999</c:v>
                </c:pt>
                <c:pt idx="280">
                  <c:v>0.27666666666666667</c:v>
                </c:pt>
                <c:pt idx="281">
                  <c:v>0.27250000000000002</c:v>
                </c:pt>
                <c:pt idx="282">
                  <c:v>0.25900000000000001</c:v>
                </c:pt>
                <c:pt idx="283">
                  <c:v>0.2558333333333333</c:v>
                </c:pt>
                <c:pt idx="287" formatCode="0.00">
                  <c:v>0.20725388601036268</c:v>
                </c:pt>
                <c:pt idx="288" formatCode="0.00">
                  <c:v>0.15017064846416384</c:v>
                </c:pt>
                <c:pt idx="289" formatCode="0.00">
                  <c:v>0.14405594405594405</c:v>
                </c:pt>
                <c:pt idx="290" formatCode="0.00">
                  <c:v>0.20664739884393066</c:v>
                </c:pt>
                <c:pt idx="291" formatCode="0.00">
                  <c:v>0.19055374592833876</c:v>
                </c:pt>
                <c:pt idx="292" formatCode="0.00">
                  <c:v>0.16721311475409836</c:v>
                </c:pt>
                <c:pt idx="293" formatCode="0.00">
                  <c:v>0.18600682593856654</c:v>
                </c:pt>
                <c:pt idx="294" formatCode="0.00">
                  <c:v>0.11687898089171975</c:v>
                </c:pt>
                <c:pt idx="295" formatCode="0.00">
                  <c:v>0.17708333333333331</c:v>
                </c:pt>
                <c:pt idx="296" formatCode="0.00">
                  <c:v>0.18110236220472439</c:v>
                </c:pt>
                <c:pt idx="297" formatCode="0.00">
                  <c:v>0.29453924914675772</c:v>
                </c:pt>
                <c:pt idx="298" formatCode="0.00">
                  <c:v>0.16889632107023411</c:v>
                </c:pt>
                <c:pt idx="299" formatCode="0.00">
                  <c:v>0.19483394833948342</c:v>
                </c:pt>
                <c:pt idx="300" formatCode="0.00">
                  <c:v>0.24166666666666667</c:v>
                </c:pt>
                <c:pt idx="301" formatCode="0.00">
                  <c:v>0.1306930693069307</c:v>
                </c:pt>
                <c:pt idx="302" formatCode="0.00">
                  <c:v>0.1282208588957055</c:v>
                </c:pt>
                <c:pt idx="303" formatCode="0.00">
                  <c:v>0.22217573221757322</c:v>
                </c:pt>
                <c:pt idx="304" formatCode="0.00">
                  <c:v>0.1353623188405797</c:v>
                </c:pt>
                <c:pt idx="305" formatCode="0.00">
                  <c:v>0.2686131386861314</c:v>
                </c:pt>
                <c:pt idx="306" formatCode="0.00">
                  <c:v>0.22746478873239437</c:v>
                </c:pt>
                <c:pt idx="307" formatCode="0.00">
                  <c:v>0.21666666666666665</c:v>
                </c:pt>
                <c:pt idx="308" formatCode="0.00">
                  <c:v>0.17932960893854749</c:v>
                </c:pt>
                <c:pt idx="309" formatCode="0.00">
                  <c:v>0.19899999999999998</c:v>
                </c:pt>
                <c:pt idx="310" formatCode="0.00">
                  <c:v>0.17408637873754154</c:v>
                </c:pt>
                <c:pt idx="311" formatCode="0.00">
                  <c:v>0.11433333333333333</c:v>
                </c:pt>
                <c:pt idx="312" formatCode="0.00">
                  <c:v>9.1891891891891897E-2</c:v>
                </c:pt>
                <c:pt idx="313" formatCode="0.00">
                  <c:v>0.14057971014492751</c:v>
                </c:pt>
                <c:pt idx="314" formatCode="0.00">
                  <c:v>8.4090909090909091E-2</c:v>
                </c:pt>
                <c:pt idx="315" formatCode="0.00">
                  <c:v>0.10439276485788114</c:v>
                </c:pt>
                <c:pt idx="316" formatCode="0.00">
                  <c:v>0.10217391304347824</c:v>
                </c:pt>
                <c:pt idx="317" formatCode="0.00">
                  <c:v>0.12195767195767199</c:v>
                </c:pt>
                <c:pt idx="318" formatCode="0.00">
                  <c:v>0.11284722222222222</c:v>
                </c:pt>
                <c:pt idx="319" formatCode="0.00">
                  <c:v>8.6348122866894181E-2</c:v>
                </c:pt>
                <c:pt idx="320" formatCode="0.00">
                  <c:v>0.3016326530612245</c:v>
                </c:pt>
                <c:pt idx="321" formatCode="0.00">
                  <c:v>0.21291208791208791</c:v>
                </c:pt>
                <c:pt idx="322" formatCode="0.00">
                  <c:v>0.17664473684210527</c:v>
                </c:pt>
                <c:pt idx="323" formatCode="0.00">
                  <c:v>0.22183908045977013</c:v>
                </c:pt>
                <c:pt idx="324" formatCode="0.00">
                  <c:v>0.3584541062801932</c:v>
                </c:pt>
                <c:pt idx="325" formatCode="0.00">
                  <c:v>0.28493589743589748</c:v>
                </c:pt>
                <c:pt idx="326" formatCode="0.00">
                  <c:v>0.2072</c:v>
                </c:pt>
                <c:pt idx="327" formatCode="0.00">
                  <c:v>0.19626865671641788</c:v>
                </c:pt>
                <c:pt idx="328" formatCode="0.00">
                  <c:v>0.34880546075085322</c:v>
                </c:pt>
                <c:pt idx="329" formatCode="0.00">
                  <c:v>0.24517374517374518</c:v>
                </c:pt>
                <c:pt idx="330" formatCode="0.00">
                  <c:v>0.30366972477064219</c:v>
                </c:pt>
                <c:pt idx="331" formatCode="0.00">
                  <c:v>0.38070175438596493</c:v>
                </c:pt>
                <c:pt idx="333" formatCode="0.00">
                  <c:v>0.25914983562249666</c:v>
                </c:pt>
                <c:pt idx="334" formatCode="0.00">
                  <c:v>0.16885116768604599</c:v>
                </c:pt>
                <c:pt idx="335" formatCode="0.00">
                  <c:v>0.17588663300629789</c:v>
                </c:pt>
                <c:pt idx="336" formatCode="0.00">
                  <c:v>0.10186130224538645</c:v>
                </c:pt>
                <c:pt idx="337" formatCode="0.00">
                  <c:v>0.15959467645183931</c:v>
                </c:pt>
                <c:pt idx="338" formatCode="0.00">
                  <c:v>0.12925709085192413</c:v>
                </c:pt>
                <c:pt idx="339" formatCode="0.00">
                  <c:v>0.15931760236077708</c:v>
                </c:pt>
                <c:pt idx="340" formatCode="0.00">
                  <c:v>0.16628690003000599</c:v>
                </c:pt>
                <c:pt idx="341" formatCode="0.00">
                  <c:v>0.20990784069152843</c:v>
                </c:pt>
                <c:pt idx="342" formatCode="0.00">
                  <c:v>0.19342255668683583</c:v>
                </c:pt>
                <c:pt idx="343" formatCode="0.00">
                  <c:v>0.13765040843971138</c:v>
                </c:pt>
                <c:pt idx="344" formatCode="0.00">
                  <c:v>0.2589138634937429</c:v>
                </c:pt>
                <c:pt idx="345" formatCode="0.00">
                  <c:v>0.17260924232916194</c:v>
                </c:pt>
                <c:pt idx="346" formatCode="0.00">
                  <c:v>0.21654759376491187</c:v>
                </c:pt>
                <c:pt idx="347" formatCode="0.00">
                  <c:v>0.18787420611366015</c:v>
                </c:pt>
                <c:pt idx="348" formatCode="0.00">
                  <c:v>0.13418750508273755</c:v>
                </c:pt>
                <c:pt idx="349" formatCode="0.00">
                  <c:v>7.9692341728253971E-2</c:v>
                </c:pt>
                <c:pt idx="350" formatCode="0.00">
                  <c:v>0.19388353268951836</c:v>
                </c:pt>
                <c:pt idx="351" formatCode="0.00">
                  <c:v>0.29163222127057503</c:v>
                </c:pt>
                <c:pt idx="352" formatCode="0.00">
                  <c:v>0.22941734739951902</c:v>
                </c:pt>
                <c:pt idx="353" formatCode="0.00">
                  <c:v>0.22482900045152859</c:v>
                </c:pt>
                <c:pt idx="354" formatCode="0.00">
                  <c:v>0.13591427716209342</c:v>
                </c:pt>
                <c:pt idx="355" formatCode="0.00">
                  <c:v>0.20730483198751715</c:v>
                </c:pt>
                <c:pt idx="356" formatCode="0.00">
                  <c:v>0.14495005131151431</c:v>
                </c:pt>
                <c:pt idx="357" formatCode="0.00">
                  <c:v>0.19027382258897962</c:v>
                </c:pt>
                <c:pt idx="358" formatCode="0.00">
                  <c:v>0.15046202654124297</c:v>
                </c:pt>
                <c:pt idx="359" formatCode="0.00">
                  <c:v>0.25179952763361846</c:v>
                </c:pt>
                <c:pt idx="360" formatCode="0.00">
                  <c:v>0.24706483566102047</c:v>
                </c:pt>
                <c:pt idx="361" formatCode="0.00">
                  <c:v>0.17072918876243276</c:v>
                </c:pt>
                <c:pt idx="362" formatCode="0.00">
                  <c:v>0.22519494223265668</c:v>
                </c:pt>
                <c:pt idx="363" formatCode="0.00">
                  <c:v>0.24758901848066905</c:v>
                </c:pt>
                <c:pt idx="364" formatCode="0.00">
                  <c:v>0.25206495733511258</c:v>
                </c:pt>
                <c:pt idx="365" formatCode="0.00">
                  <c:v>0.10837991928873829</c:v>
                </c:pt>
                <c:pt idx="366" formatCode="0.00">
                  <c:v>0.18753461640287655</c:v>
                </c:pt>
                <c:pt idx="367" formatCode="0.00">
                  <c:v>0.30735007445583806</c:v>
                </c:pt>
                <c:pt idx="368" formatCode="0.00">
                  <c:v>0.24124008186673349</c:v>
                </c:pt>
                <c:pt idx="369" formatCode="0.00">
                  <c:v>0.17709409272945326</c:v>
                </c:pt>
                <c:pt idx="370" formatCode="0.00">
                  <c:v>0.22402951575604552</c:v>
                </c:pt>
                <c:pt idx="371" formatCode="0.00">
                  <c:v>0.2301456564388826</c:v>
                </c:pt>
                <c:pt idx="372" formatCode="0.00">
                  <c:v>0.18574755407873336</c:v>
                </c:pt>
                <c:pt idx="373" formatCode="0.00">
                  <c:v>0.11338511208014689</c:v>
                </c:pt>
                <c:pt idx="374" formatCode="0.00">
                  <c:v>0.12546261185911195</c:v>
                </c:pt>
                <c:pt idx="375" formatCode="0.00">
                  <c:v>0.15801819245274187</c:v>
                </c:pt>
                <c:pt idx="376" formatCode="0.00">
                  <c:v>0.16745791780986788</c:v>
                </c:pt>
                <c:pt idx="377" formatCode="0.00">
                  <c:v>0.13683831163475738</c:v>
                </c:pt>
                <c:pt idx="378" formatCode="0.00">
                  <c:v>0.15179370010735202</c:v>
                </c:pt>
                <c:pt idx="379" formatCode="0.00">
                  <c:v>0.1398011960715819</c:v>
                </c:pt>
                <c:pt idx="380" formatCode="0.00">
                  <c:v>0.1443597836938483</c:v>
                </c:pt>
                <c:pt idx="381" formatCode="0.00">
                  <c:v>0.16861242443021562</c:v>
                </c:pt>
                <c:pt idx="382" formatCode="0.00">
                  <c:v>0.26749750574338482</c:v>
                </c:pt>
                <c:pt idx="383" formatCode="0.00">
                  <c:v>0.15406128438507846</c:v>
                </c:pt>
                <c:pt idx="384" formatCode="0.00">
                  <c:v>0.17512774610650308</c:v>
                </c:pt>
                <c:pt idx="385" formatCode="0.00">
                  <c:v>0.14220836898407271</c:v>
                </c:pt>
                <c:pt idx="386" formatCode="0.00">
                  <c:v>0.16044021116151796</c:v>
                </c:pt>
                <c:pt idx="387" formatCode="0.00">
                  <c:v>0.10621173490718473</c:v>
                </c:pt>
                <c:pt idx="388" formatCode="0.00">
                  <c:v>0.22622545387048226</c:v>
                </c:pt>
                <c:pt idx="389" formatCode="0.00">
                  <c:v>0.18730512198645663</c:v>
                </c:pt>
                <c:pt idx="390" formatCode="0.00">
                  <c:v>0.2039265310217947</c:v>
                </c:pt>
              </c:numCache>
            </c:numRef>
          </c:xVal>
          <c:yVal>
            <c:numRef>
              <c:f>'Nc gathered data'!$E$2:$E$392</c:f>
              <c:numCache>
                <c:formatCode>General</c:formatCode>
                <c:ptCount val="391"/>
                <c:pt idx="138" formatCode="0.0">
                  <c:v>26.633358672543093</c:v>
                </c:pt>
                <c:pt idx="139" formatCode="0.0">
                  <c:v>30.023788992504848</c:v>
                </c:pt>
                <c:pt idx="140" formatCode="0.0">
                  <c:v>16.142631546316267</c:v>
                </c:pt>
                <c:pt idx="141" formatCode="0.0">
                  <c:v>10.125576977566034</c:v>
                </c:pt>
                <c:pt idx="142" formatCode="0.0">
                  <c:v>10.630851160885841</c:v>
                </c:pt>
                <c:pt idx="143" formatCode="0.0">
                  <c:v>4.3057470389896872</c:v>
                </c:pt>
                <c:pt idx="144" formatCode="0.0">
                  <c:v>15.841585804101019</c:v>
                </c:pt>
                <c:pt idx="145" formatCode="0.0">
                  <c:v>8.5610439364427613</c:v>
                </c:pt>
                <c:pt idx="146" formatCode="0.0">
                  <c:v>18.040504883600338</c:v>
                </c:pt>
                <c:pt idx="147" formatCode="0.0">
                  <c:v>14.146248391937359</c:v>
                </c:pt>
                <c:pt idx="148" formatCode="0.0">
                  <c:v>8.7910942594663251</c:v>
                </c:pt>
                <c:pt idx="149" formatCode="0.0">
                  <c:v>54.897091038355903</c:v>
                </c:pt>
                <c:pt idx="150" formatCode="0.0">
                  <c:v>34.854253001705828</c:v>
                </c:pt>
                <c:pt idx="151" formatCode="0.0">
                  <c:v>44.021877991385104</c:v>
                </c:pt>
                <c:pt idx="152" formatCode="0.0">
                  <c:v>9.7505263309583512</c:v>
                </c:pt>
                <c:pt idx="153" formatCode="0.0">
                  <c:v>13.944677929109279</c:v>
                </c:pt>
                <c:pt idx="154" formatCode="0.0">
                  <c:v>9.1994786888705473</c:v>
                </c:pt>
                <c:pt idx="155" formatCode="0.0">
                  <c:v>5.4889278556297603</c:v>
                </c:pt>
                <c:pt idx="156" formatCode="0.0">
                  <c:v>11.479463446721756</c:v>
                </c:pt>
                <c:pt idx="157" formatCode="0.0">
                  <c:v>2.85521121122312</c:v>
                </c:pt>
                <c:pt idx="158" formatCode="0.0">
                  <c:v>4.9498086879959011</c:v>
                </c:pt>
                <c:pt idx="159" formatCode="0.0">
                  <c:v>1.8652567541428644</c:v>
                </c:pt>
                <c:pt idx="160" formatCode="0.0">
                  <c:v>4.3877357256735232</c:v>
                </c:pt>
                <c:pt idx="161" formatCode="0.0">
                  <c:v>4.7895731219306024</c:v>
                </c:pt>
                <c:pt idx="162" formatCode="0.0">
                  <c:v>2.9769230790784817</c:v>
                </c:pt>
                <c:pt idx="163" formatCode="0.0">
                  <c:v>2.8262796341420944</c:v>
                </c:pt>
                <c:pt idx="164" formatCode="0.0">
                  <c:v>6.5947314664049035</c:v>
                </c:pt>
                <c:pt idx="165" formatCode="0.0">
                  <c:v>1.9877800707995281</c:v>
                </c:pt>
                <c:pt idx="166" formatCode="0.0">
                  <c:v>4.2595417971294021</c:v>
                </c:pt>
                <c:pt idx="167" formatCode="0.0">
                  <c:v>4.3293115939864393</c:v>
                </c:pt>
                <c:pt idx="168" formatCode="0.0">
                  <c:v>2.2979970553386719</c:v>
                </c:pt>
                <c:pt idx="169" formatCode="0.0">
                  <c:v>4.7224517943768314</c:v>
                </c:pt>
                <c:pt idx="170" formatCode="0.0">
                  <c:v>2.5282365536263125</c:v>
                </c:pt>
                <c:pt idx="171" formatCode="0.0">
                  <c:v>0.38021746228342185</c:v>
                </c:pt>
                <c:pt idx="172" formatCode="0.0">
                  <c:v>5.5433572240068942</c:v>
                </c:pt>
                <c:pt idx="173" formatCode="0.0">
                  <c:v>4.4561408015637118</c:v>
                </c:pt>
                <c:pt idx="174" formatCode="0.0">
                  <c:v>4.188636518050795</c:v>
                </c:pt>
                <c:pt idx="175" formatCode="0.0">
                  <c:v>1.4413209977844268</c:v>
                </c:pt>
                <c:pt idx="176" formatCode="0.0">
                  <c:v>5.3689234033554447</c:v>
                </c:pt>
                <c:pt idx="177" formatCode="0.0">
                  <c:v>0.96289559249051282</c:v>
                </c:pt>
                <c:pt idx="178" formatCode="0.0">
                  <c:v>1.7156605519723873</c:v>
                </c:pt>
                <c:pt idx="179" formatCode="0.0">
                  <c:v>8.3210815181570936</c:v>
                </c:pt>
                <c:pt idx="180" formatCode="0.0">
                  <c:v>2.0649555899488496</c:v>
                </c:pt>
                <c:pt idx="181" formatCode="0.0">
                  <c:v>6.0278984246037233</c:v>
                </c:pt>
                <c:pt idx="182" formatCode="0.0">
                  <c:v>3.3142919199102781</c:v>
                </c:pt>
                <c:pt idx="183" formatCode="0.0">
                  <c:v>0.74949118727455089</c:v>
                </c:pt>
                <c:pt idx="184" formatCode="0.0">
                  <c:v>1.8147615329352667</c:v>
                </c:pt>
                <c:pt idx="185" formatCode="0.0">
                  <c:v>1.0543038953323547</c:v>
                </c:pt>
                <c:pt idx="186" formatCode="0.0">
                  <c:v>5.4779208318358377</c:v>
                </c:pt>
                <c:pt idx="187" formatCode="0.0">
                  <c:v>9.0998064053657259</c:v>
                </c:pt>
                <c:pt idx="188" formatCode="0.0">
                  <c:v>4.3484504121479892</c:v>
                </c:pt>
                <c:pt idx="189" formatCode="0.0">
                  <c:v>7.9114294954726692</c:v>
                </c:pt>
                <c:pt idx="190" formatCode="0.0">
                  <c:v>2.9521750447916921</c:v>
                </c:pt>
                <c:pt idx="191" formatCode="0.0">
                  <c:v>3.6912717405764952</c:v>
                </c:pt>
                <c:pt idx="192" formatCode="0.0">
                  <c:v>16.154598330704101</c:v>
                </c:pt>
                <c:pt idx="193" formatCode="0.0">
                  <c:v>11.053008424905718</c:v>
                </c:pt>
                <c:pt idx="194" formatCode="0.0">
                  <c:v>4.7371211644805591</c:v>
                </c:pt>
                <c:pt idx="195" formatCode="0.0">
                  <c:v>8.0992095097003549</c:v>
                </c:pt>
              </c:numCache>
            </c:numRef>
          </c:yVal>
          <c:smooth val="0"/>
          <c:extLst>
            <c:ext xmlns:c16="http://schemas.microsoft.com/office/drawing/2014/chart" uri="{C3380CC4-5D6E-409C-BE32-E72D297353CC}">
              <c16:uniqueId val="{00000003-0B08-4BED-AF02-3C02064C8F9E}"/>
            </c:ext>
          </c:extLst>
        </c:ser>
        <c:ser>
          <c:idx val="4"/>
          <c:order val="4"/>
          <c:tx>
            <c:strRef>
              <c:f>'Nc gathered data'!$F$1</c:f>
              <c:strCache>
                <c:ptCount val="1"/>
              </c:strCache>
            </c:strRef>
          </c:tx>
          <c:spPr>
            <a:ln w="6350" cap="rnd">
              <a:solidFill>
                <a:schemeClr val="bg1">
                  <a:lumMod val="50000"/>
                </a:schemeClr>
              </a:solidFill>
              <a:prstDash val="lgDash"/>
              <a:round/>
            </a:ln>
            <a:effectLst/>
          </c:spPr>
          <c:marker>
            <c:symbol val="none"/>
          </c:marker>
          <c:xVal>
            <c:numRef>
              <c:f>'Nc gathered data'!$A$2:$A$392</c:f>
              <c:numCache>
                <c:formatCode>General</c:formatCode>
                <c:ptCount val="391"/>
                <c:pt idx="0">
                  <c:v>1E-4</c:v>
                </c:pt>
                <c:pt idx="1">
                  <c:v>1</c:v>
                </c:pt>
                <c:pt idx="2">
                  <c:v>1E-4</c:v>
                </c:pt>
                <c:pt idx="3">
                  <c:v>1</c:v>
                </c:pt>
                <c:pt idx="4">
                  <c:v>0.33250000000000002</c:v>
                </c:pt>
                <c:pt idx="5">
                  <c:v>0.1925</c:v>
                </c:pt>
                <c:pt idx="6">
                  <c:v>0.14416666666666667</c:v>
                </c:pt>
                <c:pt idx="7" formatCode="0.00">
                  <c:v>0.2495</c:v>
                </c:pt>
                <c:pt idx="8">
                  <c:v>0.16875000000000001</c:v>
                </c:pt>
                <c:pt idx="9">
                  <c:v>0.14833333333333334</c:v>
                </c:pt>
                <c:pt idx="10">
                  <c:v>0.17499999999999999</c:v>
                </c:pt>
                <c:pt idx="11">
                  <c:v>0.155</c:v>
                </c:pt>
                <c:pt idx="12">
                  <c:v>0.12583333333333332</c:v>
                </c:pt>
                <c:pt idx="14">
                  <c:v>0.11374674841647317</c:v>
                </c:pt>
                <c:pt idx="15">
                  <c:v>0.10926557018599199</c:v>
                </c:pt>
                <c:pt idx="16">
                  <c:v>0.1010818416436623</c:v>
                </c:pt>
                <c:pt idx="17">
                  <c:v>9.1705586711759907E-2</c:v>
                </c:pt>
                <c:pt idx="18">
                  <c:v>9.1570592492748334E-2</c:v>
                </c:pt>
                <c:pt idx="19">
                  <c:v>0.16055111712931616</c:v>
                </c:pt>
                <c:pt idx="20">
                  <c:v>0.15416666666666667</c:v>
                </c:pt>
                <c:pt idx="21">
                  <c:v>0.14092665545197763</c:v>
                </c:pt>
                <c:pt idx="22">
                  <c:v>0.12762647004608291</c:v>
                </c:pt>
                <c:pt idx="23">
                  <c:v>0.12211543296955925</c:v>
                </c:pt>
                <c:pt idx="24">
                  <c:v>0.24085022725633076</c:v>
                </c:pt>
                <c:pt idx="25">
                  <c:v>0.20316666666666669</c:v>
                </c:pt>
                <c:pt idx="26">
                  <c:v>0.18302174570683788</c:v>
                </c:pt>
                <c:pt idx="27">
                  <c:v>0.16529895350091711</c:v>
                </c:pt>
                <c:pt idx="28">
                  <c:v>0.15272186083763092</c:v>
                </c:pt>
                <c:pt idx="29">
                  <c:v>0.37588786029875876</c:v>
                </c:pt>
                <c:pt idx="30">
                  <c:v>0.30193030598093884</c:v>
                </c:pt>
                <c:pt idx="31">
                  <c:v>0.2516833750047715</c:v>
                </c:pt>
                <c:pt idx="32">
                  <c:v>0.22401726589200202</c:v>
                </c:pt>
                <c:pt idx="33">
                  <c:v>0.19366666666666665</c:v>
                </c:pt>
                <c:pt idx="34">
                  <c:v>0.49952202887819325</c:v>
                </c:pt>
                <c:pt idx="35">
                  <c:v>0.38733333333333331</c:v>
                </c:pt>
                <c:pt idx="36">
                  <c:v>0.32437510671903025</c:v>
                </c:pt>
                <c:pt idx="37">
                  <c:v>0.2803326780758556</c:v>
                </c:pt>
                <c:pt idx="38">
                  <c:v>0.26073049645390067</c:v>
                </c:pt>
                <c:pt idx="39">
                  <c:v>6.0042281661746702E-2</c:v>
                </c:pt>
                <c:pt idx="40">
                  <c:v>7.6212058303533572E-2</c:v>
                </c:pt>
                <c:pt idx="41">
                  <c:v>8.8927631578947369E-2</c:v>
                </c:pt>
                <c:pt idx="42">
                  <c:v>8.9021066826490872E-2</c:v>
                </c:pt>
                <c:pt idx="43">
                  <c:v>9.0231125108987509E-2</c:v>
                </c:pt>
                <c:pt idx="44">
                  <c:v>9.2699351622889822E-2</c:v>
                </c:pt>
                <c:pt idx="45">
                  <c:v>0.13336666666666666</c:v>
                </c:pt>
                <c:pt idx="46">
                  <c:v>0.127</c:v>
                </c:pt>
                <c:pt idx="47">
                  <c:v>0.12025</c:v>
                </c:pt>
                <c:pt idx="48">
                  <c:v>0.12003912073303917</c:v>
                </c:pt>
                <c:pt idx="49">
                  <c:v>0.1664724242642863</c:v>
                </c:pt>
                <c:pt idx="50">
                  <c:v>0.17051666666666665</c:v>
                </c:pt>
                <c:pt idx="51">
                  <c:v>0.1575</c:v>
                </c:pt>
                <c:pt idx="52">
                  <c:v>0.15363737330630539</c:v>
                </c:pt>
                <c:pt idx="53">
                  <c:v>0.15</c:v>
                </c:pt>
                <c:pt idx="54">
                  <c:v>0.27219176816601426</c:v>
                </c:pt>
                <c:pt idx="55">
                  <c:v>0.25444199813587937</c:v>
                </c:pt>
                <c:pt idx="56">
                  <c:v>0.22284355077313225</c:v>
                </c:pt>
                <c:pt idx="57">
                  <c:v>0.18949661776498899</c:v>
                </c:pt>
                <c:pt idx="58">
                  <c:v>0.18109092825702419</c:v>
                </c:pt>
                <c:pt idx="59">
                  <c:v>0.3775</c:v>
                </c:pt>
                <c:pt idx="60">
                  <c:v>0.32500000000000001</c:v>
                </c:pt>
                <c:pt idx="61">
                  <c:v>0.27700000000000002</c:v>
                </c:pt>
                <c:pt idx="62">
                  <c:v>0.2354</c:v>
                </c:pt>
                <c:pt idx="63">
                  <c:v>0.21391666666666667</c:v>
                </c:pt>
                <c:pt idx="64">
                  <c:v>5.9856133150934798E-2</c:v>
                </c:pt>
                <c:pt idx="65">
                  <c:v>5.2333333333333336E-2</c:v>
                </c:pt>
                <c:pt idx="66">
                  <c:v>5.9749999999999998E-2</c:v>
                </c:pt>
                <c:pt idx="67">
                  <c:v>6.8726460893017677E-2</c:v>
                </c:pt>
                <c:pt idx="68">
                  <c:v>7.4417476289613677E-2</c:v>
                </c:pt>
                <c:pt idx="69">
                  <c:v>7.4303126277770221E-2</c:v>
                </c:pt>
                <c:pt idx="70">
                  <c:v>9.4815742674058623E-2</c:v>
                </c:pt>
                <c:pt idx="71">
                  <c:v>0.1126074695015685</c:v>
                </c:pt>
                <c:pt idx="72">
                  <c:v>0.11799999999999999</c:v>
                </c:pt>
                <c:pt idx="73">
                  <c:v>0.11466666666666665</c:v>
                </c:pt>
                <c:pt idx="74">
                  <c:v>0.11060922069557751</c:v>
                </c:pt>
                <c:pt idx="75">
                  <c:v>0.13183333333333333</c:v>
                </c:pt>
                <c:pt idx="76">
                  <c:v>0.14217507690197687</c:v>
                </c:pt>
                <c:pt idx="77">
                  <c:v>0.14099999999999999</c:v>
                </c:pt>
                <c:pt idx="78">
                  <c:v>0.13833333333333334</c:v>
                </c:pt>
                <c:pt idx="79">
                  <c:v>0.18501820573209596</c:v>
                </c:pt>
                <c:pt idx="80">
                  <c:v>0.195776330948745</c:v>
                </c:pt>
                <c:pt idx="81">
                  <c:v>0.19715753657033314</c:v>
                </c:pt>
                <c:pt idx="82">
                  <c:v>0.1885</c:v>
                </c:pt>
                <c:pt idx="83">
                  <c:v>0.18200000000000002</c:v>
                </c:pt>
                <c:pt idx="84">
                  <c:v>0.30249999999999999</c:v>
                </c:pt>
                <c:pt idx="85">
                  <c:v>0.27666666666666667</c:v>
                </c:pt>
                <c:pt idx="86">
                  <c:v>0.27250000000000002</c:v>
                </c:pt>
                <c:pt idx="87">
                  <c:v>0.25900000000000001</c:v>
                </c:pt>
                <c:pt idx="88">
                  <c:v>0.2558333333333333</c:v>
                </c:pt>
                <c:pt idx="92" formatCode="0.00">
                  <c:v>0.20725388601036268</c:v>
                </c:pt>
                <c:pt idx="93" formatCode="0.00">
                  <c:v>0.15017064846416384</c:v>
                </c:pt>
                <c:pt idx="94" formatCode="0.00">
                  <c:v>0.14405594405594405</c:v>
                </c:pt>
                <c:pt idx="95" formatCode="0.00">
                  <c:v>0.20664739884393066</c:v>
                </c:pt>
                <c:pt idx="96" formatCode="0.00">
                  <c:v>0.19055374592833876</c:v>
                </c:pt>
                <c:pt idx="97" formatCode="0.00">
                  <c:v>0.16721311475409836</c:v>
                </c:pt>
                <c:pt idx="98" formatCode="0.00">
                  <c:v>0.18600682593856654</c:v>
                </c:pt>
                <c:pt idx="99" formatCode="0.00">
                  <c:v>0.11687898089171975</c:v>
                </c:pt>
                <c:pt idx="100" formatCode="0.00">
                  <c:v>0.17708333333333331</c:v>
                </c:pt>
                <c:pt idx="101" formatCode="0.00">
                  <c:v>0.18110236220472439</c:v>
                </c:pt>
                <c:pt idx="102" formatCode="0.00">
                  <c:v>0.29453924914675772</c:v>
                </c:pt>
                <c:pt idx="103" formatCode="0.00">
                  <c:v>0.16889632107023411</c:v>
                </c:pt>
                <c:pt idx="104" formatCode="0.00">
                  <c:v>0.19483394833948342</c:v>
                </c:pt>
                <c:pt idx="105" formatCode="0.00">
                  <c:v>0.24166666666666667</c:v>
                </c:pt>
                <c:pt idx="106" formatCode="0.00">
                  <c:v>0.1306930693069307</c:v>
                </c:pt>
                <c:pt idx="107" formatCode="0.00">
                  <c:v>0.1282208588957055</c:v>
                </c:pt>
                <c:pt idx="108" formatCode="0.00">
                  <c:v>0.22217573221757322</c:v>
                </c:pt>
                <c:pt idx="109" formatCode="0.00">
                  <c:v>0.1353623188405797</c:v>
                </c:pt>
                <c:pt idx="110" formatCode="0.00">
                  <c:v>0.2686131386861314</c:v>
                </c:pt>
                <c:pt idx="111" formatCode="0.00">
                  <c:v>0.22746478873239437</c:v>
                </c:pt>
                <c:pt idx="112" formatCode="0.00">
                  <c:v>0.21666666666666665</c:v>
                </c:pt>
                <c:pt idx="113" formatCode="0.00">
                  <c:v>0.17932960893854749</c:v>
                </c:pt>
                <c:pt idx="114" formatCode="0.00">
                  <c:v>0.19899999999999998</c:v>
                </c:pt>
                <c:pt idx="115" formatCode="0.00">
                  <c:v>0.17408637873754154</c:v>
                </c:pt>
                <c:pt idx="116" formatCode="0.00">
                  <c:v>0.11433333333333333</c:v>
                </c:pt>
                <c:pt idx="117" formatCode="0.00">
                  <c:v>9.1891891891891897E-2</c:v>
                </c:pt>
                <c:pt idx="118" formatCode="0.00">
                  <c:v>0.14057971014492751</c:v>
                </c:pt>
                <c:pt idx="119" formatCode="0.00">
                  <c:v>8.4090909090909091E-2</c:v>
                </c:pt>
                <c:pt idx="120" formatCode="0.00">
                  <c:v>0.10439276485788114</c:v>
                </c:pt>
                <c:pt idx="121" formatCode="0.00">
                  <c:v>0.10217391304347824</c:v>
                </c:pt>
                <c:pt idx="122" formatCode="0.00">
                  <c:v>0.12195767195767199</c:v>
                </c:pt>
                <c:pt idx="123" formatCode="0.00">
                  <c:v>0.11284722222222222</c:v>
                </c:pt>
                <c:pt idx="124" formatCode="0.00">
                  <c:v>8.6348122866894181E-2</c:v>
                </c:pt>
                <c:pt idx="125" formatCode="0.00">
                  <c:v>0.3016326530612245</c:v>
                </c:pt>
                <c:pt idx="126" formatCode="0.00">
                  <c:v>0.21291208791208791</c:v>
                </c:pt>
                <c:pt idx="127" formatCode="0.00">
                  <c:v>0.17664473684210527</c:v>
                </c:pt>
                <c:pt idx="128" formatCode="0.00">
                  <c:v>0.22183908045977013</c:v>
                </c:pt>
                <c:pt idx="129" formatCode="0.00">
                  <c:v>0.3584541062801932</c:v>
                </c:pt>
                <c:pt idx="130" formatCode="0.00">
                  <c:v>0.28493589743589748</c:v>
                </c:pt>
                <c:pt idx="131" formatCode="0.00">
                  <c:v>0.2072</c:v>
                </c:pt>
                <c:pt idx="132" formatCode="0.00">
                  <c:v>0.19626865671641788</c:v>
                </c:pt>
                <c:pt idx="133" formatCode="0.00">
                  <c:v>0.34880546075085322</c:v>
                </c:pt>
                <c:pt idx="134" formatCode="0.00">
                  <c:v>0.24517374517374518</c:v>
                </c:pt>
                <c:pt idx="135" formatCode="0.00">
                  <c:v>0.30366972477064219</c:v>
                </c:pt>
                <c:pt idx="136" formatCode="0.00">
                  <c:v>0.38070175438596493</c:v>
                </c:pt>
                <c:pt idx="138" formatCode="0.00">
                  <c:v>0.25914983562249666</c:v>
                </c:pt>
                <c:pt idx="139" formatCode="0.00">
                  <c:v>0.16885116768604599</c:v>
                </c:pt>
                <c:pt idx="140" formatCode="0.00">
                  <c:v>0.17588663300629789</c:v>
                </c:pt>
                <c:pt idx="141" formatCode="0.00">
                  <c:v>0.10186130224538645</c:v>
                </c:pt>
                <c:pt idx="142" formatCode="0.00">
                  <c:v>0.15959467645183931</c:v>
                </c:pt>
                <c:pt idx="143" formatCode="0.00">
                  <c:v>0.12925709085192413</c:v>
                </c:pt>
                <c:pt idx="144" formatCode="0.00">
                  <c:v>0.15931760236077708</c:v>
                </c:pt>
                <c:pt idx="145" formatCode="0.00">
                  <c:v>0.16628690003000599</c:v>
                </c:pt>
                <c:pt idx="146" formatCode="0.00">
                  <c:v>0.20990784069152843</c:v>
                </c:pt>
                <c:pt idx="147" formatCode="0.00">
                  <c:v>0.19342255668683583</c:v>
                </c:pt>
                <c:pt idx="148" formatCode="0.00">
                  <c:v>0.13765040843971138</c:v>
                </c:pt>
                <c:pt idx="149" formatCode="0.00">
                  <c:v>0.2589138634937429</c:v>
                </c:pt>
                <c:pt idx="150" formatCode="0.00">
                  <c:v>0.17260924232916194</c:v>
                </c:pt>
                <c:pt idx="151" formatCode="0.00">
                  <c:v>0.21654759376491187</c:v>
                </c:pt>
                <c:pt idx="152" formatCode="0.00">
                  <c:v>0.18787420611366015</c:v>
                </c:pt>
                <c:pt idx="153" formatCode="0.00">
                  <c:v>0.13418750508273755</c:v>
                </c:pt>
                <c:pt idx="154" formatCode="0.00">
                  <c:v>7.9692341728253971E-2</c:v>
                </c:pt>
                <c:pt idx="155" formatCode="0.00">
                  <c:v>0.19388353268951836</c:v>
                </c:pt>
                <c:pt idx="156" formatCode="0.00">
                  <c:v>0.29163222127057503</c:v>
                </c:pt>
                <c:pt idx="157" formatCode="0.00">
                  <c:v>0.22941734739951902</c:v>
                </c:pt>
                <c:pt idx="158" formatCode="0.00">
                  <c:v>0.22482900045152859</c:v>
                </c:pt>
                <c:pt idx="159" formatCode="0.00">
                  <c:v>0.13591427716209342</c:v>
                </c:pt>
                <c:pt idx="160" formatCode="0.00">
                  <c:v>0.20730483198751715</c:v>
                </c:pt>
                <c:pt idx="161" formatCode="0.00">
                  <c:v>0.14495005131151431</c:v>
                </c:pt>
                <c:pt idx="162" formatCode="0.00">
                  <c:v>0.19027382258897962</c:v>
                </c:pt>
                <c:pt idx="163" formatCode="0.00">
                  <c:v>0.15046202654124297</c:v>
                </c:pt>
                <c:pt idx="164" formatCode="0.00">
                  <c:v>0.25179952763361846</c:v>
                </c:pt>
                <c:pt idx="165" formatCode="0.00">
                  <c:v>0.24706483566102047</c:v>
                </c:pt>
                <c:pt idx="166" formatCode="0.00">
                  <c:v>0.17072918876243276</c:v>
                </c:pt>
                <c:pt idx="167" formatCode="0.00">
                  <c:v>0.22519494223265668</c:v>
                </c:pt>
                <c:pt idx="168" formatCode="0.00">
                  <c:v>0.24758901848066905</c:v>
                </c:pt>
                <c:pt idx="169" formatCode="0.00">
                  <c:v>0.25206495733511258</c:v>
                </c:pt>
                <c:pt idx="170" formatCode="0.00">
                  <c:v>0.10837991928873829</c:v>
                </c:pt>
                <c:pt idx="171" formatCode="0.00">
                  <c:v>0.18753461640287655</c:v>
                </c:pt>
                <c:pt idx="172" formatCode="0.00">
                  <c:v>0.30735007445583806</c:v>
                </c:pt>
                <c:pt idx="173" formatCode="0.00">
                  <c:v>0.24124008186673349</c:v>
                </c:pt>
                <c:pt idx="174" formatCode="0.00">
                  <c:v>0.17709409272945326</c:v>
                </c:pt>
                <c:pt idx="175" formatCode="0.00">
                  <c:v>0.22402951575604552</c:v>
                </c:pt>
                <c:pt idx="176" formatCode="0.00">
                  <c:v>0.2301456564388826</c:v>
                </c:pt>
                <c:pt idx="177" formatCode="0.00">
                  <c:v>0.18574755407873336</c:v>
                </c:pt>
                <c:pt idx="178" formatCode="0.00">
                  <c:v>0.11338511208014689</c:v>
                </c:pt>
                <c:pt idx="179" formatCode="0.00">
                  <c:v>0.12546261185911195</c:v>
                </c:pt>
                <c:pt idx="180" formatCode="0.00">
                  <c:v>0.15801819245274187</c:v>
                </c:pt>
                <c:pt idx="181" formatCode="0.00">
                  <c:v>0.16745791780986788</c:v>
                </c:pt>
                <c:pt idx="182" formatCode="0.00">
                  <c:v>0.13683831163475738</c:v>
                </c:pt>
                <c:pt idx="183" formatCode="0.00">
                  <c:v>0.15179370010735202</c:v>
                </c:pt>
                <c:pt idx="184" formatCode="0.00">
                  <c:v>0.1398011960715819</c:v>
                </c:pt>
                <c:pt idx="185" formatCode="0.00">
                  <c:v>0.1443597836938483</c:v>
                </c:pt>
                <c:pt idx="186" formatCode="0.00">
                  <c:v>0.16861242443021562</c:v>
                </c:pt>
                <c:pt idx="187" formatCode="0.00">
                  <c:v>0.26749750574338482</c:v>
                </c:pt>
                <c:pt idx="188" formatCode="0.00">
                  <c:v>0.15406128438507846</c:v>
                </c:pt>
                <c:pt idx="189" formatCode="0.00">
                  <c:v>0.17512774610650308</c:v>
                </c:pt>
                <c:pt idx="190" formatCode="0.00">
                  <c:v>0.14220836898407271</c:v>
                </c:pt>
                <c:pt idx="191" formatCode="0.00">
                  <c:v>0.16044021116151796</c:v>
                </c:pt>
                <c:pt idx="192" formatCode="0.00">
                  <c:v>0.10621173490718473</c:v>
                </c:pt>
                <c:pt idx="193" formatCode="0.00">
                  <c:v>0.22622545387048226</c:v>
                </c:pt>
                <c:pt idx="194" formatCode="0.00">
                  <c:v>0.18730512198645663</c:v>
                </c:pt>
                <c:pt idx="195" formatCode="0.00">
                  <c:v>0.2039265310217947</c:v>
                </c:pt>
                <c:pt idx="199">
                  <c:v>0.33250000000000002</c:v>
                </c:pt>
                <c:pt idx="200">
                  <c:v>0.1925</c:v>
                </c:pt>
                <c:pt idx="201">
                  <c:v>0.14416666666666667</c:v>
                </c:pt>
                <c:pt idx="202" formatCode="0.00">
                  <c:v>0.2495</c:v>
                </c:pt>
                <c:pt idx="203">
                  <c:v>0.16875000000000001</c:v>
                </c:pt>
                <c:pt idx="204">
                  <c:v>0.14833333333333334</c:v>
                </c:pt>
                <c:pt idx="205">
                  <c:v>0.17499999999999999</c:v>
                </c:pt>
                <c:pt idx="206">
                  <c:v>0.155</c:v>
                </c:pt>
                <c:pt idx="207">
                  <c:v>0.12583333333333332</c:v>
                </c:pt>
                <c:pt idx="209">
                  <c:v>0.11374674841647317</c:v>
                </c:pt>
                <c:pt idx="210">
                  <c:v>0.10926557018599199</c:v>
                </c:pt>
                <c:pt idx="211">
                  <c:v>0.1010818416436623</c:v>
                </c:pt>
                <c:pt idx="212">
                  <c:v>9.1705586711759907E-2</c:v>
                </c:pt>
                <c:pt idx="213">
                  <c:v>9.1570592492748334E-2</c:v>
                </c:pt>
                <c:pt idx="214">
                  <c:v>0.16055111712931616</c:v>
                </c:pt>
                <c:pt idx="215">
                  <c:v>0.15416666666666667</c:v>
                </c:pt>
                <c:pt idx="216">
                  <c:v>0.14092665545197763</c:v>
                </c:pt>
                <c:pt idx="217">
                  <c:v>0.12762647004608291</c:v>
                </c:pt>
                <c:pt idx="218">
                  <c:v>0.12211543296955925</c:v>
                </c:pt>
                <c:pt idx="219">
                  <c:v>0.24085022725633076</c:v>
                </c:pt>
                <c:pt idx="220">
                  <c:v>0.20316666666666669</c:v>
                </c:pt>
                <c:pt idx="221">
                  <c:v>0.18302174570683788</c:v>
                </c:pt>
                <c:pt idx="222">
                  <c:v>0.16529895350091711</c:v>
                </c:pt>
                <c:pt idx="223">
                  <c:v>0.15272186083763092</c:v>
                </c:pt>
                <c:pt idx="224">
                  <c:v>0.37588786029875876</c:v>
                </c:pt>
                <c:pt idx="225">
                  <c:v>0.30193030598093884</c:v>
                </c:pt>
                <c:pt idx="226">
                  <c:v>0.2516833750047715</c:v>
                </c:pt>
                <c:pt idx="227">
                  <c:v>0.22401726589200202</c:v>
                </c:pt>
                <c:pt idx="228">
                  <c:v>0.19366666666666665</c:v>
                </c:pt>
                <c:pt idx="229">
                  <c:v>0.49952202887819325</c:v>
                </c:pt>
                <c:pt idx="230">
                  <c:v>0.38733333333333331</c:v>
                </c:pt>
                <c:pt idx="231">
                  <c:v>0.32437510671903025</c:v>
                </c:pt>
                <c:pt idx="232">
                  <c:v>0.2803326780758556</c:v>
                </c:pt>
                <c:pt idx="233">
                  <c:v>0.26073049645390067</c:v>
                </c:pt>
                <c:pt idx="234">
                  <c:v>6.0042281661746702E-2</c:v>
                </c:pt>
                <c:pt idx="235">
                  <c:v>7.6212058303533572E-2</c:v>
                </c:pt>
                <c:pt idx="236">
                  <c:v>8.8927631578947369E-2</c:v>
                </c:pt>
                <c:pt idx="237">
                  <c:v>8.9021066826490872E-2</c:v>
                </c:pt>
                <c:pt idx="238">
                  <c:v>9.0231125108987509E-2</c:v>
                </c:pt>
                <c:pt idx="239">
                  <c:v>9.2699351622889822E-2</c:v>
                </c:pt>
                <c:pt idx="240">
                  <c:v>0.13336666666666666</c:v>
                </c:pt>
                <c:pt idx="241">
                  <c:v>0.127</c:v>
                </c:pt>
                <c:pt idx="242">
                  <c:v>0.12025</c:v>
                </c:pt>
                <c:pt idx="243">
                  <c:v>0.12003912073303917</c:v>
                </c:pt>
                <c:pt idx="244">
                  <c:v>0.1664724242642863</c:v>
                </c:pt>
                <c:pt idx="245">
                  <c:v>0.17051666666666665</c:v>
                </c:pt>
                <c:pt idx="246">
                  <c:v>0.1575</c:v>
                </c:pt>
                <c:pt idx="247">
                  <c:v>0.15363737330630539</c:v>
                </c:pt>
                <c:pt idx="248">
                  <c:v>0.15</c:v>
                </c:pt>
                <c:pt idx="249">
                  <c:v>0.27219176816601426</c:v>
                </c:pt>
                <c:pt idx="250">
                  <c:v>0.25444199813587937</c:v>
                </c:pt>
                <c:pt idx="251">
                  <c:v>0.22284355077313225</c:v>
                </c:pt>
                <c:pt idx="252">
                  <c:v>0.18949661776498899</c:v>
                </c:pt>
                <c:pt idx="253">
                  <c:v>0.18109092825702419</c:v>
                </c:pt>
                <c:pt idx="254">
                  <c:v>0.3775</c:v>
                </c:pt>
                <c:pt idx="255">
                  <c:v>0.32500000000000001</c:v>
                </c:pt>
                <c:pt idx="256">
                  <c:v>0.27700000000000002</c:v>
                </c:pt>
                <c:pt idx="257">
                  <c:v>0.2354</c:v>
                </c:pt>
                <c:pt idx="258">
                  <c:v>0.21391666666666667</c:v>
                </c:pt>
                <c:pt idx="259">
                  <c:v>5.9856133150934798E-2</c:v>
                </c:pt>
                <c:pt idx="260">
                  <c:v>5.2333333333333336E-2</c:v>
                </c:pt>
                <c:pt idx="261">
                  <c:v>5.9749999999999998E-2</c:v>
                </c:pt>
                <c:pt idx="262">
                  <c:v>6.8726460893017677E-2</c:v>
                </c:pt>
                <c:pt idx="263">
                  <c:v>7.4417476289613677E-2</c:v>
                </c:pt>
                <c:pt idx="264">
                  <c:v>7.4303126277770221E-2</c:v>
                </c:pt>
                <c:pt idx="265">
                  <c:v>9.4815742674058623E-2</c:v>
                </c:pt>
                <c:pt idx="266">
                  <c:v>0.1126074695015685</c:v>
                </c:pt>
                <c:pt idx="267">
                  <c:v>0.11799999999999999</c:v>
                </c:pt>
                <c:pt idx="268">
                  <c:v>0.11466666666666665</c:v>
                </c:pt>
                <c:pt idx="269">
                  <c:v>0.11060922069557751</c:v>
                </c:pt>
                <c:pt idx="270">
                  <c:v>0.13183333333333333</c:v>
                </c:pt>
                <c:pt idx="271">
                  <c:v>0.14217507690197687</c:v>
                </c:pt>
                <c:pt idx="272">
                  <c:v>0.14099999999999999</c:v>
                </c:pt>
                <c:pt idx="273">
                  <c:v>0.13833333333333334</c:v>
                </c:pt>
                <c:pt idx="274">
                  <c:v>0.18501820573209596</c:v>
                </c:pt>
                <c:pt idx="275">
                  <c:v>0.195776330948745</c:v>
                </c:pt>
                <c:pt idx="276">
                  <c:v>0.19715753657033314</c:v>
                </c:pt>
                <c:pt idx="277">
                  <c:v>0.1885</c:v>
                </c:pt>
                <c:pt idx="278">
                  <c:v>0.18200000000000002</c:v>
                </c:pt>
                <c:pt idx="279">
                  <c:v>0.30249999999999999</c:v>
                </c:pt>
                <c:pt idx="280">
                  <c:v>0.27666666666666667</c:v>
                </c:pt>
                <c:pt idx="281">
                  <c:v>0.27250000000000002</c:v>
                </c:pt>
                <c:pt idx="282">
                  <c:v>0.25900000000000001</c:v>
                </c:pt>
                <c:pt idx="283">
                  <c:v>0.2558333333333333</c:v>
                </c:pt>
                <c:pt idx="287" formatCode="0.00">
                  <c:v>0.20725388601036268</c:v>
                </c:pt>
                <c:pt idx="288" formatCode="0.00">
                  <c:v>0.15017064846416384</c:v>
                </c:pt>
                <c:pt idx="289" formatCode="0.00">
                  <c:v>0.14405594405594405</c:v>
                </c:pt>
                <c:pt idx="290" formatCode="0.00">
                  <c:v>0.20664739884393066</c:v>
                </c:pt>
                <c:pt idx="291" formatCode="0.00">
                  <c:v>0.19055374592833876</c:v>
                </c:pt>
                <c:pt idx="292" formatCode="0.00">
                  <c:v>0.16721311475409836</c:v>
                </c:pt>
                <c:pt idx="293" formatCode="0.00">
                  <c:v>0.18600682593856654</c:v>
                </c:pt>
                <c:pt idx="294" formatCode="0.00">
                  <c:v>0.11687898089171975</c:v>
                </c:pt>
                <c:pt idx="295" formatCode="0.00">
                  <c:v>0.17708333333333331</c:v>
                </c:pt>
                <c:pt idx="296" formatCode="0.00">
                  <c:v>0.18110236220472439</c:v>
                </c:pt>
                <c:pt idx="297" formatCode="0.00">
                  <c:v>0.29453924914675772</c:v>
                </c:pt>
                <c:pt idx="298" formatCode="0.00">
                  <c:v>0.16889632107023411</c:v>
                </c:pt>
                <c:pt idx="299" formatCode="0.00">
                  <c:v>0.19483394833948342</c:v>
                </c:pt>
                <c:pt idx="300" formatCode="0.00">
                  <c:v>0.24166666666666667</c:v>
                </c:pt>
                <c:pt idx="301" formatCode="0.00">
                  <c:v>0.1306930693069307</c:v>
                </c:pt>
                <c:pt idx="302" formatCode="0.00">
                  <c:v>0.1282208588957055</c:v>
                </c:pt>
                <c:pt idx="303" formatCode="0.00">
                  <c:v>0.22217573221757322</c:v>
                </c:pt>
                <c:pt idx="304" formatCode="0.00">
                  <c:v>0.1353623188405797</c:v>
                </c:pt>
                <c:pt idx="305" formatCode="0.00">
                  <c:v>0.2686131386861314</c:v>
                </c:pt>
                <c:pt idx="306" formatCode="0.00">
                  <c:v>0.22746478873239437</c:v>
                </c:pt>
                <c:pt idx="307" formatCode="0.00">
                  <c:v>0.21666666666666665</c:v>
                </c:pt>
                <c:pt idx="308" formatCode="0.00">
                  <c:v>0.17932960893854749</c:v>
                </c:pt>
                <c:pt idx="309" formatCode="0.00">
                  <c:v>0.19899999999999998</c:v>
                </c:pt>
                <c:pt idx="310" formatCode="0.00">
                  <c:v>0.17408637873754154</c:v>
                </c:pt>
                <c:pt idx="311" formatCode="0.00">
                  <c:v>0.11433333333333333</c:v>
                </c:pt>
                <c:pt idx="312" formatCode="0.00">
                  <c:v>9.1891891891891897E-2</c:v>
                </c:pt>
                <c:pt idx="313" formatCode="0.00">
                  <c:v>0.14057971014492751</c:v>
                </c:pt>
                <c:pt idx="314" formatCode="0.00">
                  <c:v>8.4090909090909091E-2</c:v>
                </c:pt>
                <c:pt idx="315" formatCode="0.00">
                  <c:v>0.10439276485788114</c:v>
                </c:pt>
                <c:pt idx="316" formatCode="0.00">
                  <c:v>0.10217391304347824</c:v>
                </c:pt>
                <c:pt idx="317" formatCode="0.00">
                  <c:v>0.12195767195767199</c:v>
                </c:pt>
                <c:pt idx="318" formatCode="0.00">
                  <c:v>0.11284722222222222</c:v>
                </c:pt>
                <c:pt idx="319" formatCode="0.00">
                  <c:v>8.6348122866894181E-2</c:v>
                </c:pt>
                <c:pt idx="320" formatCode="0.00">
                  <c:v>0.3016326530612245</c:v>
                </c:pt>
                <c:pt idx="321" formatCode="0.00">
                  <c:v>0.21291208791208791</c:v>
                </c:pt>
                <c:pt idx="322" formatCode="0.00">
                  <c:v>0.17664473684210527</c:v>
                </c:pt>
                <c:pt idx="323" formatCode="0.00">
                  <c:v>0.22183908045977013</c:v>
                </c:pt>
                <c:pt idx="324" formatCode="0.00">
                  <c:v>0.3584541062801932</c:v>
                </c:pt>
                <c:pt idx="325" formatCode="0.00">
                  <c:v>0.28493589743589748</c:v>
                </c:pt>
                <c:pt idx="326" formatCode="0.00">
                  <c:v>0.2072</c:v>
                </c:pt>
                <c:pt idx="327" formatCode="0.00">
                  <c:v>0.19626865671641788</c:v>
                </c:pt>
                <c:pt idx="328" formatCode="0.00">
                  <c:v>0.34880546075085322</c:v>
                </c:pt>
                <c:pt idx="329" formatCode="0.00">
                  <c:v>0.24517374517374518</c:v>
                </c:pt>
                <c:pt idx="330" formatCode="0.00">
                  <c:v>0.30366972477064219</c:v>
                </c:pt>
                <c:pt idx="331" formatCode="0.00">
                  <c:v>0.38070175438596493</c:v>
                </c:pt>
                <c:pt idx="333" formatCode="0.00">
                  <c:v>0.25914983562249666</c:v>
                </c:pt>
                <c:pt idx="334" formatCode="0.00">
                  <c:v>0.16885116768604599</c:v>
                </c:pt>
                <c:pt idx="335" formatCode="0.00">
                  <c:v>0.17588663300629789</c:v>
                </c:pt>
                <c:pt idx="336" formatCode="0.00">
                  <c:v>0.10186130224538645</c:v>
                </c:pt>
                <c:pt idx="337" formatCode="0.00">
                  <c:v>0.15959467645183931</c:v>
                </c:pt>
                <c:pt idx="338" formatCode="0.00">
                  <c:v>0.12925709085192413</c:v>
                </c:pt>
                <c:pt idx="339" formatCode="0.00">
                  <c:v>0.15931760236077708</c:v>
                </c:pt>
                <c:pt idx="340" formatCode="0.00">
                  <c:v>0.16628690003000599</c:v>
                </c:pt>
                <c:pt idx="341" formatCode="0.00">
                  <c:v>0.20990784069152843</c:v>
                </c:pt>
                <c:pt idx="342" formatCode="0.00">
                  <c:v>0.19342255668683583</c:v>
                </c:pt>
                <c:pt idx="343" formatCode="0.00">
                  <c:v>0.13765040843971138</c:v>
                </c:pt>
                <c:pt idx="344" formatCode="0.00">
                  <c:v>0.2589138634937429</c:v>
                </c:pt>
                <c:pt idx="345" formatCode="0.00">
                  <c:v>0.17260924232916194</c:v>
                </c:pt>
                <c:pt idx="346" formatCode="0.00">
                  <c:v>0.21654759376491187</c:v>
                </c:pt>
                <c:pt idx="347" formatCode="0.00">
                  <c:v>0.18787420611366015</c:v>
                </c:pt>
                <c:pt idx="348" formatCode="0.00">
                  <c:v>0.13418750508273755</c:v>
                </c:pt>
                <c:pt idx="349" formatCode="0.00">
                  <c:v>7.9692341728253971E-2</c:v>
                </c:pt>
                <c:pt idx="350" formatCode="0.00">
                  <c:v>0.19388353268951836</c:v>
                </c:pt>
                <c:pt idx="351" formatCode="0.00">
                  <c:v>0.29163222127057503</c:v>
                </c:pt>
                <c:pt idx="352" formatCode="0.00">
                  <c:v>0.22941734739951902</c:v>
                </c:pt>
                <c:pt idx="353" formatCode="0.00">
                  <c:v>0.22482900045152859</c:v>
                </c:pt>
                <c:pt idx="354" formatCode="0.00">
                  <c:v>0.13591427716209342</c:v>
                </c:pt>
                <c:pt idx="355" formatCode="0.00">
                  <c:v>0.20730483198751715</c:v>
                </c:pt>
                <c:pt idx="356" formatCode="0.00">
                  <c:v>0.14495005131151431</c:v>
                </c:pt>
                <c:pt idx="357" formatCode="0.00">
                  <c:v>0.19027382258897962</c:v>
                </c:pt>
                <c:pt idx="358" formatCode="0.00">
                  <c:v>0.15046202654124297</c:v>
                </c:pt>
                <c:pt idx="359" formatCode="0.00">
                  <c:v>0.25179952763361846</c:v>
                </c:pt>
                <c:pt idx="360" formatCode="0.00">
                  <c:v>0.24706483566102047</c:v>
                </c:pt>
                <c:pt idx="361" formatCode="0.00">
                  <c:v>0.17072918876243276</c:v>
                </c:pt>
                <c:pt idx="362" formatCode="0.00">
                  <c:v>0.22519494223265668</c:v>
                </c:pt>
                <c:pt idx="363" formatCode="0.00">
                  <c:v>0.24758901848066905</c:v>
                </c:pt>
                <c:pt idx="364" formatCode="0.00">
                  <c:v>0.25206495733511258</c:v>
                </c:pt>
                <c:pt idx="365" formatCode="0.00">
                  <c:v>0.10837991928873829</c:v>
                </c:pt>
                <c:pt idx="366" formatCode="0.00">
                  <c:v>0.18753461640287655</c:v>
                </c:pt>
                <c:pt idx="367" formatCode="0.00">
                  <c:v>0.30735007445583806</c:v>
                </c:pt>
                <c:pt idx="368" formatCode="0.00">
                  <c:v>0.24124008186673349</c:v>
                </c:pt>
                <c:pt idx="369" formatCode="0.00">
                  <c:v>0.17709409272945326</c:v>
                </c:pt>
                <c:pt idx="370" formatCode="0.00">
                  <c:v>0.22402951575604552</c:v>
                </c:pt>
                <c:pt idx="371" formatCode="0.00">
                  <c:v>0.2301456564388826</c:v>
                </c:pt>
                <c:pt idx="372" formatCode="0.00">
                  <c:v>0.18574755407873336</c:v>
                </c:pt>
                <c:pt idx="373" formatCode="0.00">
                  <c:v>0.11338511208014689</c:v>
                </c:pt>
                <c:pt idx="374" formatCode="0.00">
                  <c:v>0.12546261185911195</c:v>
                </c:pt>
                <c:pt idx="375" formatCode="0.00">
                  <c:v>0.15801819245274187</c:v>
                </c:pt>
                <c:pt idx="376" formatCode="0.00">
                  <c:v>0.16745791780986788</c:v>
                </c:pt>
                <c:pt idx="377" formatCode="0.00">
                  <c:v>0.13683831163475738</c:v>
                </c:pt>
                <c:pt idx="378" formatCode="0.00">
                  <c:v>0.15179370010735202</c:v>
                </c:pt>
                <c:pt idx="379" formatCode="0.00">
                  <c:v>0.1398011960715819</c:v>
                </c:pt>
                <c:pt idx="380" formatCode="0.00">
                  <c:v>0.1443597836938483</c:v>
                </c:pt>
                <c:pt idx="381" formatCode="0.00">
                  <c:v>0.16861242443021562</c:v>
                </c:pt>
                <c:pt idx="382" formatCode="0.00">
                  <c:v>0.26749750574338482</c:v>
                </c:pt>
                <c:pt idx="383" formatCode="0.00">
                  <c:v>0.15406128438507846</c:v>
                </c:pt>
                <c:pt idx="384" formatCode="0.00">
                  <c:v>0.17512774610650308</c:v>
                </c:pt>
                <c:pt idx="385" formatCode="0.00">
                  <c:v>0.14220836898407271</c:v>
                </c:pt>
                <c:pt idx="386" formatCode="0.00">
                  <c:v>0.16044021116151796</c:v>
                </c:pt>
                <c:pt idx="387" formatCode="0.00">
                  <c:v>0.10621173490718473</c:v>
                </c:pt>
                <c:pt idx="388" formatCode="0.00">
                  <c:v>0.22622545387048226</c:v>
                </c:pt>
                <c:pt idx="389" formatCode="0.00">
                  <c:v>0.18730512198645663</c:v>
                </c:pt>
                <c:pt idx="390" formatCode="0.00">
                  <c:v>0.2039265310217947</c:v>
                </c:pt>
              </c:numCache>
            </c:numRef>
          </c:xVal>
          <c:yVal>
            <c:numRef>
              <c:f>'Nc gathered data'!$F$2:$F$392</c:f>
              <c:numCache>
                <c:formatCode>General</c:formatCode>
                <c:ptCount val="391"/>
                <c:pt idx="0">
                  <c:v>2</c:v>
                </c:pt>
                <c:pt idx="1">
                  <c:v>2</c:v>
                </c:pt>
              </c:numCache>
            </c:numRef>
          </c:yVal>
          <c:smooth val="0"/>
          <c:extLst>
            <c:ext xmlns:c16="http://schemas.microsoft.com/office/drawing/2014/chart" uri="{C3380CC4-5D6E-409C-BE32-E72D297353CC}">
              <c16:uniqueId val="{00000006-0B08-4BED-AF02-3C02064C8F9E}"/>
            </c:ext>
          </c:extLst>
        </c:ser>
        <c:ser>
          <c:idx val="5"/>
          <c:order val="5"/>
          <c:tx>
            <c:strRef>
              <c:f>'Nc gathered data'!$G$1</c:f>
              <c:strCache>
                <c:ptCount val="1"/>
              </c:strCache>
            </c:strRef>
          </c:tx>
          <c:spPr>
            <a:ln w="6350" cap="rnd">
              <a:solidFill>
                <a:schemeClr val="bg1">
                  <a:lumMod val="50000"/>
                </a:schemeClr>
              </a:solidFill>
              <a:prstDash val="lgDash"/>
              <a:round/>
            </a:ln>
            <a:effectLst/>
          </c:spPr>
          <c:marker>
            <c:symbol val="none"/>
          </c:marker>
          <c:xVal>
            <c:numRef>
              <c:f>'Nc gathered data'!$A$2:$A$392</c:f>
              <c:numCache>
                <c:formatCode>General</c:formatCode>
                <c:ptCount val="391"/>
                <c:pt idx="0">
                  <c:v>1E-4</c:v>
                </c:pt>
                <c:pt idx="1">
                  <c:v>1</c:v>
                </c:pt>
                <c:pt idx="2">
                  <c:v>1E-4</c:v>
                </c:pt>
                <c:pt idx="3">
                  <c:v>1</c:v>
                </c:pt>
                <c:pt idx="4">
                  <c:v>0.33250000000000002</c:v>
                </c:pt>
                <c:pt idx="5">
                  <c:v>0.1925</c:v>
                </c:pt>
                <c:pt idx="6">
                  <c:v>0.14416666666666667</c:v>
                </c:pt>
                <c:pt idx="7" formatCode="0.00">
                  <c:v>0.2495</c:v>
                </c:pt>
                <c:pt idx="8">
                  <c:v>0.16875000000000001</c:v>
                </c:pt>
                <c:pt idx="9">
                  <c:v>0.14833333333333334</c:v>
                </c:pt>
                <c:pt idx="10">
                  <c:v>0.17499999999999999</c:v>
                </c:pt>
                <c:pt idx="11">
                  <c:v>0.155</c:v>
                </c:pt>
                <c:pt idx="12">
                  <c:v>0.12583333333333332</c:v>
                </c:pt>
                <c:pt idx="14">
                  <c:v>0.11374674841647317</c:v>
                </c:pt>
                <c:pt idx="15">
                  <c:v>0.10926557018599199</c:v>
                </c:pt>
                <c:pt idx="16">
                  <c:v>0.1010818416436623</c:v>
                </c:pt>
                <c:pt idx="17">
                  <c:v>9.1705586711759907E-2</c:v>
                </c:pt>
                <c:pt idx="18">
                  <c:v>9.1570592492748334E-2</c:v>
                </c:pt>
                <c:pt idx="19">
                  <c:v>0.16055111712931616</c:v>
                </c:pt>
                <c:pt idx="20">
                  <c:v>0.15416666666666667</c:v>
                </c:pt>
                <c:pt idx="21">
                  <c:v>0.14092665545197763</c:v>
                </c:pt>
                <c:pt idx="22">
                  <c:v>0.12762647004608291</c:v>
                </c:pt>
                <c:pt idx="23">
                  <c:v>0.12211543296955925</c:v>
                </c:pt>
                <c:pt idx="24">
                  <c:v>0.24085022725633076</c:v>
                </c:pt>
                <c:pt idx="25">
                  <c:v>0.20316666666666669</c:v>
                </c:pt>
                <c:pt idx="26">
                  <c:v>0.18302174570683788</c:v>
                </c:pt>
                <c:pt idx="27">
                  <c:v>0.16529895350091711</c:v>
                </c:pt>
                <c:pt idx="28">
                  <c:v>0.15272186083763092</c:v>
                </c:pt>
                <c:pt idx="29">
                  <c:v>0.37588786029875876</c:v>
                </c:pt>
                <c:pt idx="30">
                  <c:v>0.30193030598093884</c:v>
                </c:pt>
                <c:pt idx="31">
                  <c:v>0.2516833750047715</c:v>
                </c:pt>
                <c:pt idx="32">
                  <c:v>0.22401726589200202</c:v>
                </c:pt>
                <c:pt idx="33">
                  <c:v>0.19366666666666665</c:v>
                </c:pt>
                <c:pt idx="34">
                  <c:v>0.49952202887819325</c:v>
                </c:pt>
                <c:pt idx="35">
                  <c:v>0.38733333333333331</c:v>
                </c:pt>
                <c:pt idx="36">
                  <c:v>0.32437510671903025</c:v>
                </c:pt>
                <c:pt idx="37">
                  <c:v>0.2803326780758556</c:v>
                </c:pt>
                <c:pt idx="38">
                  <c:v>0.26073049645390067</c:v>
                </c:pt>
                <c:pt idx="39">
                  <c:v>6.0042281661746702E-2</c:v>
                </c:pt>
                <c:pt idx="40">
                  <c:v>7.6212058303533572E-2</c:v>
                </c:pt>
                <c:pt idx="41">
                  <c:v>8.8927631578947369E-2</c:v>
                </c:pt>
                <c:pt idx="42">
                  <c:v>8.9021066826490872E-2</c:v>
                </c:pt>
                <c:pt idx="43">
                  <c:v>9.0231125108987509E-2</c:v>
                </c:pt>
                <c:pt idx="44">
                  <c:v>9.2699351622889822E-2</c:v>
                </c:pt>
                <c:pt idx="45">
                  <c:v>0.13336666666666666</c:v>
                </c:pt>
                <c:pt idx="46">
                  <c:v>0.127</c:v>
                </c:pt>
                <c:pt idx="47">
                  <c:v>0.12025</c:v>
                </c:pt>
                <c:pt idx="48">
                  <c:v>0.12003912073303917</c:v>
                </c:pt>
                <c:pt idx="49">
                  <c:v>0.1664724242642863</c:v>
                </c:pt>
                <c:pt idx="50">
                  <c:v>0.17051666666666665</c:v>
                </c:pt>
                <c:pt idx="51">
                  <c:v>0.1575</c:v>
                </c:pt>
                <c:pt idx="52">
                  <c:v>0.15363737330630539</c:v>
                </c:pt>
                <c:pt idx="53">
                  <c:v>0.15</c:v>
                </c:pt>
                <c:pt idx="54">
                  <c:v>0.27219176816601426</c:v>
                </c:pt>
                <c:pt idx="55">
                  <c:v>0.25444199813587937</c:v>
                </c:pt>
                <c:pt idx="56">
                  <c:v>0.22284355077313225</c:v>
                </c:pt>
                <c:pt idx="57">
                  <c:v>0.18949661776498899</c:v>
                </c:pt>
                <c:pt idx="58">
                  <c:v>0.18109092825702419</c:v>
                </c:pt>
                <c:pt idx="59">
                  <c:v>0.3775</c:v>
                </c:pt>
                <c:pt idx="60">
                  <c:v>0.32500000000000001</c:v>
                </c:pt>
                <c:pt idx="61">
                  <c:v>0.27700000000000002</c:v>
                </c:pt>
                <c:pt idx="62">
                  <c:v>0.2354</c:v>
                </c:pt>
                <c:pt idx="63">
                  <c:v>0.21391666666666667</c:v>
                </c:pt>
                <c:pt idx="64">
                  <c:v>5.9856133150934798E-2</c:v>
                </c:pt>
                <c:pt idx="65">
                  <c:v>5.2333333333333336E-2</c:v>
                </c:pt>
                <c:pt idx="66">
                  <c:v>5.9749999999999998E-2</c:v>
                </c:pt>
                <c:pt idx="67">
                  <c:v>6.8726460893017677E-2</c:v>
                </c:pt>
                <c:pt idx="68">
                  <c:v>7.4417476289613677E-2</c:v>
                </c:pt>
                <c:pt idx="69">
                  <c:v>7.4303126277770221E-2</c:v>
                </c:pt>
                <c:pt idx="70">
                  <c:v>9.4815742674058623E-2</c:v>
                </c:pt>
                <c:pt idx="71">
                  <c:v>0.1126074695015685</c:v>
                </c:pt>
                <c:pt idx="72">
                  <c:v>0.11799999999999999</c:v>
                </c:pt>
                <c:pt idx="73">
                  <c:v>0.11466666666666665</c:v>
                </c:pt>
                <c:pt idx="74">
                  <c:v>0.11060922069557751</c:v>
                </c:pt>
                <c:pt idx="75">
                  <c:v>0.13183333333333333</c:v>
                </c:pt>
                <c:pt idx="76">
                  <c:v>0.14217507690197687</c:v>
                </c:pt>
                <c:pt idx="77">
                  <c:v>0.14099999999999999</c:v>
                </c:pt>
                <c:pt idx="78">
                  <c:v>0.13833333333333334</c:v>
                </c:pt>
                <c:pt idx="79">
                  <c:v>0.18501820573209596</c:v>
                </c:pt>
                <c:pt idx="80">
                  <c:v>0.195776330948745</c:v>
                </c:pt>
                <c:pt idx="81">
                  <c:v>0.19715753657033314</c:v>
                </c:pt>
                <c:pt idx="82">
                  <c:v>0.1885</c:v>
                </c:pt>
                <c:pt idx="83">
                  <c:v>0.18200000000000002</c:v>
                </c:pt>
                <c:pt idx="84">
                  <c:v>0.30249999999999999</c:v>
                </c:pt>
                <c:pt idx="85">
                  <c:v>0.27666666666666667</c:v>
                </c:pt>
                <c:pt idx="86">
                  <c:v>0.27250000000000002</c:v>
                </c:pt>
                <c:pt idx="87">
                  <c:v>0.25900000000000001</c:v>
                </c:pt>
                <c:pt idx="88">
                  <c:v>0.2558333333333333</c:v>
                </c:pt>
                <c:pt idx="92" formatCode="0.00">
                  <c:v>0.20725388601036268</c:v>
                </c:pt>
                <c:pt idx="93" formatCode="0.00">
                  <c:v>0.15017064846416384</c:v>
                </c:pt>
                <c:pt idx="94" formatCode="0.00">
                  <c:v>0.14405594405594405</c:v>
                </c:pt>
                <c:pt idx="95" formatCode="0.00">
                  <c:v>0.20664739884393066</c:v>
                </c:pt>
                <c:pt idx="96" formatCode="0.00">
                  <c:v>0.19055374592833876</c:v>
                </c:pt>
                <c:pt idx="97" formatCode="0.00">
                  <c:v>0.16721311475409836</c:v>
                </c:pt>
                <c:pt idx="98" formatCode="0.00">
                  <c:v>0.18600682593856654</c:v>
                </c:pt>
                <c:pt idx="99" formatCode="0.00">
                  <c:v>0.11687898089171975</c:v>
                </c:pt>
                <c:pt idx="100" formatCode="0.00">
                  <c:v>0.17708333333333331</c:v>
                </c:pt>
                <c:pt idx="101" formatCode="0.00">
                  <c:v>0.18110236220472439</c:v>
                </c:pt>
                <c:pt idx="102" formatCode="0.00">
                  <c:v>0.29453924914675772</c:v>
                </c:pt>
                <c:pt idx="103" formatCode="0.00">
                  <c:v>0.16889632107023411</c:v>
                </c:pt>
                <c:pt idx="104" formatCode="0.00">
                  <c:v>0.19483394833948342</c:v>
                </c:pt>
                <c:pt idx="105" formatCode="0.00">
                  <c:v>0.24166666666666667</c:v>
                </c:pt>
                <c:pt idx="106" formatCode="0.00">
                  <c:v>0.1306930693069307</c:v>
                </c:pt>
                <c:pt idx="107" formatCode="0.00">
                  <c:v>0.1282208588957055</c:v>
                </c:pt>
                <c:pt idx="108" formatCode="0.00">
                  <c:v>0.22217573221757322</c:v>
                </c:pt>
                <c:pt idx="109" formatCode="0.00">
                  <c:v>0.1353623188405797</c:v>
                </c:pt>
                <c:pt idx="110" formatCode="0.00">
                  <c:v>0.2686131386861314</c:v>
                </c:pt>
                <c:pt idx="111" formatCode="0.00">
                  <c:v>0.22746478873239437</c:v>
                </c:pt>
                <c:pt idx="112" formatCode="0.00">
                  <c:v>0.21666666666666665</c:v>
                </c:pt>
                <c:pt idx="113" formatCode="0.00">
                  <c:v>0.17932960893854749</c:v>
                </c:pt>
                <c:pt idx="114" formatCode="0.00">
                  <c:v>0.19899999999999998</c:v>
                </c:pt>
                <c:pt idx="115" formatCode="0.00">
                  <c:v>0.17408637873754154</c:v>
                </c:pt>
                <c:pt idx="116" formatCode="0.00">
                  <c:v>0.11433333333333333</c:v>
                </c:pt>
                <c:pt idx="117" formatCode="0.00">
                  <c:v>9.1891891891891897E-2</c:v>
                </c:pt>
                <c:pt idx="118" formatCode="0.00">
                  <c:v>0.14057971014492751</c:v>
                </c:pt>
                <c:pt idx="119" formatCode="0.00">
                  <c:v>8.4090909090909091E-2</c:v>
                </c:pt>
                <c:pt idx="120" formatCode="0.00">
                  <c:v>0.10439276485788114</c:v>
                </c:pt>
                <c:pt idx="121" formatCode="0.00">
                  <c:v>0.10217391304347824</c:v>
                </c:pt>
                <c:pt idx="122" formatCode="0.00">
                  <c:v>0.12195767195767199</c:v>
                </c:pt>
                <c:pt idx="123" formatCode="0.00">
                  <c:v>0.11284722222222222</c:v>
                </c:pt>
                <c:pt idx="124" formatCode="0.00">
                  <c:v>8.6348122866894181E-2</c:v>
                </c:pt>
                <c:pt idx="125" formatCode="0.00">
                  <c:v>0.3016326530612245</c:v>
                </c:pt>
                <c:pt idx="126" formatCode="0.00">
                  <c:v>0.21291208791208791</c:v>
                </c:pt>
                <c:pt idx="127" formatCode="0.00">
                  <c:v>0.17664473684210527</c:v>
                </c:pt>
                <c:pt idx="128" formatCode="0.00">
                  <c:v>0.22183908045977013</c:v>
                </c:pt>
                <c:pt idx="129" formatCode="0.00">
                  <c:v>0.3584541062801932</c:v>
                </c:pt>
                <c:pt idx="130" formatCode="0.00">
                  <c:v>0.28493589743589748</c:v>
                </c:pt>
                <c:pt idx="131" formatCode="0.00">
                  <c:v>0.2072</c:v>
                </c:pt>
                <c:pt idx="132" formatCode="0.00">
                  <c:v>0.19626865671641788</c:v>
                </c:pt>
                <c:pt idx="133" formatCode="0.00">
                  <c:v>0.34880546075085322</c:v>
                </c:pt>
                <c:pt idx="134" formatCode="0.00">
                  <c:v>0.24517374517374518</c:v>
                </c:pt>
                <c:pt idx="135" formatCode="0.00">
                  <c:v>0.30366972477064219</c:v>
                </c:pt>
                <c:pt idx="136" formatCode="0.00">
                  <c:v>0.38070175438596493</c:v>
                </c:pt>
                <c:pt idx="138" formatCode="0.00">
                  <c:v>0.25914983562249666</c:v>
                </c:pt>
                <c:pt idx="139" formatCode="0.00">
                  <c:v>0.16885116768604599</c:v>
                </c:pt>
                <c:pt idx="140" formatCode="0.00">
                  <c:v>0.17588663300629789</c:v>
                </c:pt>
                <c:pt idx="141" formatCode="0.00">
                  <c:v>0.10186130224538645</c:v>
                </c:pt>
                <c:pt idx="142" formatCode="0.00">
                  <c:v>0.15959467645183931</c:v>
                </c:pt>
                <c:pt idx="143" formatCode="0.00">
                  <c:v>0.12925709085192413</c:v>
                </c:pt>
                <c:pt idx="144" formatCode="0.00">
                  <c:v>0.15931760236077708</c:v>
                </c:pt>
                <c:pt idx="145" formatCode="0.00">
                  <c:v>0.16628690003000599</c:v>
                </c:pt>
                <c:pt idx="146" formatCode="0.00">
                  <c:v>0.20990784069152843</c:v>
                </c:pt>
                <c:pt idx="147" formatCode="0.00">
                  <c:v>0.19342255668683583</c:v>
                </c:pt>
                <c:pt idx="148" formatCode="0.00">
                  <c:v>0.13765040843971138</c:v>
                </c:pt>
                <c:pt idx="149" formatCode="0.00">
                  <c:v>0.2589138634937429</c:v>
                </c:pt>
                <c:pt idx="150" formatCode="0.00">
                  <c:v>0.17260924232916194</c:v>
                </c:pt>
                <c:pt idx="151" formatCode="0.00">
                  <c:v>0.21654759376491187</c:v>
                </c:pt>
                <c:pt idx="152" formatCode="0.00">
                  <c:v>0.18787420611366015</c:v>
                </c:pt>
                <c:pt idx="153" formatCode="0.00">
                  <c:v>0.13418750508273755</c:v>
                </c:pt>
                <c:pt idx="154" formatCode="0.00">
                  <c:v>7.9692341728253971E-2</c:v>
                </c:pt>
                <c:pt idx="155" formatCode="0.00">
                  <c:v>0.19388353268951836</c:v>
                </c:pt>
                <c:pt idx="156" formatCode="0.00">
                  <c:v>0.29163222127057503</c:v>
                </c:pt>
                <c:pt idx="157" formatCode="0.00">
                  <c:v>0.22941734739951902</c:v>
                </c:pt>
                <c:pt idx="158" formatCode="0.00">
                  <c:v>0.22482900045152859</c:v>
                </c:pt>
                <c:pt idx="159" formatCode="0.00">
                  <c:v>0.13591427716209342</c:v>
                </c:pt>
                <c:pt idx="160" formatCode="0.00">
                  <c:v>0.20730483198751715</c:v>
                </c:pt>
                <c:pt idx="161" formatCode="0.00">
                  <c:v>0.14495005131151431</c:v>
                </c:pt>
                <c:pt idx="162" formatCode="0.00">
                  <c:v>0.19027382258897962</c:v>
                </c:pt>
                <c:pt idx="163" formatCode="0.00">
                  <c:v>0.15046202654124297</c:v>
                </c:pt>
                <c:pt idx="164" formatCode="0.00">
                  <c:v>0.25179952763361846</c:v>
                </c:pt>
                <c:pt idx="165" formatCode="0.00">
                  <c:v>0.24706483566102047</c:v>
                </c:pt>
                <c:pt idx="166" formatCode="0.00">
                  <c:v>0.17072918876243276</c:v>
                </c:pt>
                <c:pt idx="167" formatCode="0.00">
                  <c:v>0.22519494223265668</c:v>
                </c:pt>
                <c:pt idx="168" formatCode="0.00">
                  <c:v>0.24758901848066905</c:v>
                </c:pt>
                <c:pt idx="169" formatCode="0.00">
                  <c:v>0.25206495733511258</c:v>
                </c:pt>
                <c:pt idx="170" formatCode="0.00">
                  <c:v>0.10837991928873829</c:v>
                </c:pt>
                <c:pt idx="171" formatCode="0.00">
                  <c:v>0.18753461640287655</c:v>
                </c:pt>
                <c:pt idx="172" formatCode="0.00">
                  <c:v>0.30735007445583806</c:v>
                </c:pt>
                <c:pt idx="173" formatCode="0.00">
                  <c:v>0.24124008186673349</c:v>
                </c:pt>
                <c:pt idx="174" formatCode="0.00">
                  <c:v>0.17709409272945326</c:v>
                </c:pt>
                <c:pt idx="175" formatCode="0.00">
                  <c:v>0.22402951575604552</c:v>
                </c:pt>
                <c:pt idx="176" formatCode="0.00">
                  <c:v>0.2301456564388826</c:v>
                </c:pt>
                <c:pt idx="177" formatCode="0.00">
                  <c:v>0.18574755407873336</c:v>
                </c:pt>
                <c:pt idx="178" formatCode="0.00">
                  <c:v>0.11338511208014689</c:v>
                </c:pt>
                <c:pt idx="179" formatCode="0.00">
                  <c:v>0.12546261185911195</c:v>
                </c:pt>
                <c:pt idx="180" formatCode="0.00">
                  <c:v>0.15801819245274187</c:v>
                </c:pt>
                <c:pt idx="181" formatCode="0.00">
                  <c:v>0.16745791780986788</c:v>
                </c:pt>
                <c:pt idx="182" formatCode="0.00">
                  <c:v>0.13683831163475738</c:v>
                </c:pt>
                <c:pt idx="183" formatCode="0.00">
                  <c:v>0.15179370010735202</c:v>
                </c:pt>
                <c:pt idx="184" formatCode="0.00">
                  <c:v>0.1398011960715819</c:v>
                </c:pt>
                <c:pt idx="185" formatCode="0.00">
                  <c:v>0.1443597836938483</c:v>
                </c:pt>
                <c:pt idx="186" formatCode="0.00">
                  <c:v>0.16861242443021562</c:v>
                </c:pt>
                <c:pt idx="187" formatCode="0.00">
                  <c:v>0.26749750574338482</c:v>
                </c:pt>
                <c:pt idx="188" formatCode="0.00">
                  <c:v>0.15406128438507846</c:v>
                </c:pt>
                <c:pt idx="189" formatCode="0.00">
                  <c:v>0.17512774610650308</c:v>
                </c:pt>
                <c:pt idx="190" formatCode="0.00">
                  <c:v>0.14220836898407271</c:v>
                </c:pt>
                <c:pt idx="191" formatCode="0.00">
                  <c:v>0.16044021116151796</c:v>
                </c:pt>
                <c:pt idx="192" formatCode="0.00">
                  <c:v>0.10621173490718473</c:v>
                </c:pt>
                <c:pt idx="193" formatCode="0.00">
                  <c:v>0.22622545387048226</c:v>
                </c:pt>
                <c:pt idx="194" formatCode="0.00">
                  <c:v>0.18730512198645663</c:v>
                </c:pt>
                <c:pt idx="195" formatCode="0.00">
                  <c:v>0.2039265310217947</c:v>
                </c:pt>
                <c:pt idx="199">
                  <c:v>0.33250000000000002</c:v>
                </c:pt>
                <c:pt idx="200">
                  <c:v>0.1925</c:v>
                </c:pt>
                <c:pt idx="201">
                  <c:v>0.14416666666666667</c:v>
                </c:pt>
                <c:pt idx="202" formatCode="0.00">
                  <c:v>0.2495</c:v>
                </c:pt>
                <c:pt idx="203">
                  <c:v>0.16875000000000001</c:v>
                </c:pt>
                <c:pt idx="204">
                  <c:v>0.14833333333333334</c:v>
                </c:pt>
                <c:pt idx="205">
                  <c:v>0.17499999999999999</c:v>
                </c:pt>
                <c:pt idx="206">
                  <c:v>0.155</c:v>
                </c:pt>
                <c:pt idx="207">
                  <c:v>0.12583333333333332</c:v>
                </c:pt>
                <c:pt idx="209">
                  <c:v>0.11374674841647317</c:v>
                </c:pt>
                <c:pt idx="210">
                  <c:v>0.10926557018599199</c:v>
                </c:pt>
                <c:pt idx="211">
                  <c:v>0.1010818416436623</c:v>
                </c:pt>
                <c:pt idx="212">
                  <c:v>9.1705586711759907E-2</c:v>
                </c:pt>
                <c:pt idx="213">
                  <c:v>9.1570592492748334E-2</c:v>
                </c:pt>
                <c:pt idx="214">
                  <c:v>0.16055111712931616</c:v>
                </c:pt>
                <c:pt idx="215">
                  <c:v>0.15416666666666667</c:v>
                </c:pt>
                <c:pt idx="216">
                  <c:v>0.14092665545197763</c:v>
                </c:pt>
                <c:pt idx="217">
                  <c:v>0.12762647004608291</c:v>
                </c:pt>
                <c:pt idx="218">
                  <c:v>0.12211543296955925</c:v>
                </c:pt>
                <c:pt idx="219">
                  <c:v>0.24085022725633076</c:v>
                </c:pt>
                <c:pt idx="220">
                  <c:v>0.20316666666666669</c:v>
                </c:pt>
                <c:pt idx="221">
                  <c:v>0.18302174570683788</c:v>
                </c:pt>
                <c:pt idx="222">
                  <c:v>0.16529895350091711</c:v>
                </c:pt>
                <c:pt idx="223">
                  <c:v>0.15272186083763092</c:v>
                </c:pt>
                <c:pt idx="224">
                  <c:v>0.37588786029875876</c:v>
                </c:pt>
                <c:pt idx="225">
                  <c:v>0.30193030598093884</c:v>
                </c:pt>
                <c:pt idx="226">
                  <c:v>0.2516833750047715</c:v>
                </c:pt>
                <c:pt idx="227">
                  <c:v>0.22401726589200202</c:v>
                </c:pt>
                <c:pt idx="228">
                  <c:v>0.19366666666666665</c:v>
                </c:pt>
                <c:pt idx="229">
                  <c:v>0.49952202887819325</c:v>
                </c:pt>
                <c:pt idx="230">
                  <c:v>0.38733333333333331</c:v>
                </c:pt>
                <c:pt idx="231">
                  <c:v>0.32437510671903025</c:v>
                </c:pt>
                <c:pt idx="232">
                  <c:v>0.2803326780758556</c:v>
                </c:pt>
                <c:pt idx="233">
                  <c:v>0.26073049645390067</c:v>
                </c:pt>
                <c:pt idx="234">
                  <c:v>6.0042281661746702E-2</c:v>
                </c:pt>
                <c:pt idx="235">
                  <c:v>7.6212058303533572E-2</c:v>
                </c:pt>
                <c:pt idx="236">
                  <c:v>8.8927631578947369E-2</c:v>
                </c:pt>
                <c:pt idx="237">
                  <c:v>8.9021066826490872E-2</c:v>
                </c:pt>
                <c:pt idx="238">
                  <c:v>9.0231125108987509E-2</c:v>
                </c:pt>
                <c:pt idx="239">
                  <c:v>9.2699351622889822E-2</c:v>
                </c:pt>
                <c:pt idx="240">
                  <c:v>0.13336666666666666</c:v>
                </c:pt>
                <c:pt idx="241">
                  <c:v>0.127</c:v>
                </c:pt>
                <c:pt idx="242">
                  <c:v>0.12025</c:v>
                </c:pt>
                <c:pt idx="243">
                  <c:v>0.12003912073303917</c:v>
                </c:pt>
                <c:pt idx="244">
                  <c:v>0.1664724242642863</c:v>
                </c:pt>
                <c:pt idx="245">
                  <c:v>0.17051666666666665</c:v>
                </c:pt>
                <c:pt idx="246">
                  <c:v>0.1575</c:v>
                </c:pt>
                <c:pt idx="247">
                  <c:v>0.15363737330630539</c:v>
                </c:pt>
                <c:pt idx="248">
                  <c:v>0.15</c:v>
                </c:pt>
                <c:pt idx="249">
                  <c:v>0.27219176816601426</c:v>
                </c:pt>
                <c:pt idx="250">
                  <c:v>0.25444199813587937</c:v>
                </c:pt>
                <c:pt idx="251">
                  <c:v>0.22284355077313225</c:v>
                </c:pt>
                <c:pt idx="252">
                  <c:v>0.18949661776498899</c:v>
                </c:pt>
                <c:pt idx="253">
                  <c:v>0.18109092825702419</c:v>
                </c:pt>
                <c:pt idx="254">
                  <c:v>0.3775</c:v>
                </c:pt>
                <c:pt idx="255">
                  <c:v>0.32500000000000001</c:v>
                </c:pt>
                <c:pt idx="256">
                  <c:v>0.27700000000000002</c:v>
                </c:pt>
                <c:pt idx="257">
                  <c:v>0.2354</c:v>
                </c:pt>
                <c:pt idx="258">
                  <c:v>0.21391666666666667</c:v>
                </c:pt>
                <c:pt idx="259">
                  <c:v>5.9856133150934798E-2</c:v>
                </c:pt>
                <c:pt idx="260">
                  <c:v>5.2333333333333336E-2</c:v>
                </c:pt>
                <c:pt idx="261">
                  <c:v>5.9749999999999998E-2</c:v>
                </c:pt>
                <c:pt idx="262">
                  <c:v>6.8726460893017677E-2</c:v>
                </c:pt>
                <c:pt idx="263">
                  <c:v>7.4417476289613677E-2</c:v>
                </c:pt>
                <c:pt idx="264">
                  <c:v>7.4303126277770221E-2</c:v>
                </c:pt>
                <c:pt idx="265">
                  <c:v>9.4815742674058623E-2</c:v>
                </c:pt>
                <c:pt idx="266">
                  <c:v>0.1126074695015685</c:v>
                </c:pt>
                <c:pt idx="267">
                  <c:v>0.11799999999999999</c:v>
                </c:pt>
                <c:pt idx="268">
                  <c:v>0.11466666666666665</c:v>
                </c:pt>
                <c:pt idx="269">
                  <c:v>0.11060922069557751</c:v>
                </c:pt>
                <c:pt idx="270">
                  <c:v>0.13183333333333333</c:v>
                </c:pt>
                <c:pt idx="271">
                  <c:v>0.14217507690197687</c:v>
                </c:pt>
                <c:pt idx="272">
                  <c:v>0.14099999999999999</c:v>
                </c:pt>
                <c:pt idx="273">
                  <c:v>0.13833333333333334</c:v>
                </c:pt>
                <c:pt idx="274">
                  <c:v>0.18501820573209596</c:v>
                </c:pt>
                <c:pt idx="275">
                  <c:v>0.195776330948745</c:v>
                </c:pt>
                <c:pt idx="276">
                  <c:v>0.19715753657033314</c:v>
                </c:pt>
                <c:pt idx="277">
                  <c:v>0.1885</c:v>
                </c:pt>
                <c:pt idx="278">
                  <c:v>0.18200000000000002</c:v>
                </c:pt>
                <c:pt idx="279">
                  <c:v>0.30249999999999999</c:v>
                </c:pt>
                <c:pt idx="280">
                  <c:v>0.27666666666666667</c:v>
                </c:pt>
                <c:pt idx="281">
                  <c:v>0.27250000000000002</c:v>
                </c:pt>
                <c:pt idx="282">
                  <c:v>0.25900000000000001</c:v>
                </c:pt>
                <c:pt idx="283">
                  <c:v>0.2558333333333333</c:v>
                </c:pt>
                <c:pt idx="287" formatCode="0.00">
                  <c:v>0.20725388601036268</c:v>
                </c:pt>
                <c:pt idx="288" formatCode="0.00">
                  <c:v>0.15017064846416384</c:v>
                </c:pt>
                <c:pt idx="289" formatCode="0.00">
                  <c:v>0.14405594405594405</c:v>
                </c:pt>
                <c:pt idx="290" formatCode="0.00">
                  <c:v>0.20664739884393066</c:v>
                </c:pt>
                <c:pt idx="291" formatCode="0.00">
                  <c:v>0.19055374592833876</c:v>
                </c:pt>
                <c:pt idx="292" formatCode="0.00">
                  <c:v>0.16721311475409836</c:v>
                </c:pt>
                <c:pt idx="293" formatCode="0.00">
                  <c:v>0.18600682593856654</c:v>
                </c:pt>
                <c:pt idx="294" formatCode="0.00">
                  <c:v>0.11687898089171975</c:v>
                </c:pt>
                <c:pt idx="295" formatCode="0.00">
                  <c:v>0.17708333333333331</c:v>
                </c:pt>
                <c:pt idx="296" formatCode="0.00">
                  <c:v>0.18110236220472439</c:v>
                </c:pt>
                <c:pt idx="297" formatCode="0.00">
                  <c:v>0.29453924914675772</c:v>
                </c:pt>
                <c:pt idx="298" formatCode="0.00">
                  <c:v>0.16889632107023411</c:v>
                </c:pt>
                <c:pt idx="299" formatCode="0.00">
                  <c:v>0.19483394833948342</c:v>
                </c:pt>
                <c:pt idx="300" formatCode="0.00">
                  <c:v>0.24166666666666667</c:v>
                </c:pt>
                <c:pt idx="301" formatCode="0.00">
                  <c:v>0.1306930693069307</c:v>
                </c:pt>
                <c:pt idx="302" formatCode="0.00">
                  <c:v>0.1282208588957055</c:v>
                </c:pt>
                <c:pt idx="303" formatCode="0.00">
                  <c:v>0.22217573221757322</c:v>
                </c:pt>
                <c:pt idx="304" formatCode="0.00">
                  <c:v>0.1353623188405797</c:v>
                </c:pt>
                <c:pt idx="305" formatCode="0.00">
                  <c:v>0.2686131386861314</c:v>
                </c:pt>
                <c:pt idx="306" formatCode="0.00">
                  <c:v>0.22746478873239437</c:v>
                </c:pt>
                <c:pt idx="307" formatCode="0.00">
                  <c:v>0.21666666666666665</c:v>
                </c:pt>
                <c:pt idx="308" formatCode="0.00">
                  <c:v>0.17932960893854749</c:v>
                </c:pt>
                <c:pt idx="309" formatCode="0.00">
                  <c:v>0.19899999999999998</c:v>
                </c:pt>
                <c:pt idx="310" formatCode="0.00">
                  <c:v>0.17408637873754154</c:v>
                </c:pt>
                <c:pt idx="311" formatCode="0.00">
                  <c:v>0.11433333333333333</c:v>
                </c:pt>
                <c:pt idx="312" formatCode="0.00">
                  <c:v>9.1891891891891897E-2</c:v>
                </c:pt>
                <c:pt idx="313" formatCode="0.00">
                  <c:v>0.14057971014492751</c:v>
                </c:pt>
                <c:pt idx="314" formatCode="0.00">
                  <c:v>8.4090909090909091E-2</c:v>
                </c:pt>
                <c:pt idx="315" formatCode="0.00">
                  <c:v>0.10439276485788114</c:v>
                </c:pt>
                <c:pt idx="316" formatCode="0.00">
                  <c:v>0.10217391304347824</c:v>
                </c:pt>
                <c:pt idx="317" formatCode="0.00">
                  <c:v>0.12195767195767199</c:v>
                </c:pt>
                <c:pt idx="318" formatCode="0.00">
                  <c:v>0.11284722222222222</c:v>
                </c:pt>
                <c:pt idx="319" formatCode="0.00">
                  <c:v>8.6348122866894181E-2</c:v>
                </c:pt>
                <c:pt idx="320" formatCode="0.00">
                  <c:v>0.3016326530612245</c:v>
                </c:pt>
                <c:pt idx="321" formatCode="0.00">
                  <c:v>0.21291208791208791</c:v>
                </c:pt>
                <c:pt idx="322" formatCode="0.00">
                  <c:v>0.17664473684210527</c:v>
                </c:pt>
                <c:pt idx="323" formatCode="0.00">
                  <c:v>0.22183908045977013</c:v>
                </c:pt>
                <c:pt idx="324" formatCode="0.00">
                  <c:v>0.3584541062801932</c:v>
                </c:pt>
                <c:pt idx="325" formatCode="0.00">
                  <c:v>0.28493589743589748</c:v>
                </c:pt>
                <c:pt idx="326" formatCode="0.00">
                  <c:v>0.2072</c:v>
                </c:pt>
                <c:pt idx="327" formatCode="0.00">
                  <c:v>0.19626865671641788</c:v>
                </c:pt>
                <c:pt idx="328" formatCode="0.00">
                  <c:v>0.34880546075085322</c:v>
                </c:pt>
                <c:pt idx="329" formatCode="0.00">
                  <c:v>0.24517374517374518</c:v>
                </c:pt>
                <c:pt idx="330" formatCode="0.00">
                  <c:v>0.30366972477064219</c:v>
                </c:pt>
                <c:pt idx="331" formatCode="0.00">
                  <c:v>0.38070175438596493</c:v>
                </c:pt>
                <c:pt idx="333" formatCode="0.00">
                  <c:v>0.25914983562249666</c:v>
                </c:pt>
                <c:pt idx="334" formatCode="0.00">
                  <c:v>0.16885116768604599</c:v>
                </c:pt>
                <c:pt idx="335" formatCode="0.00">
                  <c:v>0.17588663300629789</c:v>
                </c:pt>
                <c:pt idx="336" formatCode="0.00">
                  <c:v>0.10186130224538645</c:v>
                </c:pt>
                <c:pt idx="337" formatCode="0.00">
                  <c:v>0.15959467645183931</c:v>
                </c:pt>
                <c:pt idx="338" formatCode="0.00">
                  <c:v>0.12925709085192413</c:v>
                </c:pt>
                <c:pt idx="339" formatCode="0.00">
                  <c:v>0.15931760236077708</c:v>
                </c:pt>
                <c:pt idx="340" formatCode="0.00">
                  <c:v>0.16628690003000599</c:v>
                </c:pt>
                <c:pt idx="341" formatCode="0.00">
                  <c:v>0.20990784069152843</c:v>
                </c:pt>
                <c:pt idx="342" formatCode="0.00">
                  <c:v>0.19342255668683583</c:v>
                </c:pt>
                <c:pt idx="343" formatCode="0.00">
                  <c:v>0.13765040843971138</c:v>
                </c:pt>
                <c:pt idx="344" formatCode="0.00">
                  <c:v>0.2589138634937429</c:v>
                </c:pt>
                <c:pt idx="345" formatCode="0.00">
                  <c:v>0.17260924232916194</c:v>
                </c:pt>
                <c:pt idx="346" formatCode="0.00">
                  <c:v>0.21654759376491187</c:v>
                </c:pt>
                <c:pt idx="347" formatCode="0.00">
                  <c:v>0.18787420611366015</c:v>
                </c:pt>
                <c:pt idx="348" formatCode="0.00">
                  <c:v>0.13418750508273755</c:v>
                </c:pt>
                <c:pt idx="349" formatCode="0.00">
                  <c:v>7.9692341728253971E-2</c:v>
                </c:pt>
                <c:pt idx="350" formatCode="0.00">
                  <c:v>0.19388353268951836</c:v>
                </c:pt>
                <c:pt idx="351" formatCode="0.00">
                  <c:v>0.29163222127057503</c:v>
                </c:pt>
                <c:pt idx="352" formatCode="0.00">
                  <c:v>0.22941734739951902</c:v>
                </c:pt>
                <c:pt idx="353" formatCode="0.00">
                  <c:v>0.22482900045152859</c:v>
                </c:pt>
                <c:pt idx="354" formatCode="0.00">
                  <c:v>0.13591427716209342</c:v>
                </c:pt>
                <c:pt idx="355" formatCode="0.00">
                  <c:v>0.20730483198751715</c:v>
                </c:pt>
                <c:pt idx="356" formatCode="0.00">
                  <c:v>0.14495005131151431</c:v>
                </c:pt>
                <c:pt idx="357" formatCode="0.00">
                  <c:v>0.19027382258897962</c:v>
                </c:pt>
                <c:pt idx="358" formatCode="0.00">
                  <c:v>0.15046202654124297</c:v>
                </c:pt>
                <c:pt idx="359" formatCode="0.00">
                  <c:v>0.25179952763361846</c:v>
                </c:pt>
                <c:pt idx="360" formatCode="0.00">
                  <c:v>0.24706483566102047</c:v>
                </c:pt>
                <c:pt idx="361" formatCode="0.00">
                  <c:v>0.17072918876243276</c:v>
                </c:pt>
                <c:pt idx="362" formatCode="0.00">
                  <c:v>0.22519494223265668</c:v>
                </c:pt>
                <c:pt idx="363" formatCode="0.00">
                  <c:v>0.24758901848066905</c:v>
                </c:pt>
                <c:pt idx="364" formatCode="0.00">
                  <c:v>0.25206495733511258</c:v>
                </c:pt>
                <c:pt idx="365" formatCode="0.00">
                  <c:v>0.10837991928873829</c:v>
                </c:pt>
                <c:pt idx="366" formatCode="0.00">
                  <c:v>0.18753461640287655</c:v>
                </c:pt>
                <c:pt idx="367" formatCode="0.00">
                  <c:v>0.30735007445583806</c:v>
                </c:pt>
                <c:pt idx="368" formatCode="0.00">
                  <c:v>0.24124008186673349</c:v>
                </c:pt>
                <c:pt idx="369" formatCode="0.00">
                  <c:v>0.17709409272945326</c:v>
                </c:pt>
                <c:pt idx="370" formatCode="0.00">
                  <c:v>0.22402951575604552</c:v>
                </c:pt>
                <c:pt idx="371" formatCode="0.00">
                  <c:v>0.2301456564388826</c:v>
                </c:pt>
                <c:pt idx="372" formatCode="0.00">
                  <c:v>0.18574755407873336</c:v>
                </c:pt>
                <c:pt idx="373" formatCode="0.00">
                  <c:v>0.11338511208014689</c:v>
                </c:pt>
                <c:pt idx="374" formatCode="0.00">
                  <c:v>0.12546261185911195</c:v>
                </c:pt>
                <c:pt idx="375" formatCode="0.00">
                  <c:v>0.15801819245274187</c:v>
                </c:pt>
                <c:pt idx="376" formatCode="0.00">
                  <c:v>0.16745791780986788</c:v>
                </c:pt>
                <c:pt idx="377" formatCode="0.00">
                  <c:v>0.13683831163475738</c:v>
                </c:pt>
                <c:pt idx="378" formatCode="0.00">
                  <c:v>0.15179370010735202</c:v>
                </c:pt>
                <c:pt idx="379" formatCode="0.00">
                  <c:v>0.1398011960715819</c:v>
                </c:pt>
                <c:pt idx="380" formatCode="0.00">
                  <c:v>0.1443597836938483</c:v>
                </c:pt>
                <c:pt idx="381" formatCode="0.00">
                  <c:v>0.16861242443021562</c:v>
                </c:pt>
                <c:pt idx="382" formatCode="0.00">
                  <c:v>0.26749750574338482</c:v>
                </c:pt>
                <c:pt idx="383" formatCode="0.00">
                  <c:v>0.15406128438507846</c:v>
                </c:pt>
                <c:pt idx="384" formatCode="0.00">
                  <c:v>0.17512774610650308</c:v>
                </c:pt>
                <c:pt idx="385" formatCode="0.00">
                  <c:v>0.14220836898407271</c:v>
                </c:pt>
                <c:pt idx="386" formatCode="0.00">
                  <c:v>0.16044021116151796</c:v>
                </c:pt>
                <c:pt idx="387" formatCode="0.00">
                  <c:v>0.10621173490718473</c:v>
                </c:pt>
                <c:pt idx="388" formatCode="0.00">
                  <c:v>0.22622545387048226</c:v>
                </c:pt>
                <c:pt idx="389" formatCode="0.00">
                  <c:v>0.18730512198645663</c:v>
                </c:pt>
                <c:pt idx="390" formatCode="0.00">
                  <c:v>0.2039265310217947</c:v>
                </c:pt>
              </c:numCache>
            </c:numRef>
          </c:xVal>
          <c:yVal>
            <c:numRef>
              <c:f>'Nc gathered data'!$G$2:$G$392</c:f>
              <c:numCache>
                <c:formatCode>General</c:formatCode>
                <c:ptCount val="391"/>
                <c:pt idx="2">
                  <c:v>10</c:v>
                </c:pt>
                <c:pt idx="3">
                  <c:v>10</c:v>
                </c:pt>
              </c:numCache>
            </c:numRef>
          </c:yVal>
          <c:smooth val="0"/>
          <c:extLst>
            <c:ext xmlns:c16="http://schemas.microsoft.com/office/drawing/2014/chart" uri="{C3380CC4-5D6E-409C-BE32-E72D297353CC}">
              <c16:uniqueId val="{00000007-0B08-4BED-AF02-3C02064C8F9E}"/>
            </c:ext>
          </c:extLst>
        </c:ser>
        <c:ser>
          <c:idx val="6"/>
          <c:order val="6"/>
          <c:tx>
            <c:strRef>
              <c:f>'Nc gathered data'!$H$1</c:f>
              <c:strCache>
                <c:ptCount val="1"/>
              </c:strCache>
            </c:strRef>
          </c:tx>
          <c:spPr>
            <a:ln w="25400" cap="rnd">
              <a:noFill/>
              <a:round/>
            </a:ln>
            <a:effectLst/>
          </c:spPr>
          <c:marker>
            <c:symbol val="none"/>
          </c:marker>
          <c:trendline>
            <c:spPr>
              <a:ln w="12700" cap="rnd">
                <a:solidFill>
                  <a:schemeClr val="accent4"/>
                </a:solidFill>
                <a:prstDash val="solid"/>
              </a:ln>
              <a:effectLst/>
            </c:spPr>
            <c:trendlineType val="exp"/>
            <c:intercept val="1"/>
            <c:dispRSqr val="1"/>
            <c:dispEq val="1"/>
            <c:trendlineLbl>
              <c:layout>
                <c:manualLayout>
                  <c:x val="1.3853935185185184E-2"/>
                  <c:y val="0.68187255681908554"/>
                </c:manualLayout>
              </c:layout>
              <c:numFmt formatCode="General" sourceLinked="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xVal>
            <c:numRef>
              <c:f>'Nc gathered data'!$A$2:$A$392</c:f>
              <c:numCache>
                <c:formatCode>General</c:formatCode>
                <c:ptCount val="391"/>
                <c:pt idx="0">
                  <c:v>1E-4</c:v>
                </c:pt>
                <c:pt idx="1">
                  <c:v>1</c:v>
                </c:pt>
                <c:pt idx="2">
                  <c:v>1E-4</c:v>
                </c:pt>
                <c:pt idx="3">
                  <c:v>1</c:v>
                </c:pt>
                <c:pt idx="4">
                  <c:v>0.33250000000000002</c:v>
                </c:pt>
                <c:pt idx="5">
                  <c:v>0.1925</c:v>
                </c:pt>
                <c:pt idx="6">
                  <c:v>0.14416666666666667</c:v>
                </c:pt>
                <c:pt idx="7" formatCode="0.00">
                  <c:v>0.2495</c:v>
                </c:pt>
                <c:pt idx="8">
                  <c:v>0.16875000000000001</c:v>
                </c:pt>
                <c:pt idx="9">
                  <c:v>0.14833333333333334</c:v>
                </c:pt>
                <c:pt idx="10">
                  <c:v>0.17499999999999999</c:v>
                </c:pt>
                <c:pt idx="11">
                  <c:v>0.155</c:v>
                </c:pt>
                <c:pt idx="12">
                  <c:v>0.12583333333333332</c:v>
                </c:pt>
                <c:pt idx="14">
                  <c:v>0.11374674841647317</c:v>
                </c:pt>
                <c:pt idx="15">
                  <c:v>0.10926557018599199</c:v>
                </c:pt>
                <c:pt idx="16">
                  <c:v>0.1010818416436623</c:v>
                </c:pt>
                <c:pt idx="17">
                  <c:v>9.1705586711759907E-2</c:v>
                </c:pt>
                <c:pt idx="18">
                  <c:v>9.1570592492748334E-2</c:v>
                </c:pt>
                <c:pt idx="19">
                  <c:v>0.16055111712931616</c:v>
                </c:pt>
                <c:pt idx="20">
                  <c:v>0.15416666666666667</c:v>
                </c:pt>
                <c:pt idx="21">
                  <c:v>0.14092665545197763</c:v>
                </c:pt>
                <c:pt idx="22">
                  <c:v>0.12762647004608291</c:v>
                </c:pt>
                <c:pt idx="23">
                  <c:v>0.12211543296955925</c:v>
                </c:pt>
                <c:pt idx="24">
                  <c:v>0.24085022725633076</c:v>
                </c:pt>
                <c:pt idx="25">
                  <c:v>0.20316666666666669</c:v>
                </c:pt>
                <c:pt idx="26">
                  <c:v>0.18302174570683788</c:v>
                </c:pt>
                <c:pt idx="27">
                  <c:v>0.16529895350091711</c:v>
                </c:pt>
                <c:pt idx="28">
                  <c:v>0.15272186083763092</c:v>
                </c:pt>
                <c:pt idx="29">
                  <c:v>0.37588786029875876</c:v>
                </c:pt>
                <c:pt idx="30">
                  <c:v>0.30193030598093884</c:v>
                </c:pt>
                <c:pt idx="31">
                  <c:v>0.2516833750047715</c:v>
                </c:pt>
                <c:pt idx="32">
                  <c:v>0.22401726589200202</c:v>
                </c:pt>
                <c:pt idx="33">
                  <c:v>0.19366666666666665</c:v>
                </c:pt>
                <c:pt idx="34">
                  <c:v>0.49952202887819325</c:v>
                </c:pt>
                <c:pt idx="35">
                  <c:v>0.38733333333333331</c:v>
                </c:pt>
                <c:pt idx="36">
                  <c:v>0.32437510671903025</c:v>
                </c:pt>
                <c:pt idx="37">
                  <c:v>0.2803326780758556</c:v>
                </c:pt>
                <c:pt idx="38">
                  <c:v>0.26073049645390067</c:v>
                </c:pt>
                <c:pt idx="39">
                  <c:v>6.0042281661746702E-2</c:v>
                </c:pt>
                <c:pt idx="40">
                  <c:v>7.6212058303533572E-2</c:v>
                </c:pt>
                <c:pt idx="41">
                  <c:v>8.8927631578947369E-2</c:v>
                </c:pt>
                <c:pt idx="42">
                  <c:v>8.9021066826490872E-2</c:v>
                </c:pt>
                <c:pt idx="43">
                  <c:v>9.0231125108987509E-2</c:v>
                </c:pt>
                <c:pt idx="44">
                  <c:v>9.2699351622889822E-2</c:v>
                </c:pt>
                <c:pt idx="45">
                  <c:v>0.13336666666666666</c:v>
                </c:pt>
                <c:pt idx="46">
                  <c:v>0.127</c:v>
                </c:pt>
                <c:pt idx="47">
                  <c:v>0.12025</c:v>
                </c:pt>
                <c:pt idx="48">
                  <c:v>0.12003912073303917</c:v>
                </c:pt>
                <c:pt idx="49">
                  <c:v>0.1664724242642863</c:v>
                </c:pt>
                <c:pt idx="50">
                  <c:v>0.17051666666666665</c:v>
                </c:pt>
                <c:pt idx="51">
                  <c:v>0.1575</c:v>
                </c:pt>
                <c:pt idx="52">
                  <c:v>0.15363737330630539</c:v>
                </c:pt>
                <c:pt idx="53">
                  <c:v>0.15</c:v>
                </c:pt>
                <c:pt idx="54">
                  <c:v>0.27219176816601426</c:v>
                </c:pt>
                <c:pt idx="55">
                  <c:v>0.25444199813587937</c:v>
                </c:pt>
                <c:pt idx="56">
                  <c:v>0.22284355077313225</c:v>
                </c:pt>
                <c:pt idx="57">
                  <c:v>0.18949661776498899</c:v>
                </c:pt>
                <c:pt idx="58">
                  <c:v>0.18109092825702419</c:v>
                </c:pt>
                <c:pt idx="59">
                  <c:v>0.3775</c:v>
                </c:pt>
                <c:pt idx="60">
                  <c:v>0.32500000000000001</c:v>
                </c:pt>
                <c:pt idx="61">
                  <c:v>0.27700000000000002</c:v>
                </c:pt>
                <c:pt idx="62">
                  <c:v>0.2354</c:v>
                </c:pt>
                <c:pt idx="63">
                  <c:v>0.21391666666666667</c:v>
                </c:pt>
                <c:pt idx="64">
                  <c:v>5.9856133150934798E-2</c:v>
                </c:pt>
                <c:pt idx="65">
                  <c:v>5.2333333333333336E-2</c:v>
                </c:pt>
                <c:pt idx="66">
                  <c:v>5.9749999999999998E-2</c:v>
                </c:pt>
                <c:pt idx="67">
                  <c:v>6.8726460893017677E-2</c:v>
                </c:pt>
                <c:pt idx="68">
                  <c:v>7.4417476289613677E-2</c:v>
                </c:pt>
                <c:pt idx="69">
                  <c:v>7.4303126277770221E-2</c:v>
                </c:pt>
                <c:pt idx="70">
                  <c:v>9.4815742674058623E-2</c:v>
                </c:pt>
                <c:pt idx="71">
                  <c:v>0.1126074695015685</c:v>
                </c:pt>
                <c:pt idx="72">
                  <c:v>0.11799999999999999</c:v>
                </c:pt>
                <c:pt idx="73">
                  <c:v>0.11466666666666665</c:v>
                </c:pt>
                <c:pt idx="74">
                  <c:v>0.11060922069557751</c:v>
                </c:pt>
                <c:pt idx="75">
                  <c:v>0.13183333333333333</c:v>
                </c:pt>
                <c:pt idx="76">
                  <c:v>0.14217507690197687</c:v>
                </c:pt>
                <c:pt idx="77">
                  <c:v>0.14099999999999999</c:v>
                </c:pt>
                <c:pt idx="78">
                  <c:v>0.13833333333333334</c:v>
                </c:pt>
                <c:pt idx="79">
                  <c:v>0.18501820573209596</c:v>
                </c:pt>
                <c:pt idx="80">
                  <c:v>0.195776330948745</c:v>
                </c:pt>
                <c:pt idx="81">
                  <c:v>0.19715753657033314</c:v>
                </c:pt>
                <c:pt idx="82">
                  <c:v>0.1885</c:v>
                </c:pt>
                <c:pt idx="83">
                  <c:v>0.18200000000000002</c:v>
                </c:pt>
                <c:pt idx="84">
                  <c:v>0.30249999999999999</c:v>
                </c:pt>
                <c:pt idx="85">
                  <c:v>0.27666666666666667</c:v>
                </c:pt>
                <c:pt idx="86">
                  <c:v>0.27250000000000002</c:v>
                </c:pt>
                <c:pt idx="87">
                  <c:v>0.25900000000000001</c:v>
                </c:pt>
                <c:pt idx="88">
                  <c:v>0.2558333333333333</c:v>
                </c:pt>
                <c:pt idx="92" formatCode="0.00">
                  <c:v>0.20725388601036268</c:v>
                </c:pt>
                <c:pt idx="93" formatCode="0.00">
                  <c:v>0.15017064846416384</c:v>
                </c:pt>
                <c:pt idx="94" formatCode="0.00">
                  <c:v>0.14405594405594405</c:v>
                </c:pt>
                <c:pt idx="95" formatCode="0.00">
                  <c:v>0.20664739884393066</c:v>
                </c:pt>
                <c:pt idx="96" formatCode="0.00">
                  <c:v>0.19055374592833876</c:v>
                </c:pt>
                <c:pt idx="97" formatCode="0.00">
                  <c:v>0.16721311475409836</c:v>
                </c:pt>
                <c:pt idx="98" formatCode="0.00">
                  <c:v>0.18600682593856654</c:v>
                </c:pt>
                <c:pt idx="99" formatCode="0.00">
                  <c:v>0.11687898089171975</c:v>
                </c:pt>
                <c:pt idx="100" formatCode="0.00">
                  <c:v>0.17708333333333331</c:v>
                </c:pt>
                <c:pt idx="101" formatCode="0.00">
                  <c:v>0.18110236220472439</c:v>
                </c:pt>
                <c:pt idx="102" formatCode="0.00">
                  <c:v>0.29453924914675772</c:v>
                </c:pt>
                <c:pt idx="103" formatCode="0.00">
                  <c:v>0.16889632107023411</c:v>
                </c:pt>
                <c:pt idx="104" formatCode="0.00">
                  <c:v>0.19483394833948342</c:v>
                </c:pt>
                <c:pt idx="105" formatCode="0.00">
                  <c:v>0.24166666666666667</c:v>
                </c:pt>
                <c:pt idx="106" formatCode="0.00">
                  <c:v>0.1306930693069307</c:v>
                </c:pt>
                <c:pt idx="107" formatCode="0.00">
                  <c:v>0.1282208588957055</c:v>
                </c:pt>
                <c:pt idx="108" formatCode="0.00">
                  <c:v>0.22217573221757322</c:v>
                </c:pt>
                <c:pt idx="109" formatCode="0.00">
                  <c:v>0.1353623188405797</c:v>
                </c:pt>
                <c:pt idx="110" formatCode="0.00">
                  <c:v>0.2686131386861314</c:v>
                </c:pt>
                <c:pt idx="111" formatCode="0.00">
                  <c:v>0.22746478873239437</c:v>
                </c:pt>
                <c:pt idx="112" formatCode="0.00">
                  <c:v>0.21666666666666665</c:v>
                </c:pt>
                <c:pt idx="113" formatCode="0.00">
                  <c:v>0.17932960893854749</c:v>
                </c:pt>
                <c:pt idx="114" formatCode="0.00">
                  <c:v>0.19899999999999998</c:v>
                </c:pt>
                <c:pt idx="115" formatCode="0.00">
                  <c:v>0.17408637873754154</c:v>
                </c:pt>
                <c:pt idx="116" formatCode="0.00">
                  <c:v>0.11433333333333333</c:v>
                </c:pt>
                <c:pt idx="117" formatCode="0.00">
                  <c:v>9.1891891891891897E-2</c:v>
                </c:pt>
                <c:pt idx="118" formatCode="0.00">
                  <c:v>0.14057971014492751</c:v>
                </c:pt>
                <c:pt idx="119" formatCode="0.00">
                  <c:v>8.4090909090909091E-2</c:v>
                </c:pt>
                <c:pt idx="120" formatCode="0.00">
                  <c:v>0.10439276485788114</c:v>
                </c:pt>
                <c:pt idx="121" formatCode="0.00">
                  <c:v>0.10217391304347824</c:v>
                </c:pt>
                <c:pt idx="122" formatCode="0.00">
                  <c:v>0.12195767195767199</c:v>
                </c:pt>
                <c:pt idx="123" formatCode="0.00">
                  <c:v>0.11284722222222222</c:v>
                </c:pt>
                <c:pt idx="124" formatCode="0.00">
                  <c:v>8.6348122866894181E-2</c:v>
                </c:pt>
                <c:pt idx="125" formatCode="0.00">
                  <c:v>0.3016326530612245</c:v>
                </c:pt>
                <c:pt idx="126" formatCode="0.00">
                  <c:v>0.21291208791208791</c:v>
                </c:pt>
                <c:pt idx="127" formatCode="0.00">
                  <c:v>0.17664473684210527</c:v>
                </c:pt>
                <c:pt idx="128" formatCode="0.00">
                  <c:v>0.22183908045977013</c:v>
                </c:pt>
                <c:pt idx="129" formatCode="0.00">
                  <c:v>0.3584541062801932</c:v>
                </c:pt>
                <c:pt idx="130" formatCode="0.00">
                  <c:v>0.28493589743589748</c:v>
                </c:pt>
                <c:pt idx="131" formatCode="0.00">
                  <c:v>0.2072</c:v>
                </c:pt>
                <c:pt idx="132" formatCode="0.00">
                  <c:v>0.19626865671641788</c:v>
                </c:pt>
                <c:pt idx="133" formatCode="0.00">
                  <c:v>0.34880546075085322</c:v>
                </c:pt>
                <c:pt idx="134" formatCode="0.00">
                  <c:v>0.24517374517374518</c:v>
                </c:pt>
                <c:pt idx="135" formatCode="0.00">
                  <c:v>0.30366972477064219</c:v>
                </c:pt>
                <c:pt idx="136" formatCode="0.00">
                  <c:v>0.38070175438596493</c:v>
                </c:pt>
                <c:pt idx="138" formatCode="0.00">
                  <c:v>0.25914983562249666</c:v>
                </c:pt>
                <c:pt idx="139" formatCode="0.00">
                  <c:v>0.16885116768604599</c:v>
                </c:pt>
                <c:pt idx="140" formatCode="0.00">
                  <c:v>0.17588663300629789</c:v>
                </c:pt>
                <c:pt idx="141" formatCode="0.00">
                  <c:v>0.10186130224538645</c:v>
                </c:pt>
                <c:pt idx="142" formatCode="0.00">
                  <c:v>0.15959467645183931</c:v>
                </c:pt>
                <c:pt idx="143" formatCode="0.00">
                  <c:v>0.12925709085192413</c:v>
                </c:pt>
                <c:pt idx="144" formatCode="0.00">
                  <c:v>0.15931760236077708</c:v>
                </c:pt>
                <c:pt idx="145" formatCode="0.00">
                  <c:v>0.16628690003000599</c:v>
                </c:pt>
                <c:pt idx="146" formatCode="0.00">
                  <c:v>0.20990784069152843</c:v>
                </c:pt>
                <c:pt idx="147" formatCode="0.00">
                  <c:v>0.19342255668683583</c:v>
                </c:pt>
                <c:pt idx="148" formatCode="0.00">
                  <c:v>0.13765040843971138</c:v>
                </c:pt>
                <c:pt idx="149" formatCode="0.00">
                  <c:v>0.2589138634937429</c:v>
                </c:pt>
                <c:pt idx="150" formatCode="0.00">
                  <c:v>0.17260924232916194</c:v>
                </c:pt>
                <c:pt idx="151" formatCode="0.00">
                  <c:v>0.21654759376491187</c:v>
                </c:pt>
                <c:pt idx="152" formatCode="0.00">
                  <c:v>0.18787420611366015</c:v>
                </c:pt>
                <c:pt idx="153" formatCode="0.00">
                  <c:v>0.13418750508273755</c:v>
                </c:pt>
                <c:pt idx="154" formatCode="0.00">
                  <c:v>7.9692341728253971E-2</c:v>
                </c:pt>
                <c:pt idx="155" formatCode="0.00">
                  <c:v>0.19388353268951836</c:v>
                </c:pt>
                <c:pt idx="156" formatCode="0.00">
                  <c:v>0.29163222127057503</c:v>
                </c:pt>
                <c:pt idx="157" formatCode="0.00">
                  <c:v>0.22941734739951902</c:v>
                </c:pt>
                <c:pt idx="158" formatCode="0.00">
                  <c:v>0.22482900045152859</c:v>
                </c:pt>
                <c:pt idx="159" formatCode="0.00">
                  <c:v>0.13591427716209342</c:v>
                </c:pt>
                <c:pt idx="160" formatCode="0.00">
                  <c:v>0.20730483198751715</c:v>
                </c:pt>
                <c:pt idx="161" formatCode="0.00">
                  <c:v>0.14495005131151431</c:v>
                </c:pt>
                <c:pt idx="162" formatCode="0.00">
                  <c:v>0.19027382258897962</c:v>
                </c:pt>
                <c:pt idx="163" formatCode="0.00">
                  <c:v>0.15046202654124297</c:v>
                </c:pt>
                <c:pt idx="164" formatCode="0.00">
                  <c:v>0.25179952763361846</c:v>
                </c:pt>
                <c:pt idx="165" formatCode="0.00">
                  <c:v>0.24706483566102047</c:v>
                </c:pt>
                <c:pt idx="166" formatCode="0.00">
                  <c:v>0.17072918876243276</c:v>
                </c:pt>
                <c:pt idx="167" formatCode="0.00">
                  <c:v>0.22519494223265668</c:v>
                </c:pt>
                <c:pt idx="168" formatCode="0.00">
                  <c:v>0.24758901848066905</c:v>
                </c:pt>
                <c:pt idx="169" formatCode="0.00">
                  <c:v>0.25206495733511258</c:v>
                </c:pt>
                <c:pt idx="170" formatCode="0.00">
                  <c:v>0.10837991928873829</c:v>
                </c:pt>
                <c:pt idx="171" formatCode="0.00">
                  <c:v>0.18753461640287655</c:v>
                </c:pt>
                <c:pt idx="172" formatCode="0.00">
                  <c:v>0.30735007445583806</c:v>
                </c:pt>
                <c:pt idx="173" formatCode="0.00">
                  <c:v>0.24124008186673349</c:v>
                </c:pt>
                <c:pt idx="174" formatCode="0.00">
                  <c:v>0.17709409272945326</c:v>
                </c:pt>
                <c:pt idx="175" formatCode="0.00">
                  <c:v>0.22402951575604552</c:v>
                </c:pt>
                <c:pt idx="176" formatCode="0.00">
                  <c:v>0.2301456564388826</c:v>
                </c:pt>
                <c:pt idx="177" formatCode="0.00">
                  <c:v>0.18574755407873336</c:v>
                </c:pt>
                <c:pt idx="178" formatCode="0.00">
                  <c:v>0.11338511208014689</c:v>
                </c:pt>
                <c:pt idx="179" formatCode="0.00">
                  <c:v>0.12546261185911195</c:v>
                </c:pt>
                <c:pt idx="180" formatCode="0.00">
                  <c:v>0.15801819245274187</c:v>
                </c:pt>
                <c:pt idx="181" formatCode="0.00">
                  <c:v>0.16745791780986788</c:v>
                </c:pt>
                <c:pt idx="182" formatCode="0.00">
                  <c:v>0.13683831163475738</c:v>
                </c:pt>
                <c:pt idx="183" formatCode="0.00">
                  <c:v>0.15179370010735202</c:v>
                </c:pt>
                <c:pt idx="184" formatCode="0.00">
                  <c:v>0.1398011960715819</c:v>
                </c:pt>
                <c:pt idx="185" formatCode="0.00">
                  <c:v>0.1443597836938483</c:v>
                </c:pt>
                <c:pt idx="186" formatCode="0.00">
                  <c:v>0.16861242443021562</c:v>
                </c:pt>
                <c:pt idx="187" formatCode="0.00">
                  <c:v>0.26749750574338482</c:v>
                </c:pt>
                <c:pt idx="188" formatCode="0.00">
                  <c:v>0.15406128438507846</c:v>
                </c:pt>
                <c:pt idx="189" formatCode="0.00">
                  <c:v>0.17512774610650308</c:v>
                </c:pt>
                <c:pt idx="190" formatCode="0.00">
                  <c:v>0.14220836898407271</c:v>
                </c:pt>
                <c:pt idx="191" formatCode="0.00">
                  <c:v>0.16044021116151796</c:v>
                </c:pt>
                <c:pt idx="192" formatCode="0.00">
                  <c:v>0.10621173490718473</c:v>
                </c:pt>
                <c:pt idx="193" formatCode="0.00">
                  <c:v>0.22622545387048226</c:v>
                </c:pt>
                <c:pt idx="194" formatCode="0.00">
                  <c:v>0.18730512198645663</c:v>
                </c:pt>
                <c:pt idx="195" formatCode="0.00">
                  <c:v>0.2039265310217947</c:v>
                </c:pt>
                <c:pt idx="199">
                  <c:v>0.33250000000000002</c:v>
                </c:pt>
                <c:pt idx="200">
                  <c:v>0.1925</c:v>
                </c:pt>
                <c:pt idx="201">
                  <c:v>0.14416666666666667</c:v>
                </c:pt>
                <c:pt idx="202" formatCode="0.00">
                  <c:v>0.2495</c:v>
                </c:pt>
                <c:pt idx="203">
                  <c:v>0.16875000000000001</c:v>
                </c:pt>
                <c:pt idx="204">
                  <c:v>0.14833333333333334</c:v>
                </c:pt>
                <c:pt idx="205">
                  <c:v>0.17499999999999999</c:v>
                </c:pt>
                <c:pt idx="206">
                  <c:v>0.155</c:v>
                </c:pt>
                <c:pt idx="207">
                  <c:v>0.12583333333333332</c:v>
                </c:pt>
                <c:pt idx="209">
                  <c:v>0.11374674841647317</c:v>
                </c:pt>
                <c:pt idx="210">
                  <c:v>0.10926557018599199</c:v>
                </c:pt>
                <c:pt idx="211">
                  <c:v>0.1010818416436623</c:v>
                </c:pt>
                <c:pt idx="212">
                  <c:v>9.1705586711759907E-2</c:v>
                </c:pt>
                <c:pt idx="213">
                  <c:v>9.1570592492748334E-2</c:v>
                </c:pt>
                <c:pt idx="214">
                  <c:v>0.16055111712931616</c:v>
                </c:pt>
                <c:pt idx="215">
                  <c:v>0.15416666666666667</c:v>
                </c:pt>
                <c:pt idx="216">
                  <c:v>0.14092665545197763</c:v>
                </c:pt>
                <c:pt idx="217">
                  <c:v>0.12762647004608291</c:v>
                </c:pt>
                <c:pt idx="218">
                  <c:v>0.12211543296955925</c:v>
                </c:pt>
                <c:pt idx="219">
                  <c:v>0.24085022725633076</c:v>
                </c:pt>
                <c:pt idx="220">
                  <c:v>0.20316666666666669</c:v>
                </c:pt>
                <c:pt idx="221">
                  <c:v>0.18302174570683788</c:v>
                </c:pt>
                <c:pt idx="222">
                  <c:v>0.16529895350091711</c:v>
                </c:pt>
                <c:pt idx="223">
                  <c:v>0.15272186083763092</c:v>
                </c:pt>
                <c:pt idx="224">
                  <c:v>0.37588786029875876</c:v>
                </c:pt>
                <c:pt idx="225">
                  <c:v>0.30193030598093884</c:v>
                </c:pt>
                <c:pt idx="226">
                  <c:v>0.2516833750047715</c:v>
                </c:pt>
                <c:pt idx="227">
                  <c:v>0.22401726589200202</c:v>
                </c:pt>
                <c:pt idx="228">
                  <c:v>0.19366666666666665</c:v>
                </c:pt>
                <c:pt idx="229">
                  <c:v>0.49952202887819325</c:v>
                </c:pt>
                <c:pt idx="230">
                  <c:v>0.38733333333333331</c:v>
                </c:pt>
                <c:pt idx="231">
                  <c:v>0.32437510671903025</c:v>
                </c:pt>
                <c:pt idx="232">
                  <c:v>0.2803326780758556</c:v>
                </c:pt>
                <c:pt idx="233">
                  <c:v>0.26073049645390067</c:v>
                </c:pt>
                <c:pt idx="234">
                  <c:v>6.0042281661746702E-2</c:v>
                </c:pt>
                <c:pt idx="235">
                  <c:v>7.6212058303533572E-2</c:v>
                </c:pt>
                <c:pt idx="236">
                  <c:v>8.8927631578947369E-2</c:v>
                </c:pt>
                <c:pt idx="237">
                  <c:v>8.9021066826490872E-2</c:v>
                </c:pt>
                <c:pt idx="238">
                  <c:v>9.0231125108987509E-2</c:v>
                </c:pt>
                <c:pt idx="239">
                  <c:v>9.2699351622889822E-2</c:v>
                </c:pt>
                <c:pt idx="240">
                  <c:v>0.13336666666666666</c:v>
                </c:pt>
                <c:pt idx="241">
                  <c:v>0.127</c:v>
                </c:pt>
                <c:pt idx="242">
                  <c:v>0.12025</c:v>
                </c:pt>
                <c:pt idx="243">
                  <c:v>0.12003912073303917</c:v>
                </c:pt>
                <c:pt idx="244">
                  <c:v>0.1664724242642863</c:v>
                </c:pt>
                <c:pt idx="245">
                  <c:v>0.17051666666666665</c:v>
                </c:pt>
                <c:pt idx="246">
                  <c:v>0.1575</c:v>
                </c:pt>
                <c:pt idx="247">
                  <c:v>0.15363737330630539</c:v>
                </c:pt>
                <c:pt idx="248">
                  <c:v>0.15</c:v>
                </c:pt>
                <c:pt idx="249">
                  <c:v>0.27219176816601426</c:v>
                </c:pt>
                <c:pt idx="250">
                  <c:v>0.25444199813587937</c:v>
                </c:pt>
                <c:pt idx="251">
                  <c:v>0.22284355077313225</c:v>
                </c:pt>
                <c:pt idx="252">
                  <c:v>0.18949661776498899</c:v>
                </c:pt>
                <c:pt idx="253">
                  <c:v>0.18109092825702419</c:v>
                </c:pt>
                <c:pt idx="254">
                  <c:v>0.3775</c:v>
                </c:pt>
                <c:pt idx="255">
                  <c:v>0.32500000000000001</c:v>
                </c:pt>
                <c:pt idx="256">
                  <c:v>0.27700000000000002</c:v>
                </c:pt>
                <c:pt idx="257">
                  <c:v>0.2354</c:v>
                </c:pt>
                <c:pt idx="258">
                  <c:v>0.21391666666666667</c:v>
                </c:pt>
                <c:pt idx="259">
                  <c:v>5.9856133150934798E-2</c:v>
                </c:pt>
                <c:pt idx="260">
                  <c:v>5.2333333333333336E-2</c:v>
                </c:pt>
                <c:pt idx="261">
                  <c:v>5.9749999999999998E-2</c:v>
                </c:pt>
                <c:pt idx="262">
                  <c:v>6.8726460893017677E-2</c:v>
                </c:pt>
                <c:pt idx="263">
                  <c:v>7.4417476289613677E-2</c:v>
                </c:pt>
                <c:pt idx="264">
                  <c:v>7.4303126277770221E-2</c:v>
                </c:pt>
                <c:pt idx="265">
                  <c:v>9.4815742674058623E-2</c:v>
                </c:pt>
                <c:pt idx="266">
                  <c:v>0.1126074695015685</c:v>
                </c:pt>
                <c:pt idx="267">
                  <c:v>0.11799999999999999</c:v>
                </c:pt>
                <c:pt idx="268">
                  <c:v>0.11466666666666665</c:v>
                </c:pt>
                <c:pt idx="269">
                  <c:v>0.11060922069557751</c:v>
                </c:pt>
                <c:pt idx="270">
                  <c:v>0.13183333333333333</c:v>
                </c:pt>
                <c:pt idx="271">
                  <c:v>0.14217507690197687</c:v>
                </c:pt>
                <c:pt idx="272">
                  <c:v>0.14099999999999999</c:v>
                </c:pt>
                <c:pt idx="273">
                  <c:v>0.13833333333333334</c:v>
                </c:pt>
                <c:pt idx="274">
                  <c:v>0.18501820573209596</c:v>
                </c:pt>
                <c:pt idx="275">
                  <c:v>0.195776330948745</c:v>
                </c:pt>
                <c:pt idx="276">
                  <c:v>0.19715753657033314</c:v>
                </c:pt>
                <c:pt idx="277">
                  <c:v>0.1885</c:v>
                </c:pt>
                <c:pt idx="278">
                  <c:v>0.18200000000000002</c:v>
                </c:pt>
                <c:pt idx="279">
                  <c:v>0.30249999999999999</c:v>
                </c:pt>
                <c:pt idx="280">
                  <c:v>0.27666666666666667</c:v>
                </c:pt>
                <c:pt idx="281">
                  <c:v>0.27250000000000002</c:v>
                </c:pt>
                <c:pt idx="282">
                  <c:v>0.25900000000000001</c:v>
                </c:pt>
                <c:pt idx="283">
                  <c:v>0.2558333333333333</c:v>
                </c:pt>
                <c:pt idx="287" formatCode="0.00">
                  <c:v>0.20725388601036268</c:v>
                </c:pt>
                <c:pt idx="288" formatCode="0.00">
                  <c:v>0.15017064846416384</c:v>
                </c:pt>
                <c:pt idx="289" formatCode="0.00">
                  <c:v>0.14405594405594405</c:v>
                </c:pt>
                <c:pt idx="290" formatCode="0.00">
                  <c:v>0.20664739884393066</c:v>
                </c:pt>
                <c:pt idx="291" formatCode="0.00">
                  <c:v>0.19055374592833876</c:v>
                </c:pt>
                <c:pt idx="292" formatCode="0.00">
                  <c:v>0.16721311475409836</c:v>
                </c:pt>
                <c:pt idx="293" formatCode="0.00">
                  <c:v>0.18600682593856654</c:v>
                </c:pt>
                <c:pt idx="294" formatCode="0.00">
                  <c:v>0.11687898089171975</c:v>
                </c:pt>
                <c:pt idx="295" formatCode="0.00">
                  <c:v>0.17708333333333331</c:v>
                </c:pt>
                <c:pt idx="296" formatCode="0.00">
                  <c:v>0.18110236220472439</c:v>
                </c:pt>
                <c:pt idx="297" formatCode="0.00">
                  <c:v>0.29453924914675772</c:v>
                </c:pt>
                <c:pt idx="298" formatCode="0.00">
                  <c:v>0.16889632107023411</c:v>
                </c:pt>
                <c:pt idx="299" formatCode="0.00">
                  <c:v>0.19483394833948342</c:v>
                </c:pt>
                <c:pt idx="300" formatCode="0.00">
                  <c:v>0.24166666666666667</c:v>
                </c:pt>
                <c:pt idx="301" formatCode="0.00">
                  <c:v>0.1306930693069307</c:v>
                </c:pt>
                <c:pt idx="302" formatCode="0.00">
                  <c:v>0.1282208588957055</c:v>
                </c:pt>
                <c:pt idx="303" formatCode="0.00">
                  <c:v>0.22217573221757322</c:v>
                </c:pt>
                <c:pt idx="304" formatCode="0.00">
                  <c:v>0.1353623188405797</c:v>
                </c:pt>
                <c:pt idx="305" formatCode="0.00">
                  <c:v>0.2686131386861314</c:v>
                </c:pt>
                <c:pt idx="306" formatCode="0.00">
                  <c:v>0.22746478873239437</c:v>
                </c:pt>
                <c:pt idx="307" formatCode="0.00">
                  <c:v>0.21666666666666665</c:v>
                </c:pt>
                <c:pt idx="308" formatCode="0.00">
                  <c:v>0.17932960893854749</c:v>
                </c:pt>
                <c:pt idx="309" formatCode="0.00">
                  <c:v>0.19899999999999998</c:v>
                </c:pt>
                <c:pt idx="310" formatCode="0.00">
                  <c:v>0.17408637873754154</c:v>
                </c:pt>
                <c:pt idx="311" formatCode="0.00">
                  <c:v>0.11433333333333333</c:v>
                </c:pt>
                <c:pt idx="312" formatCode="0.00">
                  <c:v>9.1891891891891897E-2</c:v>
                </c:pt>
                <c:pt idx="313" formatCode="0.00">
                  <c:v>0.14057971014492751</c:v>
                </c:pt>
                <c:pt idx="314" formatCode="0.00">
                  <c:v>8.4090909090909091E-2</c:v>
                </c:pt>
                <c:pt idx="315" formatCode="0.00">
                  <c:v>0.10439276485788114</c:v>
                </c:pt>
                <c:pt idx="316" formatCode="0.00">
                  <c:v>0.10217391304347824</c:v>
                </c:pt>
                <c:pt idx="317" formatCode="0.00">
                  <c:v>0.12195767195767199</c:v>
                </c:pt>
                <c:pt idx="318" formatCode="0.00">
                  <c:v>0.11284722222222222</c:v>
                </c:pt>
                <c:pt idx="319" formatCode="0.00">
                  <c:v>8.6348122866894181E-2</c:v>
                </c:pt>
                <c:pt idx="320" formatCode="0.00">
                  <c:v>0.3016326530612245</c:v>
                </c:pt>
                <c:pt idx="321" formatCode="0.00">
                  <c:v>0.21291208791208791</c:v>
                </c:pt>
                <c:pt idx="322" formatCode="0.00">
                  <c:v>0.17664473684210527</c:v>
                </c:pt>
                <c:pt idx="323" formatCode="0.00">
                  <c:v>0.22183908045977013</c:v>
                </c:pt>
                <c:pt idx="324" formatCode="0.00">
                  <c:v>0.3584541062801932</c:v>
                </c:pt>
                <c:pt idx="325" formatCode="0.00">
                  <c:v>0.28493589743589748</c:v>
                </c:pt>
                <c:pt idx="326" formatCode="0.00">
                  <c:v>0.2072</c:v>
                </c:pt>
                <c:pt idx="327" formatCode="0.00">
                  <c:v>0.19626865671641788</c:v>
                </c:pt>
                <c:pt idx="328" formatCode="0.00">
                  <c:v>0.34880546075085322</c:v>
                </c:pt>
                <c:pt idx="329" formatCode="0.00">
                  <c:v>0.24517374517374518</c:v>
                </c:pt>
                <c:pt idx="330" formatCode="0.00">
                  <c:v>0.30366972477064219</c:v>
                </c:pt>
                <c:pt idx="331" formatCode="0.00">
                  <c:v>0.38070175438596493</c:v>
                </c:pt>
                <c:pt idx="333" formatCode="0.00">
                  <c:v>0.25914983562249666</c:v>
                </c:pt>
                <c:pt idx="334" formatCode="0.00">
                  <c:v>0.16885116768604599</c:v>
                </c:pt>
                <c:pt idx="335" formatCode="0.00">
                  <c:v>0.17588663300629789</c:v>
                </c:pt>
                <c:pt idx="336" formatCode="0.00">
                  <c:v>0.10186130224538645</c:v>
                </c:pt>
                <c:pt idx="337" formatCode="0.00">
                  <c:v>0.15959467645183931</c:v>
                </c:pt>
                <c:pt idx="338" formatCode="0.00">
                  <c:v>0.12925709085192413</c:v>
                </c:pt>
                <c:pt idx="339" formatCode="0.00">
                  <c:v>0.15931760236077708</c:v>
                </c:pt>
                <c:pt idx="340" formatCode="0.00">
                  <c:v>0.16628690003000599</c:v>
                </c:pt>
                <c:pt idx="341" formatCode="0.00">
                  <c:v>0.20990784069152843</c:v>
                </c:pt>
                <c:pt idx="342" formatCode="0.00">
                  <c:v>0.19342255668683583</c:v>
                </c:pt>
                <c:pt idx="343" formatCode="0.00">
                  <c:v>0.13765040843971138</c:v>
                </c:pt>
                <c:pt idx="344" formatCode="0.00">
                  <c:v>0.2589138634937429</c:v>
                </c:pt>
                <c:pt idx="345" formatCode="0.00">
                  <c:v>0.17260924232916194</c:v>
                </c:pt>
                <c:pt idx="346" formatCode="0.00">
                  <c:v>0.21654759376491187</c:v>
                </c:pt>
                <c:pt idx="347" formatCode="0.00">
                  <c:v>0.18787420611366015</c:v>
                </c:pt>
                <c:pt idx="348" formatCode="0.00">
                  <c:v>0.13418750508273755</c:v>
                </c:pt>
                <c:pt idx="349" formatCode="0.00">
                  <c:v>7.9692341728253971E-2</c:v>
                </c:pt>
                <c:pt idx="350" formatCode="0.00">
                  <c:v>0.19388353268951836</c:v>
                </c:pt>
                <c:pt idx="351" formatCode="0.00">
                  <c:v>0.29163222127057503</c:v>
                </c:pt>
                <c:pt idx="352" formatCode="0.00">
                  <c:v>0.22941734739951902</c:v>
                </c:pt>
                <c:pt idx="353" formatCode="0.00">
                  <c:v>0.22482900045152859</c:v>
                </c:pt>
                <c:pt idx="354" formatCode="0.00">
                  <c:v>0.13591427716209342</c:v>
                </c:pt>
                <c:pt idx="355" formatCode="0.00">
                  <c:v>0.20730483198751715</c:v>
                </c:pt>
                <c:pt idx="356" formatCode="0.00">
                  <c:v>0.14495005131151431</c:v>
                </c:pt>
                <c:pt idx="357" formatCode="0.00">
                  <c:v>0.19027382258897962</c:v>
                </c:pt>
                <c:pt idx="358" formatCode="0.00">
                  <c:v>0.15046202654124297</c:v>
                </c:pt>
                <c:pt idx="359" formatCode="0.00">
                  <c:v>0.25179952763361846</c:v>
                </c:pt>
                <c:pt idx="360" formatCode="0.00">
                  <c:v>0.24706483566102047</c:v>
                </c:pt>
                <c:pt idx="361" formatCode="0.00">
                  <c:v>0.17072918876243276</c:v>
                </c:pt>
                <c:pt idx="362" formatCode="0.00">
                  <c:v>0.22519494223265668</c:v>
                </c:pt>
                <c:pt idx="363" formatCode="0.00">
                  <c:v>0.24758901848066905</c:v>
                </c:pt>
                <c:pt idx="364" formatCode="0.00">
                  <c:v>0.25206495733511258</c:v>
                </c:pt>
                <c:pt idx="365" formatCode="0.00">
                  <c:v>0.10837991928873829</c:v>
                </c:pt>
                <c:pt idx="366" formatCode="0.00">
                  <c:v>0.18753461640287655</c:v>
                </c:pt>
                <c:pt idx="367" formatCode="0.00">
                  <c:v>0.30735007445583806</c:v>
                </c:pt>
                <c:pt idx="368" formatCode="0.00">
                  <c:v>0.24124008186673349</c:v>
                </c:pt>
                <c:pt idx="369" formatCode="0.00">
                  <c:v>0.17709409272945326</c:v>
                </c:pt>
                <c:pt idx="370" formatCode="0.00">
                  <c:v>0.22402951575604552</c:v>
                </c:pt>
                <c:pt idx="371" formatCode="0.00">
                  <c:v>0.2301456564388826</c:v>
                </c:pt>
                <c:pt idx="372" formatCode="0.00">
                  <c:v>0.18574755407873336</c:v>
                </c:pt>
                <c:pt idx="373" formatCode="0.00">
                  <c:v>0.11338511208014689</c:v>
                </c:pt>
                <c:pt idx="374" formatCode="0.00">
                  <c:v>0.12546261185911195</c:v>
                </c:pt>
                <c:pt idx="375" formatCode="0.00">
                  <c:v>0.15801819245274187</c:v>
                </c:pt>
                <c:pt idx="376" formatCode="0.00">
                  <c:v>0.16745791780986788</c:v>
                </c:pt>
                <c:pt idx="377" formatCode="0.00">
                  <c:v>0.13683831163475738</c:v>
                </c:pt>
                <c:pt idx="378" formatCode="0.00">
                  <c:v>0.15179370010735202</c:v>
                </c:pt>
                <c:pt idx="379" formatCode="0.00">
                  <c:v>0.1398011960715819</c:v>
                </c:pt>
                <c:pt idx="380" formatCode="0.00">
                  <c:v>0.1443597836938483</c:v>
                </c:pt>
                <c:pt idx="381" formatCode="0.00">
                  <c:v>0.16861242443021562</c:v>
                </c:pt>
                <c:pt idx="382" formatCode="0.00">
                  <c:v>0.26749750574338482</c:v>
                </c:pt>
                <c:pt idx="383" formatCode="0.00">
                  <c:v>0.15406128438507846</c:v>
                </c:pt>
                <c:pt idx="384" formatCode="0.00">
                  <c:v>0.17512774610650308</c:v>
                </c:pt>
                <c:pt idx="385" formatCode="0.00">
                  <c:v>0.14220836898407271</c:v>
                </c:pt>
                <c:pt idx="386" formatCode="0.00">
                  <c:v>0.16044021116151796</c:v>
                </c:pt>
                <c:pt idx="387" formatCode="0.00">
                  <c:v>0.10621173490718473</c:v>
                </c:pt>
                <c:pt idx="388" formatCode="0.00">
                  <c:v>0.22622545387048226</c:v>
                </c:pt>
                <c:pt idx="389" formatCode="0.00">
                  <c:v>0.18730512198645663</c:v>
                </c:pt>
                <c:pt idx="390" formatCode="0.00">
                  <c:v>0.2039265310217947</c:v>
                </c:pt>
              </c:numCache>
            </c:numRef>
          </c:xVal>
          <c:yVal>
            <c:numRef>
              <c:f>'Nc gathered data'!$H$2:$H$392</c:f>
              <c:numCache>
                <c:formatCode>General</c:formatCode>
                <c:ptCount val="391"/>
                <c:pt idx="199">
                  <c:v>7.8130237720460851</c:v>
                </c:pt>
                <c:pt idx="200">
                  <c:v>0.63874050259023707</c:v>
                </c:pt>
                <c:pt idx="201">
                  <c:v>0.17858133332277987</c:v>
                </c:pt>
                <c:pt idx="202">
                  <c:v>10.311925697901852</c:v>
                </c:pt>
                <c:pt idx="203">
                  <c:v>1.2832466231357773</c:v>
                </c:pt>
                <c:pt idx="204">
                  <c:v>0.46613167168302527</c:v>
                </c:pt>
                <c:pt idx="205">
                  <c:v>10.889990817263545</c:v>
                </c:pt>
                <c:pt idx="206">
                  <c:v>2.2441552113266914</c:v>
                </c:pt>
                <c:pt idx="207">
                  <c:v>0.73134412313293262</c:v>
                </c:pt>
                <c:pt idx="209">
                  <c:v>2.4655720655173994</c:v>
                </c:pt>
                <c:pt idx="210">
                  <c:v>1.0368318618544747</c:v>
                </c:pt>
                <c:pt idx="211">
                  <c:v>0.5249342737398156</c:v>
                </c:pt>
                <c:pt idx="212">
                  <c:v>0.29545278120872365</c:v>
                </c:pt>
                <c:pt idx="213">
                  <c:v>0.2047821959330301</c:v>
                </c:pt>
                <c:pt idx="214">
                  <c:v>4.0952724547764099</c:v>
                </c:pt>
                <c:pt idx="215">
                  <c:v>1.7084639159995745</c:v>
                </c:pt>
                <c:pt idx="216">
                  <c:v>0.83848376314529494</c:v>
                </c:pt>
                <c:pt idx="217">
                  <c:v>0.46409355427531884</c:v>
                </c:pt>
                <c:pt idx="218">
                  <c:v>0.30259938164683842</c:v>
                </c:pt>
                <c:pt idx="219">
                  <c:v>8.3064775635271708</c:v>
                </c:pt>
                <c:pt idx="220">
                  <c:v>2.6928966878913623</c:v>
                </c:pt>
                <c:pt idx="221">
                  <c:v>1.2660866987310382</c:v>
                </c:pt>
                <c:pt idx="222">
                  <c:v>0.68619799970192397</c:v>
                </c:pt>
                <c:pt idx="223">
                  <c:v>0.42095234092443828</c:v>
                </c:pt>
                <c:pt idx="224">
                  <c:v>23.330424684157901</c:v>
                </c:pt>
                <c:pt idx="225">
                  <c:v>5.9522350390983139</c:v>
                </c:pt>
                <c:pt idx="226">
                  <c:v>2.2656383704335505</c:v>
                </c:pt>
                <c:pt idx="227">
                  <c:v>1.1574374641116896</c:v>
                </c:pt>
                <c:pt idx="228">
                  <c:v>0.61932806737807344</c:v>
                </c:pt>
                <c:pt idx="229">
                  <c:v>60.124569654640482</c:v>
                </c:pt>
                <c:pt idx="230">
                  <c:v>11.29488551346194</c:v>
                </c:pt>
                <c:pt idx="231">
                  <c:v>3.9675538834400812</c:v>
                </c:pt>
                <c:pt idx="232">
                  <c:v>1.8157271791270957</c:v>
                </c:pt>
                <c:pt idx="233">
                  <c:v>1.0819151049492026</c:v>
                </c:pt>
                <c:pt idx="234">
                  <c:v>2.7272470206056094</c:v>
                </c:pt>
                <c:pt idx="235">
                  <c:v>1.6207519373420369</c:v>
                </c:pt>
                <c:pt idx="236">
                  <c:v>1.1089458814865647</c:v>
                </c:pt>
                <c:pt idx="237">
                  <c:v>0.71068969693009787</c:v>
                </c:pt>
                <c:pt idx="238">
                  <c:v>0.50224183262722133</c:v>
                </c:pt>
                <c:pt idx="239">
                  <c:v>4.6818260793204294</c:v>
                </c:pt>
                <c:pt idx="240">
                  <c:v>3.435190723485928</c:v>
                </c:pt>
                <c:pt idx="241">
                  <c:v>1.800085949961584</c:v>
                </c:pt>
                <c:pt idx="242">
                  <c:v>1.0659074185197108</c:v>
                </c:pt>
                <c:pt idx="243">
                  <c:v>0.73838428466973727</c:v>
                </c:pt>
                <c:pt idx="244">
                  <c:v>10.843628515055402</c:v>
                </c:pt>
                <c:pt idx="245">
                  <c:v>5.0090292425044138</c:v>
                </c:pt>
                <c:pt idx="246">
                  <c:v>2.4837225584477811</c:v>
                </c:pt>
                <c:pt idx="247">
                  <c:v>1.5294654350863535</c:v>
                </c:pt>
                <c:pt idx="248">
                  <c:v>1.0237271379139894</c:v>
                </c:pt>
                <c:pt idx="249">
                  <c:v>26.632770115159445</c:v>
                </c:pt>
                <c:pt idx="250">
                  <c:v>10.293290169667843</c:v>
                </c:pt>
                <c:pt idx="251">
                  <c:v>4.4772047530366184</c:v>
                </c:pt>
                <c:pt idx="252">
                  <c:v>2.1480737831634329</c:v>
                </c:pt>
                <c:pt idx="253">
                  <c:v>1.3820997313336276</c:v>
                </c:pt>
                <c:pt idx="254">
                  <c:v>59.032494090304077</c:v>
                </c:pt>
                <c:pt idx="255">
                  <c:v>17.716656626578899</c:v>
                </c:pt>
                <c:pt idx="256">
                  <c:v>6.9118949592052665</c:v>
                </c:pt>
                <c:pt idx="257">
                  <c:v>3.1784530723923212</c:v>
                </c:pt>
                <c:pt idx="258">
                  <c:v>1.8458167880572538</c:v>
                </c:pt>
                <c:pt idx="259">
                  <c:v>5.4343542400048728</c:v>
                </c:pt>
                <c:pt idx="260">
                  <c:v>2.0618226393395878</c:v>
                </c:pt>
                <c:pt idx="261">
                  <c:v>1.355720400751524</c:v>
                </c:pt>
                <c:pt idx="262">
                  <c:v>1.0271512819674051</c:v>
                </c:pt>
                <c:pt idx="263">
                  <c:v>0.7867001443009457</c:v>
                </c:pt>
                <c:pt idx="264">
                  <c:v>7.0668021934608509</c:v>
                </c:pt>
                <c:pt idx="265">
                  <c:v>4.2865628485660947</c:v>
                </c:pt>
                <c:pt idx="266">
                  <c:v>3.0393599807545821</c:v>
                </c:pt>
                <c:pt idx="267">
                  <c:v>2.0759575750362851</c:v>
                </c:pt>
                <c:pt idx="268">
                  <c:v>1.3851489265662797</c:v>
                </c:pt>
                <c:pt idx="269">
                  <c:v>11.861393230732645</c:v>
                </c:pt>
                <c:pt idx="270">
                  <c:v>6.7554709874516634</c:v>
                </c:pt>
                <c:pt idx="271">
                  <c:v>4.2480511738878279</c:v>
                </c:pt>
                <c:pt idx="272">
                  <c:v>2.6852321798322656</c:v>
                </c:pt>
                <c:pt idx="273">
                  <c:v>1.8125445665466697</c:v>
                </c:pt>
                <c:pt idx="274">
                  <c:v>25.786534628794801</c:v>
                </c:pt>
                <c:pt idx="275">
                  <c:v>12.62029057433717</c:v>
                </c:pt>
                <c:pt idx="276">
                  <c:v>7.1859572061671741</c:v>
                </c:pt>
                <c:pt idx="277">
                  <c:v>4.2578269255486445</c:v>
                </c:pt>
                <c:pt idx="278">
                  <c:v>2.787348084349841</c:v>
                </c:pt>
                <c:pt idx="279">
                  <c:v>67.253514199086879</c:v>
                </c:pt>
                <c:pt idx="280">
                  <c:v>24.512133964075787</c:v>
                </c:pt>
                <c:pt idx="281">
                  <c:v>13.348416883746623</c:v>
                </c:pt>
                <c:pt idx="282">
                  <c:v>7.6840001047904813</c:v>
                </c:pt>
                <c:pt idx="283">
                  <c:v>5.2038673883656541</c:v>
                </c:pt>
                <c:pt idx="287">
                  <c:v>5.5421615306566681</c:v>
                </c:pt>
                <c:pt idx="288">
                  <c:v>1.4356579211636626</c:v>
                </c:pt>
                <c:pt idx="289">
                  <c:v>1.4124196772955531</c:v>
                </c:pt>
                <c:pt idx="290">
                  <c:v>1.7194215154870367</c:v>
                </c:pt>
                <c:pt idx="291">
                  <c:v>1.8981406612750815</c:v>
                </c:pt>
                <c:pt idx="292">
                  <c:v>1.553785794918235</c:v>
                </c:pt>
                <c:pt idx="293">
                  <c:v>2.0122339926684152</c:v>
                </c:pt>
                <c:pt idx="294">
                  <c:v>0.85564008969584748</c:v>
                </c:pt>
                <c:pt idx="295">
                  <c:v>1.3909810922002974</c:v>
                </c:pt>
                <c:pt idx="296">
                  <c:v>2.5558399488769994</c:v>
                </c:pt>
                <c:pt idx="297">
                  <c:v>4.8370773965283531</c:v>
                </c:pt>
                <c:pt idx="298">
                  <c:v>1.6375865532081884</c:v>
                </c:pt>
                <c:pt idx="299">
                  <c:v>2.5029642373457741</c:v>
                </c:pt>
                <c:pt idx="300">
                  <c:v>3.2518488587787435</c:v>
                </c:pt>
                <c:pt idx="301">
                  <c:v>1.061752862157006</c:v>
                </c:pt>
                <c:pt idx="302">
                  <c:v>0.92076215879822787</c:v>
                </c:pt>
                <c:pt idx="303">
                  <c:v>4.187097521407213</c:v>
                </c:pt>
                <c:pt idx="304">
                  <c:v>0.89005288888510325</c:v>
                </c:pt>
                <c:pt idx="305">
                  <c:v>4.4726150444527635</c:v>
                </c:pt>
                <c:pt idx="306">
                  <c:v>2.9973061564943104</c:v>
                </c:pt>
                <c:pt idx="307">
                  <c:v>6.458529791267539</c:v>
                </c:pt>
                <c:pt idx="308">
                  <c:v>1.2766230374298264</c:v>
                </c:pt>
                <c:pt idx="309">
                  <c:v>2.1710892356785627</c:v>
                </c:pt>
                <c:pt idx="310">
                  <c:v>1.7105521946998028</c:v>
                </c:pt>
                <c:pt idx="311">
                  <c:v>0.72878821344918865</c:v>
                </c:pt>
                <c:pt idx="312">
                  <c:v>0.72679281740679369</c:v>
                </c:pt>
                <c:pt idx="313">
                  <c:v>1.17181757577332</c:v>
                </c:pt>
                <c:pt idx="314">
                  <c:v>0.46687540625028751</c:v>
                </c:pt>
                <c:pt idx="315">
                  <c:v>0.3914838204527688</c:v>
                </c:pt>
                <c:pt idx="316">
                  <c:v>0.74897856538294683</c:v>
                </c:pt>
                <c:pt idx="317">
                  <c:v>0.56614929616358678</c:v>
                </c:pt>
                <c:pt idx="318">
                  <c:v>0.77683476029395127</c:v>
                </c:pt>
                <c:pt idx="319">
                  <c:v>0.51832659291507033</c:v>
                </c:pt>
                <c:pt idx="320">
                  <c:v>9.863084690784758</c:v>
                </c:pt>
                <c:pt idx="321">
                  <c:v>2.1922235159748489</c:v>
                </c:pt>
                <c:pt idx="322">
                  <c:v>2.2593658284509401</c:v>
                </c:pt>
                <c:pt idx="323">
                  <c:v>4.625399280688999</c:v>
                </c:pt>
                <c:pt idx="324">
                  <c:v>21.511487859560276</c:v>
                </c:pt>
                <c:pt idx="325">
                  <c:v>5.4012959068773672</c:v>
                </c:pt>
                <c:pt idx="326">
                  <c:v>4.5257449052425036</c:v>
                </c:pt>
                <c:pt idx="327">
                  <c:v>3.556088282645935</c:v>
                </c:pt>
                <c:pt idx="328">
                  <c:v>9.9746566515688322</c:v>
                </c:pt>
                <c:pt idx="329">
                  <c:v>5.6813964736264113</c:v>
                </c:pt>
                <c:pt idx="330">
                  <c:v>12.642293120027324</c:v>
                </c:pt>
                <c:pt idx="331">
                  <c:v>20.883653509373076</c:v>
                </c:pt>
                <c:pt idx="333">
                  <c:v>26.633358672543093</c:v>
                </c:pt>
                <c:pt idx="334">
                  <c:v>30.023788992504848</c:v>
                </c:pt>
                <c:pt idx="335">
                  <c:v>16.142631546316267</c:v>
                </c:pt>
                <c:pt idx="336">
                  <c:v>10.125576977566034</c:v>
                </c:pt>
                <c:pt idx="337">
                  <c:v>10.630851160885841</c:v>
                </c:pt>
                <c:pt idx="338">
                  <c:v>4.3057470389896872</c:v>
                </c:pt>
                <c:pt idx="339">
                  <c:v>15.841585804101019</c:v>
                </c:pt>
                <c:pt idx="340">
                  <c:v>8.5610439364427613</c:v>
                </c:pt>
                <c:pt idx="341">
                  <c:v>18.040504883600338</c:v>
                </c:pt>
                <c:pt idx="342">
                  <c:v>14.146248391937359</c:v>
                </c:pt>
                <c:pt idx="343">
                  <c:v>8.7910942594663251</c:v>
                </c:pt>
                <c:pt idx="344">
                  <c:v>54.897091038355903</c:v>
                </c:pt>
                <c:pt idx="345">
                  <c:v>34.854253001705828</c:v>
                </c:pt>
                <c:pt idx="346">
                  <c:v>44.021877991385104</c:v>
                </c:pt>
                <c:pt idx="347">
                  <c:v>9.7505263309583512</c:v>
                </c:pt>
                <c:pt idx="348">
                  <c:v>13.944677929109279</c:v>
                </c:pt>
                <c:pt idx="349">
                  <c:v>9.1994786888705473</c:v>
                </c:pt>
                <c:pt idx="350">
                  <c:v>5.4889278556297603</c:v>
                </c:pt>
                <c:pt idx="351">
                  <c:v>11.479463446721756</c:v>
                </c:pt>
                <c:pt idx="352">
                  <c:v>2.85521121122312</c:v>
                </c:pt>
                <c:pt idx="353">
                  <c:v>4.9498086879959011</c:v>
                </c:pt>
                <c:pt idx="354">
                  <c:v>1.8652567541428644</c:v>
                </c:pt>
                <c:pt idx="355">
                  <c:v>4.3877357256735232</c:v>
                </c:pt>
                <c:pt idx="356">
                  <c:v>4.7895731219306024</c:v>
                </c:pt>
                <c:pt idx="357">
                  <c:v>2.9769230790784817</c:v>
                </c:pt>
                <c:pt idx="358">
                  <c:v>2.8262796341420944</c:v>
                </c:pt>
                <c:pt idx="359">
                  <c:v>6.5947314664049035</c:v>
                </c:pt>
                <c:pt idx="360">
                  <c:v>1.9877800707995281</c:v>
                </c:pt>
                <c:pt idx="361">
                  <c:v>4.2595417971294021</c:v>
                </c:pt>
                <c:pt idx="362">
                  <c:v>4.3293115939864393</c:v>
                </c:pt>
                <c:pt idx="363">
                  <c:v>2.2979970553386719</c:v>
                </c:pt>
                <c:pt idx="364">
                  <c:v>4.7224517943768314</c:v>
                </c:pt>
                <c:pt idx="365">
                  <c:v>2.5282365536263125</c:v>
                </c:pt>
                <c:pt idx="366">
                  <c:v>0.38021746228342185</c:v>
                </c:pt>
                <c:pt idx="367">
                  <c:v>5.5433572240068942</c:v>
                </c:pt>
                <c:pt idx="368">
                  <c:v>4.4561408015637118</c:v>
                </c:pt>
                <c:pt idx="369">
                  <c:v>4.188636518050795</c:v>
                </c:pt>
                <c:pt idx="370">
                  <c:v>1.4413209977844268</c:v>
                </c:pt>
                <c:pt idx="371">
                  <c:v>5.3689234033554447</c:v>
                </c:pt>
                <c:pt idx="372">
                  <c:v>0.96289559249051282</c:v>
                </c:pt>
                <c:pt idx="373">
                  <c:v>1.7156605519723873</c:v>
                </c:pt>
                <c:pt idx="374">
                  <c:v>8.3210815181570936</c:v>
                </c:pt>
                <c:pt idx="375">
                  <c:v>2.0649555899488496</c:v>
                </c:pt>
                <c:pt idx="376">
                  <c:v>6.0278984246037233</c:v>
                </c:pt>
                <c:pt idx="377">
                  <c:v>3.3142919199102781</c:v>
                </c:pt>
                <c:pt idx="378">
                  <c:v>0.74949118727455089</c:v>
                </c:pt>
                <c:pt idx="379">
                  <c:v>1.8147615329352667</c:v>
                </c:pt>
                <c:pt idx="380">
                  <c:v>1.0543038953323547</c:v>
                </c:pt>
                <c:pt idx="381">
                  <c:v>5.4779208318358377</c:v>
                </c:pt>
                <c:pt idx="382">
                  <c:v>9.0998064053657259</c:v>
                </c:pt>
                <c:pt idx="383">
                  <c:v>4.3484504121479892</c:v>
                </c:pt>
                <c:pt idx="384">
                  <c:v>7.9114294954726692</c:v>
                </c:pt>
                <c:pt idx="385">
                  <c:v>2.9521750447916921</c:v>
                </c:pt>
                <c:pt idx="386">
                  <c:v>3.6912717405764952</c:v>
                </c:pt>
                <c:pt idx="387">
                  <c:v>16.154598330704101</c:v>
                </c:pt>
                <c:pt idx="388">
                  <c:v>11.053008424905718</c:v>
                </c:pt>
                <c:pt idx="389">
                  <c:v>4.7371211644805591</c:v>
                </c:pt>
                <c:pt idx="390">
                  <c:v>8.0992095097003549</c:v>
                </c:pt>
              </c:numCache>
            </c:numRef>
          </c:yVal>
          <c:smooth val="0"/>
          <c:extLst>
            <c:ext xmlns:c16="http://schemas.microsoft.com/office/drawing/2014/chart" uri="{C3380CC4-5D6E-409C-BE32-E72D297353CC}">
              <c16:uniqueId val="{00000008-0B08-4BED-AF02-3C02064C8F9E}"/>
            </c:ext>
          </c:extLst>
        </c:ser>
        <c:dLbls>
          <c:showLegendKey val="0"/>
          <c:showVal val="0"/>
          <c:showCatName val="0"/>
          <c:showSerName val="0"/>
          <c:showPercent val="0"/>
          <c:showBubbleSize val="0"/>
        </c:dLbls>
        <c:axId val="210062680"/>
        <c:axId val="210063336"/>
      </c:scatterChart>
      <c:valAx>
        <c:axId val="210062680"/>
        <c:scaling>
          <c:logBase val="10"/>
          <c:orientation val="minMax"/>
          <c:min val="3.0000000000000006E-2"/>
        </c:scaling>
        <c:delete val="0"/>
        <c:axPos val="b"/>
        <c:majorGridlines>
          <c:spPr>
            <a:ln w="6350"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5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1500" b="0" i="0" u="none" strike="noStrike" baseline="0">
                    <a:effectLst/>
                  </a:rPr>
                  <a:t>RoS/U</a:t>
                </a:r>
                <a:r>
                  <a:rPr lang="en-GB" sz="1500" b="0" i="0" u="none" strike="noStrike" baseline="-25000">
                    <a:effectLst/>
                  </a:rPr>
                  <a:t>10</a:t>
                </a:r>
                <a:endParaRPr lang="fa-IR" sz="15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5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0063336"/>
        <c:crosses val="autoZero"/>
        <c:crossBetween val="midCat"/>
      </c:valAx>
      <c:valAx>
        <c:axId val="210063336"/>
        <c:scaling>
          <c:logBase val="10"/>
          <c:orientation val="minMax"/>
          <c:min val="0.1"/>
        </c:scaling>
        <c:delete val="0"/>
        <c:axPos val="l"/>
        <c:majorGridlines>
          <c:spPr>
            <a:ln w="6350" cap="flat" cmpd="sng" algn="ctr">
              <a:solidFill>
                <a:schemeClr val="tx1">
                  <a:lumMod val="15000"/>
                  <a:lumOff val="85000"/>
                </a:schemeClr>
              </a:solidFill>
              <a:prstDash val="sysDot"/>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5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500">
                    <a:solidFill>
                      <a:sysClr val="windowText" lastClr="000000"/>
                    </a:solidFill>
                    <a:latin typeface="Times New Roman" panose="02020603050405020304" pitchFamily="18" charset="0"/>
                    <a:cs typeface="Times New Roman" panose="02020603050405020304" pitchFamily="18" charset="0"/>
                  </a:rPr>
                  <a:t>Nc</a:t>
                </a:r>
              </a:p>
            </c:rich>
          </c:tx>
          <c:overlay val="0"/>
          <c:spPr>
            <a:noFill/>
            <a:ln>
              <a:noFill/>
            </a:ln>
            <a:effectLst/>
          </c:spPr>
          <c:txPr>
            <a:bodyPr rot="-5400000" spcFirstLastPara="1" vertOverflow="ellipsis" vert="horz" wrap="square" anchor="ctr" anchorCtr="1"/>
            <a:lstStyle/>
            <a:p>
              <a:pPr>
                <a:defRPr sz="15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0062680"/>
        <c:crosses val="autoZero"/>
        <c:crossBetween val="midCat"/>
      </c:valAx>
      <c:spPr>
        <a:noFill/>
        <a:ln>
          <a:solidFill>
            <a:schemeClr val="tx1"/>
          </a:solidFill>
        </a:ln>
        <a:effectLst/>
      </c:spPr>
    </c:plotArea>
    <c:legend>
      <c:legendPos val="r"/>
      <c:legendEntry>
        <c:idx val="4"/>
        <c:delete val="1"/>
      </c:legendEntry>
      <c:legendEntry>
        <c:idx val="5"/>
        <c:delete val="1"/>
      </c:legendEntry>
      <c:legendEntry>
        <c:idx val="6"/>
        <c:delete val="1"/>
      </c:legendEntry>
      <c:legendEntry>
        <c:idx val="7"/>
        <c:delete val="1"/>
      </c:legendEntry>
      <c:layout>
        <c:manualLayout>
          <c:xMode val="edge"/>
          <c:yMode val="edge"/>
          <c:x val="0.17808750000000001"/>
          <c:y val="3.4970570910112707E-2"/>
          <c:w val="0.25638749999999999"/>
          <c:h val="0.2559790875293935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0717592592593"/>
          <c:y val="2.3548846164578509E-2"/>
          <c:w val="0.82424074074074072"/>
          <c:h val="0.82899010212632251"/>
        </c:manualLayout>
      </c:layout>
      <c:scatterChart>
        <c:scatterStyle val="lineMarker"/>
        <c:varyColors val="0"/>
        <c:ser>
          <c:idx val="0"/>
          <c:order val="0"/>
          <c:tx>
            <c:strRef>
              <c:f>'Nc gathered data'!$U$1</c:f>
              <c:strCache>
                <c:ptCount val="1"/>
                <c:pt idx="0">
                  <c:v>FDS-ρb=0.616</c:v>
                </c:pt>
              </c:strCache>
            </c:strRef>
          </c:tx>
          <c:spPr>
            <a:ln w="25400" cap="rnd">
              <a:noFill/>
              <a:round/>
            </a:ln>
            <a:effectLst/>
          </c:spPr>
          <c:marker>
            <c:symbol val="triangle"/>
            <c:size val="7"/>
            <c:spPr>
              <a:solidFill>
                <a:schemeClr val="bg1"/>
              </a:solidFill>
              <a:ln w="9525">
                <a:solidFill>
                  <a:schemeClr val="tx1"/>
                </a:solidFill>
              </a:ln>
              <a:effectLst/>
            </c:spPr>
          </c:marker>
          <c:xVal>
            <c:numRef>
              <c:f>'Nc gathered data'!$S$18:$S$26</c:f>
              <c:numCache>
                <c:formatCode>General</c:formatCode>
                <c:ptCount val="9"/>
                <c:pt idx="0">
                  <c:v>0.33250000000000002</c:v>
                </c:pt>
                <c:pt idx="1">
                  <c:v>0.1925</c:v>
                </c:pt>
                <c:pt idx="2">
                  <c:v>0.14416666666666667</c:v>
                </c:pt>
                <c:pt idx="3" formatCode="0.00">
                  <c:v>0.2495</c:v>
                </c:pt>
                <c:pt idx="4">
                  <c:v>0.16875000000000001</c:v>
                </c:pt>
                <c:pt idx="5">
                  <c:v>0.14833333333333334</c:v>
                </c:pt>
                <c:pt idx="6">
                  <c:v>0.17499999999999999</c:v>
                </c:pt>
                <c:pt idx="7">
                  <c:v>0.155</c:v>
                </c:pt>
                <c:pt idx="8">
                  <c:v>0.12583333333333332</c:v>
                </c:pt>
              </c:numCache>
            </c:numRef>
          </c:xVal>
          <c:yVal>
            <c:numRef>
              <c:f>'Nc gathered data'!$U$18:$U$26</c:f>
              <c:numCache>
                <c:formatCode>0.00</c:formatCode>
                <c:ptCount val="9"/>
                <c:pt idx="0">
                  <c:v>7.8130237720460851</c:v>
                </c:pt>
                <c:pt idx="1">
                  <c:v>0.63874050259023707</c:v>
                </c:pt>
                <c:pt idx="2">
                  <c:v>0.17858133332277987</c:v>
                </c:pt>
                <c:pt idx="3">
                  <c:v>10.311925697901852</c:v>
                </c:pt>
                <c:pt idx="4">
                  <c:v>1.2832466231357773</c:v>
                </c:pt>
                <c:pt idx="5">
                  <c:v>0.46613167168302527</c:v>
                </c:pt>
                <c:pt idx="6">
                  <c:v>10.889990817263545</c:v>
                </c:pt>
                <c:pt idx="7">
                  <c:v>2.2441552113266914</c:v>
                </c:pt>
                <c:pt idx="8">
                  <c:v>0.73134412313293262</c:v>
                </c:pt>
              </c:numCache>
            </c:numRef>
          </c:yVal>
          <c:smooth val="0"/>
          <c:extLst>
            <c:ext xmlns:c16="http://schemas.microsoft.com/office/drawing/2014/chart" uri="{C3380CC4-5D6E-409C-BE32-E72D297353CC}">
              <c16:uniqueId val="{00000000-1D9F-4A05-9C31-D49D27B8F78A}"/>
            </c:ext>
          </c:extLst>
        </c:ser>
        <c:ser>
          <c:idx val="1"/>
          <c:order val="1"/>
          <c:tx>
            <c:strRef>
              <c:f>'Nc gathered data'!$C$1</c:f>
              <c:strCache>
                <c:ptCount val="1"/>
                <c:pt idx="0">
                  <c:v>FDS-ρb=1.33</c:v>
                </c:pt>
              </c:strCache>
            </c:strRef>
          </c:tx>
          <c:spPr>
            <a:ln w="25400" cap="rnd">
              <a:noFill/>
              <a:round/>
            </a:ln>
            <a:effectLst/>
          </c:spPr>
          <c:marker>
            <c:symbol val="triangle"/>
            <c:size val="7"/>
            <c:spPr>
              <a:solidFill>
                <a:schemeClr val="bg1"/>
              </a:solidFill>
              <a:ln w="9525">
                <a:solidFill>
                  <a:srgbClr val="00B050"/>
                </a:solidFill>
              </a:ln>
              <a:effectLst/>
            </c:spPr>
          </c:marker>
          <c:xVal>
            <c:numRef>
              <c:f>'Nc gathered data'!$S$2:$S$16</c:f>
              <c:numCache>
                <c:formatCode>General</c:formatCode>
                <c:ptCount val="15"/>
                <c:pt idx="0">
                  <c:v>0.24085022725633076</c:v>
                </c:pt>
                <c:pt idx="1">
                  <c:v>0.20316666666666669</c:v>
                </c:pt>
                <c:pt idx="2">
                  <c:v>0.18302174570683788</c:v>
                </c:pt>
                <c:pt idx="3">
                  <c:v>0.16529895350091711</c:v>
                </c:pt>
                <c:pt idx="4">
                  <c:v>0.15272186083763092</c:v>
                </c:pt>
                <c:pt idx="5">
                  <c:v>0.1664724242642863</c:v>
                </c:pt>
                <c:pt idx="6">
                  <c:v>0.17051666666666665</c:v>
                </c:pt>
                <c:pt idx="7">
                  <c:v>0.1575</c:v>
                </c:pt>
                <c:pt idx="8">
                  <c:v>0.15363737330630539</c:v>
                </c:pt>
                <c:pt idx="9">
                  <c:v>0.15</c:v>
                </c:pt>
                <c:pt idx="10">
                  <c:v>0.11060922069557751</c:v>
                </c:pt>
                <c:pt idx="11">
                  <c:v>0.13183333333333333</c:v>
                </c:pt>
                <c:pt idx="12">
                  <c:v>0.14217507690197687</c:v>
                </c:pt>
                <c:pt idx="13">
                  <c:v>0.14099999999999999</c:v>
                </c:pt>
                <c:pt idx="14">
                  <c:v>0.13833333333333334</c:v>
                </c:pt>
              </c:numCache>
            </c:numRef>
          </c:xVal>
          <c:yVal>
            <c:numRef>
              <c:f>'Nc gathered data'!$T$2:$T$16</c:f>
              <c:numCache>
                <c:formatCode>0.00</c:formatCode>
                <c:ptCount val="15"/>
                <c:pt idx="0">
                  <c:v>8.3064775635271708</c:v>
                </c:pt>
                <c:pt idx="1">
                  <c:v>2.6928966878913623</c:v>
                </c:pt>
                <c:pt idx="2">
                  <c:v>1.2660866987310382</c:v>
                </c:pt>
                <c:pt idx="3">
                  <c:v>0.68619799970192397</c:v>
                </c:pt>
                <c:pt idx="4">
                  <c:v>0.42095234092443828</c:v>
                </c:pt>
                <c:pt idx="5">
                  <c:v>10.843628515055402</c:v>
                </c:pt>
                <c:pt idx="6">
                  <c:v>5.0090292425044138</c:v>
                </c:pt>
                <c:pt idx="7">
                  <c:v>2.4837225584477811</c:v>
                </c:pt>
                <c:pt idx="8">
                  <c:v>1.5294654350863535</c:v>
                </c:pt>
                <c:pt idx="9">
                  <c:v>1.0237271379139894</c:v>
                </c:pt>
                <c:pt idx="10">
                  <c:v>11.861393230732645</c:v>
                </c:pt>
                <c:pt idx="11">
                  <c:v>6.7554709874516634</c:v>
                </c:pt>
                <c:pt idx="12">
                  <c:v>4.2480511738878279</c:v>
                </c:pt>
                <c:pt idx="13">
                  <c:v>2.6852321798322656</c:v>
                </c:pt>
                <c:pt idx="14">
                  <c:v>1.8125445665466697</c:v>
                </c:pt>
              </c:numCache>
            </c:numRef>
          </c:yVal>
          <c:smooth val="0"/>
          <c:extLst>
            <c:ext xmlns:c16="http://schemas.microsoft.com/office/drawing/2014/chart" uri="{C3380CC4-5D6E-409C-BE32-E72D297353CC}">
              <c16:uniqueId val="{00000001-1D9F-4A05-9C31-D49D27B8F78A}"/>
            </c:ext>
          </c:extLst>
        </c:ser>
        <c:ser>
          <c:idx val="2"/>
          <c:order val="2"/>
          <c:tx>
            <c:strRef>
              <c:f>'Nc gathered data'!$D$1</c:f>
              <c:strCache>
                <c:ptCount val="1"/>
                <c:pt idx="0">
                  <c:v>Cruz et al, 2020</c:v>
                </c:pt>
              </c:strCache>
            </c:strRef>
          </c:tx>
          <c:spPr>
            <a:ln w="25400" cap="rnd">
              <a:noFill/>
              <a:round/>
            </a:ln>
            <a:effectLst/>
          </c:spPr>
          <c:marker>
            <c:symbol val="circle"/>
            <c:size val="7"/>
            <c:spPr>
              <a:solidFill>
                <a:schemeClr val="bg1"/>
              </a:solidFill>
              <a:ln w="9525">
                <a:solidFill>
                  <a:srgbClr val="FF0000"/>
                </a:solidFill>
              </a:ln>
              <a:effectLst/>
            </c:spPr>
          </c:marker>
          <c:xVal>
            <c:numRef>
              <c:f>'Nc gathered data'!$A$2:$A$392</c:f>
              <c:numCache>
                <c:formatCode>General</c:formatCode>
                <c:ptCount val="391"/>
                <c:pt idx="0">
                  <c:v>1E-4</c:v>
                </c:pt>
                <c:pt idx="1">
                  <c:v>1</c:v>
                </c:pt>
                <c:pt idx="2">
                  <c:v>1E-4</c:v>
                </c:pt>
                <c:pt idx="3">
                  <c:v>1</c:v>
                </c:pt>
                <c:pt idx="4">
                  <c:v>0.33250000000000002</c:v>
                </c:pt>
                <c:pt idx="5">
                  <c:v>0.1925</c:v>
                </c:pt>
                <c:pt idx="6">
                  <c:v>0.14416666666666667</c:v>
                </c:pt>
                <c:pt idx="7" formatCode="0.00">
                  <c:v>0.2495</c:v>
                </c:pt>
                <c:pt idx="8">
                  <c:v>0.16875000000000001</c:v>
                </c:pt>
                <c:pt idx="9">
                  <c:v>0.14833333333333334</c:v>
                </c:pt>
                <c:pt idx="10">
                  <c:v>0.17499999999999999</c:v>
                </c:pt>
                <c:pt idx="11">
                  <c:v>0.155</c:v>
                </c:pt>
                <c:pt idx="12">
                  <c:v>0.12583333333333332</c:v>
                </c:pt>
                <c:pt idx="14">
                  <c:v>0.11374674841647317</c:v>
                </c:pt>
                <c:pt idx="15">
                  <c:v>0.10926557018599199</c:v>
                </c:pt>
                <c:pt idx="16">
                  <c:v>0.1010818416436623</c:v>
                </c:pt>
                <c:pt idx="17">
                  <c:v>9.1705586711759907E-2</c:v>
                </c:pt>
                <c:pt idx="18">
                  <c:v>9.1570592492748334E-2</c:v>
                </c:pt>
                <c:pt idx="19">
                  <c:v>0.16055111712931616</c:v>
                </c:pt>
                <c:pt idx="20">
                  <c:v>0.15416666666666667</c:v>
                </c:pt>
                <c:pt idx="21">
                  <c:v>0.14092665545197763</c:v>
                </c:pt>
                <c:pt idx="22">
                  <c:v>0.12762647004608291</c:v>
                </c:pt>
                <c:pt idx="23">
                  <c:v>0.12211543296955925</c:v>
                </c:pt>
                <c:pt idx="24">
                  <c:v>0.24085022725633076</c:v>
                </c:pt>
                <c:pt idx="25">
                  <c:v>0.20316666666666669</c:v>
                </c:pt>
                <c:pt idx="26">
                  <c:v>0.18302174570683788</c:v>
                </c:pt>
                <c:pt idx="27">
                  <c:v>0.16529895350091711</c:v>
                </c:pt>
                <c:pt idx="28">
                  <c:v>0.15272186083763092</c:v>
                </c:pt>
                <c:pt idx="29">
                  <c:v>0.37588786029875876</c:v>
                </c:pt>
                <c:pt idx="30">
                  <c:v>0.30193030598093884</c:v>
                </c:pt>
                <c:pt idx="31">
                  <c:v>0.2516833750047715</c:v>
                </c:pt>
                <c:pt idx="32">
                  <c:v>0.22401726589200202</c:v>
                </c:pt>
                <c:pt idx="33">
                  <c:v>0.19366666666666665</c:v>
                </c:pt>
                <c:pt idx="34">
                  <c:v>0.49952202887819325</c:v>
                </c:pt>
                <c:pt idx="35">
                  <c:v>0.38733333333333331</c:v>
                </c:pt>
                <c:pt idx="36">
                  <c:v>0.32437510671903025</c:v>
                </c:pt>
                <c:pt idx="37">
                  <c:v>0.2803326780758556</c:v>
                </c:pt>
                <c:pt idx="38">
                  <c:v>0.26073049645390067</c:v>
                </c:pt>
                <c:pt idx="39">
                  <c:v>6.0042281661746702E-2</c:v>
                </c:pt>
                <c:pt idx="40">
                  <c:v>7.6212058303533572E-2</c:v>
                </c:pt>
                <c:pt idx="41">
                  <c:v>8.8927631578947369E-2</c:v>
                </c:pt>
                <c:pt idx="42">
                  <c:v>8.9021066826490872E-2</c:v>
                </c:pt>
                <c:pt idx="43">
                  <c:v>9.0231125108987509E-2</c:v>
                </c:pt>
                <c:pt idx="44">
                  <c:v>9.2699351622889822E-2</c:v>
                </c:pt>
                <c:pt idx="45">
                  <c:v>0.13336666666666666</c:v>
                </c:pt>
                <c:pt idx="46">
                  <c:v>0.127</c:v>
                </c:pt>
                <c:pt idx="47">
                  <c:v>0.12025</c:v>
                </c:pt>
                <c:pt idx="48">
                  <c:v>0.12003912073303917</c:v>
                </c:pt>
                <c:pt idx="49">
                  <c:v>0.1664724242642863</c:v>
                </c:pt>
                <c:pt idx="50">
                  <c:v>0.17051666666666665</c:v>
                </c:pt>
                <c:pt idx="51">
                  <c:v>0.1575</c:v>
                </c:pt>
                <c:pt idx="52">
                  <c:v>0.15363737330630539</c:v>
                </c:pt>
                <c:pt idx="53">
                  <c:v>0.15</c:v>
                </c:pt>
                <c:pt idx="54">
                  <c:v>0.27219176816601426</c:v>
                </c:pt>
                <c:pt idx="55">
                  <c:v>0.25444199813587937</c:v>
                </c:pt>
                <c:pt idx="56">
                  <c:v>0.22284355077313225</c:v>
                </c:pt>
                <c:pt idx="57">
                  <c:v>0.18949661776498899</c:v>
                </c:pt>
                <c:pt idx="58">
                  <c:v>0.18109092825702419</c:v>
                </c:pt>
                <c:pt idx="59">
                  <c:v>0.3775</c:v>
                </c:pt>
                <c:pt idx="60">
                  <c:v>0.32500000000000001</c:v>
                </c:pt>
                <c:pt idx="61">
                  <c:v>0.27700000000000002</c:v>
                </c:pt>
                <c:pt idx="62">
                  <c:v>0.2354</c:v>
                </c:pt>
                <c:pt idx="63">
                  <c:v>0.21391666666666667</c:v>
                </c:pt>
                <c:pt idx="64">
                  <c:v>5.9856133150934798E-2</c:v>
                </c:pt>
                <c:pt idx="65">
                  <c:v>5.2333333333333336E-2</c:v>
                </c:pt>
                <c:pt idx="66">
                  <c:v>5.9749999999999998E-2</c:v>
                </c:pt>
                <c:pt idx="67">
                  <c:v>6.8726460893017677E-2</c:v>
                </c:pt>
                <c:pt idx="68">
                  <c:v>7.4417476289613677E-2</c:v>
                </c:pt>
                <c:pt idx="69">
                  <c:v>7.4303126277770221E-2</c:v>
                </c:pt>
                <c:pt idx="70">
                  <c:v>9.4815742674058623E-2</c:v>
                </c:pt>
                <c:pt idx="71">
                  <c:v>0.1126074695015685</c:v>
                </c:pt>
                <c:pt idx="72">
                  <c:v>0.11799999999999999</c:v>
                </c:pt>
                <c:pt idx="73">
                  <c:v>0.11466666666666665</c:v>
                </c:pt>
                <c:pt idx="74">
                  <c:v>0.11060922069557751</c:v>
                </c:pt>
                <c:pt idx="75">
                  <c:v>0.13183333333333333</c:v>
                </c:pt>
                <c:pt idx="76">
                  <c:v>0.14217507690197687</c:v>
                </c:pt>
                <c:pt idx="77">
                  <c:v>0.14099999999999999</c:v>
                </c:pt>
                <c:pt idx="78">
                  <c:v>0.13833333333333334</c:v>
                </c:pt>
                <c:pt idx="79">
                  <c:v>0.18501820573209596</c:v>
                </c:pt>
                <c:pt idx="80">
                  <c:v>0.195776330948745</c:v>
                </c:pt>
                <c:pt idx="81">
                  <c:v>0.19715753657033314</c:v>
                </c:pt>
                <c:pt idx="82">
                  <c:v>0.1885</c:v>
                </c:pt>
                <c:pt idx="83">
                  <c:v>0.18200000000000002</c:v>
                </c:pt>
                <c:pt idx="84">
                  <c:v>0.30249999999999999</c:v>
                </c:pt>
                <c:pt idx="85">
                  <c:v>0.27666666666666667</c:v>
                </c:pt>
                <c:pt idx="86">
                  <c:v>0.27250000000000002</c:v>
                </c:pt>
                <c:pt idx="87">
                  <c:v>0.25900000000000001</c:v>
                </c:pt>
                <c:pt idx="88">
                  <c:v>0.2558333333333333</c:v>
                </c:pt>
                <c:pt idx="92" formatCode="0.00">
                  <c:v>0.20725388601036268</c:v>
                </c:pt>
                <c:pt idx="93" formatCode="0.00">
                  <c:v>0.15017064846416384</c:v>
                </c:pt>
                <c:pt idx="94" formatCode="0.00">
                  <c:v>0.14405594405594405</c:v>
                </c:pt>
                <c:pt idx="95" formatCode="0.00">
                  <c:v>0.20664739884393066</c:v>
                </c:pt>
                <c:pt idx="96" formatCode="0.00">
                  <c:v>0.19055374592833876</c:v>
                </c:pt>
                <c:pt idx="97" formatCode="0.00">
                  <c:v>0.16721311475409836</c:v>
                </c:pt>
                <c:pt idx="98" formatCode="0.00">
                  <c:v>0.18600682593856654</c:v>
                </c:pt>
                <c:pt idx="99" formatCode="0.00">
                  <c:v>0.11687898089171975</c:v>
                </c:pt>
                <c:pt idx="100" formatCode="0.00">
                  <c:v>0.17708333333333331</c:v>
                </c:pt>
                <c:pt idx="101" formatCode="0.00">
                  <c:v>0.18110236220472439</c:v>
                </c:pt>
                <c:pt idx="102" formatCode="0.00">
                  <c:v>0.29453924914675772</c:v>
                </c:pt>
                <c:pt idx="103" formatCode="0.00">
                  <c:v>0.16889632107023411</c:v>
                </c:pt>
                <c:pt idx="104" formatCode="0.00">
                  <c:v>0.19483394833948342</c:v>
                </c:pt>
                <c:pt idx="105" formatCode="0.00">
                  <c:v>0.24166666666666667</c:v>
                </c:pt>
                <c:pt idx="106" formatCode="0.00">
                  <c:v>0.1306930693069307</c:v>
                </c:pt>
                <c:pt idx="107" formatCode="0.00">
                  <c:v>0.1282208588957055</c:v>
                </c:pt>
                <c:pt idx="108" formatCode="0.00">
                  <c:v>0.22217573221757322</c:v>
                </c:pt>
                <c:pt idx="109" formatCode="0.00">
                  <c:v>0.1353623188405797</c:v>
                </c:pt>
                <c:pt idx="110" formatCode="0.00">
                  <c:v>0.2686131386861314</c:v>
                </c:pt>
                <c:pt idx="111" formatCode="0.00">
                  <c:v>0.22746478873239437</c:v>
                </c:pt>
                <c:pt idx="112" formatCode="0.00">
                  <c:v>0.21666666666666665</c:v>
                </c:pt>
                <c:pt idx="113" formatCode="0.00">
                  <c:v>0.17932960893854749</c:v>
                </c:pt>
                <c:pt idx="114" formatCode="0.00">
                  <c:v>0.19899999999999998</c:v>
                </c:pt>
                <c:pt idx="115" formatCode="0.00">
                  <c:v>0.17408637873754154</c:v>
                </c:pt>
                <c:pt idx="116" formatCode="0.00">
                  <c:v>0.11433333333333333</c:v>
                </c:pt>
                <c:pt idx="117" formatCode="0.00">
                  <c:v>9.1891891891891897E-2</c:v>
                </c:pt>
                <c:pt idx="118" formatCode="0.00">
                  <c:v>0.14057971014492751</c:v>
                </c:pt>
                <c:pt idx="119" formatCode="0.00">
                  <c:v>8.4090909090909091E-2</c:v>
                </c:pt>
                <c:pt idx="120" formatCode="0.00">
                  <c:v>0.10439276485788114</c:v>
                </c:pt>
                <c:pt idx="121" formatCode="0.00">
                  <c:v>0.10217391304347824</c:v>
                </c:pt>
                <c:pt idx="122" formatCode="0.00">
                  <c:v>0.12195767195767199</c:v>
                </c:pt>
                <c:pt idx="123" formatCode="0.00">
                  <c:v>0.11284722222222222</c:v>
                </c:pt>
                <c:pt idx="124" formatCode="0.00">
                  <c:v>8.6348122866894181E-2</c:v>
                </c:pt>
                <c:pt idx="125" formatCode="0.00">
                  <c:v>0.3016326530612245</c:v>
                </c:pt>
                <c:pt idx="126" formatCode="0.00">
                  <c:v>0.21291208791208791</c:v>
                </c:pt>
                <c:pt idx="127" formatCode="0.00">
                  <c:v>0.17664473684210527</c:v>
                </c:pt>
                <c:pt idx="128" formatCode="0.00">
                  <c:v>0.22183908045977013</c:v>
                </c:pt>
                <c:pt idx="129" formatCode="0.00">
                  <c:v>0.3584541062801932</c:v>
                </c:pt>
                <c:pt idx="130" formatCode="0.00">
                  <c:v>0.28493589743589748</c:v>
                </c:pt>
                <c:pt idx="131" formatCode="0.00">
                  <c:v>0.2072</c:v>
                </c:pt>
                <c:pt idx="132" formatCode="0.00">
                  <c:v>0.19626865671641788</c:v>
                </c:pt>
                <c:pt idx="133" formatCode="0.00">
                  <c:v>0.34880546075085322</c:v>
                </c:pt>
                <c:pt idx="134" formatCode="0.00">
                  <c:v>0.24517374517374518</c:v>
                </c:pt>
                <c:pt idx="135" formatCode="0.00">
                  <c:v>0.30366972477064219</c:v>
                </c:pt>
                <c:pt idx="136" formatCode="0.00">
                  <c:v>0.38070175438596493</c:v>
                </c:pt>
                <c:pt idx="138" formatCode="0.00">
                  <c:v>0.25914983562249666</c:v>
                </c:pt>
                <c:pt idx="139" formatCode="0.00">
                  <c:v>0.16885116768604599</c:v>
                </c:pt>
                <c:pt idx="140" formatCode="0.00">
                  <c:v>0.17588663300629789</c:v>
                </c:pt>
                <c:pt idx="141" formatCode="0.00">
                  <c:v>0.10186130224538645</c:v>
                </c:pt>
                <c:pt idx="142" formatCode="0.00">
                  <c:v>0.15959467645183931</c:v>
                </c:pt>
                <c:pt idx="143" formatCode="0.00">
                  <c:v>0.12925709085192413</c:v>
                </c:pt>
                <c:pt idx="144" formatCode="0.00">
                  <c:v>0.15931760236077708</c:v>
                </c:pt>
                <c:pt idx="145" formatCode="0.00">
                  <c:v>0.16628690003000599</c:v>
                </c:pt>
                <c:pt idx="146" formatCode="0.00">
                  <c:v>0.20990784069152843</c:v>
                </c:pt>
                <c:pt idx="147" formatCode="0.00">
                  <c:v>0.19342255668683583</c:v>
                </c:pt>
                <c:pt idx="148" formatCode="0.00">
                  <c:v>0.13765040843971138</c:v>
                </c:pt>
                <c:pt idx="149" formatCode="0.00">
                  <c:v>0.2589138634937429</c:v>
                </c:pt>
                <c:pt idx="150" formatCode="0.00">
                  <c:v>0.17260924232916194</c:v>
                </c:pt>
                <c:pt idx="151" formatCode="0.00">
                  <c:v>0.21654759376491187</c:v>
                </c:pt>
                <c:pt idx="152" formatCode="0.00">
                  <c:v>0.18787420611366015</c:v>
                </c:pt>
                <c:pt idx="153" formatCode="0.00">
                  <c:v>0.13418750508273755</c:v>
                </c:pt>
                <c:pt idx="154" formatCode="0.00">
                  <c:v>7.9692341728253971E-2</c:v>
                </c:pt>
                <c:pt idx="155" formatCode="0.00">
                  <c:v>0.19388353268951836</c:v>
                </c:pt>
                <c:pt idx="156" formatCode="0.00">
                  <c:v>0.29163222127057503</c:v>
                </c:pt>
                <c:pt idx="157" formatCode="0.00">
                  <c:v>0.22941734739951902</c:v>
                </c:pt>
                <c:pt idx="158" formatCode="0.00">
                  <c:v>0.22482900045152859</c:v>
                </c:pt>
                <c:pt idx="159" formatCode="0.00">
                  <c:v>0.13591427716209342</c:v>
                </c:pt>
                <c:pt idx="160" formatCode="0.00">
                  <c:v>0.20730483198751715</c:v>
                </c:pt>
                <c:pt idx="161" formatCode="0.00">
                  <c:v>0.14495005131151431</c:v>
                </c:pt>
                <c:pt idx="162" formatCode="0.00">
                  <c:v>0.19027382258897962</c:v>
                </c:pt>
                <c:pt idx="163" formatCode="0.00">
                  <c:v>0.15046202654124297</c:v>
                </c:pt>
                <c:pt idx="164" formatCode="0.00">
                  <c:v>0.25179952763361846</c:v>
                </c:pt>
                <c:pt idx="165" formatCode="0.00">
                  <c:v>0.24706483566102047</c:v>
                </c:pt>
                <c:pt idx="166" formatCode="0.00">
                  <c:v>0.17072918876243276</c:v>
                </c:pt>
                <c:pt idx="167" formatCode="0.00">
                  <c:v>0.22519494223265668</c:v>
                </c:pt>
                <c:pt idx="168" formatCode="0.00">
                  <c:v>0.24758901848066905</c:v>
                </c:pt>
                <c:pt idx="169" formatCode="0.00">
                  <c:v>0.25206495733511258</c:v>
                </c:pt>
                <c:pt idx="170" formatCode="0.00">
                  <c:v>0.10837991928873829</c:v>
                </c:pt>
                <c:pt idx="171" formatCode="0.00">
                  <c:v>0.18753461640287655</c:v>
                </c:pt>
                <c:pt idx="172" formatCode="0.00">
                  <c:v>0.30735007445583806</c:v>
                </c:pt>
                <c:pt idx="173" formatCode="0.00">
                  <c:v>0.24124008186673349</c:v>
                </c:pt>
                <c:pt idx="174" formatCode="0.00">
                  <c:v>0.17709409272945326</c:v>
                </c:pt>
                <c:pt idx="175" formatCode="0.00">
                  <c:v>0.22402951575604552</c:v>
                </c:pt>
                <c:pt idx="176" formatCode="0.00">
                  <c:v>0.2301456564388826</c:v>
                </c:pt>
                <c:pt idx="177" formatCode="0.00">
                  <c:v>0.18574755407873336</c:v>
                </c:pt>
                <c:pt idx="178" formatCode="0.00">
                  <c:v>0.11338511208014689</c:v>
                </c:pt>
                <c:pt idx="179" formatCode="0.00">
                  <c:v>0.12546261185911195</c:v>
                </c:pt>
                <c:pt idx="180" formatCode="0.00">
                  <c:v>0.15801819245274187</c:v>
                </c:pt>
                <c:pt idx="181" formatCode="0.00">
                  <c:v>0.16745791780986788</c:v>
                </c:pt>
                <c:pt idx="182" formatCode="0.00">
                  <c:v>0.13683831163475738</c:v>
                </c:pt>
                <c:pt idx="183" formatCode="0.00">
                  <c:v>0.15179370010735202</c:v>
                </c:pt>
                <c:pt idx="184" formatCode="0.00">
                  <c:v>0.1398011960715819</c:v>
                </c:pt>
                <c:pt idx="185" formatCode="0.00">
                  <c:v>0.1443597836938483</c:v>
                </c:pt>
                <c:pt idx="186" formatCode="0.00">
                  <c:v>0.16861242443021562</c:v>
                </c:pt>
                <c:pt idx="187" formatCode="0.00">
                  <c:v>0.26749750574338482</c:v>
                </c:pt>
                <c:pt idx="188" formatCode="0.00">
                  <c:v>0.15406128438507846</c:v>
                </c:pt>
                <c:pt idx="189" formatCode="0.00">
                  <c:v>0.17512774610650308</c:v>
                </c:pt>
                <c:pt idx="190" formatCode="0.00">
                  <c:v>0.14220836898407271</c:v>
                </c:pt>
                <c:pt idx="191" formatCode="0.00">
                  <c:v>0.16044021116151796</c:v>
                </c:pt>
                <c:pt idx="192" formatCode="0.00">
                  <c:v>0.10621173490718473</c:v>
                </c:pt>
                <c:pt idx="193" formatCode="0.00">
                  <c:v>0.22622545387048226</c:v>
                </c:pt>
                <c:pt idx="194" formatCode="0.00">
                  <c:v>0.18730512198645663</c:v>
                </c:pt>
                <c:pt idx="195" formatCode="0.00">
                  <c:v>0.2039265310217947</c:v>
                </c:pt>
                <c:pt idx="199">
                  <c:v>0.33250000000000002</c:v>
                </c:pt>
                <c:pt idx="200">
                  <c:v>0.1925</c:v>
                </c:pt>
                <c:pt idx="201">
                  <c:v>0.14416666666666667</c:v>
                </c:pt>
                <c:pt idx="202" formatCode="0.00">
                  <c:v>0.2495</c:v>
                </c:pt>
                <c:pt idx="203">
                  <c:v>0.16875000000000001</c:v>
                </c:pt>
                <c:pt idx="204">
                  <c:v>0.14833333333333334</c:v>
                </c:pt>
                <c:pt idx="205">
                  <c:v>0.17499999999999999</c:v>
                </c:pt>
                <c:pt idx="206">
                  <c:v>0.155</c:v>
                </c:pt>
                <c:pt idx="207">
                  <c:v>0.12583333333333332</c:v>
                </c:pt>
                <c:pt idx="209">
                  <c:v>0.11374674841647317</c:v>
                </c:pt>
                <c:pt idx="210">
                  <c:v>0.10926557018599199</c:v>
                </c:pt>
                <c:pt idx="211">
                  <c:v>0.1010818416436623</c:v>
                </c:pt>
                <c:pt idx="212">
                  <c:v>9.1705586711759907E-2</c:v>
                </c:pt>
                <c:pt idx="213">
                  <c:v>9.1570592492748334E-2</c:v>
                </c:pt>
                <c:pt idx="214">
                  <c:v>0.16055111712931616</c:v>
                </c:pt>
                <c:pt idx="215">
                  <c:v>0.15416666666666667</c:v>
                </c:pt>
                <c:pt idx="216">
                  <c:v>0.14092665545197763</c:v>
                </c:pt>
                <c:pt idx="217">
                  <c:v>0.12762647004608291</c:v>
                </c:pt>
                <c:pt idx="218">
                  <c:v>0.12211543296955925</c:v>
                </c:pt>
                <c:pt idx="219">
                  <c:v>0.24085022725633076</c:v>
                </c:pt>
                <c:pt idx="220">
                  <c:v>0.20316666666666669</c:v>
                </c:pt>
                <c:pt idx="221">
                  <c:v>0.18302174570683788</c:v>
                </c:pt>
                <c:pt idx="222">
                  <c:v>0.16529895350091711</c:v>
                </c:pt>
                <c:pt idx="223">
                  <c:v>0.15272186083763092</c:v>
                </c:pt>
                <c:pt idx="224">
                  <c:v>0.37588786029875876</c:v>
                </c:pt>
                <c:pt idx="225">
                  <c:v>0.30193030598093884</c:v>
                </c:pt>
                <c:pt idx="226">
                  <c:v>0.2516833750047715</c:v>
                </c:pt>
                <c:pt idx="227">
                  <c:v>0.22401726589200202</c:v>
                </c:pt>
                <c:pt idx="228">
                  <c:v>0.19366666666666665</c:v>
                </c:pt>
                <c:pt idx="229">
                  <c:v>0.49952202887819325</c:v>
                </c:pt>
                <c:pt idx="230">
                  <c:v>0.38733333333333331</c:v>
                </c:pt>
                <c:pt idx="231">
                  <c:v>0.32437510671903025</c:v>
                </c:pt>
                <c:pt idx="232">
                  <c:v>0.2803326780758556</c:v>
                </c:pt>
                <c:pt idx="233">
                  <c:v>0.26073049645390067</c:v>
                </c:pt>
                <c:pt idx="234">
                  <c:v>6.0042281661746702E-2</c:v>
                </c:pt>
                <c:pt idx="235">
                  <c:v>7.6212058303533572E-2</c:v>
                </c:pt>
                <c:pt idx="236">
                  <c:v>8.8927631578947369E-2</c:v>
                </c:pt>
                <c:pt idx="237">
                  <c:v>8.9021066826490872E-2</c:v>
                </c:pt>
                <c:pt idx="238">
                  <c:v>9.0231125108987509E-2</c:v>
                </c:pt>
                <c:pt idx="239">
                  <c:v>9.2699351622889822E-2</c:v>
                </c:pt>
                <c:pt idx="240">
                  <c:v>0.13336666666666666</c:v>
                </c:pt>
                <c:pt idx="241">
                  <c:v>0.127</c:v>
                </c:pt>
                <c:pt idx="242">
                  <c:v>0.12025</c:v>
                </c:pt>
                <c:pt idx="243">
                  <c:v>0.12003912073303917</c:v>
                </c:pt>
                <c:pt idx="244">
                  <c:v>0.1664724242642863</c:v>
                </c:pt>
                <c:pt idx="245">
                  <c:v>0.17051666666666665</c:v>
                </c:pt>
                <c:pt idx="246">
                  <c:v>0.1575</c:v>
                </c:pt>
                <c:pt idx="247">
                  <c:v>0.15363737330630539</c:v>
                </c:pt>
                <c:pt idx="248">
                  <c:v>0.15</c:v>
                </c:pt>
                <c:pt idx="249">
                  <c:v>0.27219176816601426</c:v>
                </c:pt>
                <c:pt idx="250">
                  <c:v>0.25444199813587937</c:v>
                </c:pt>
                <c:pt idx="251">
                  <c:v>0.22284355077313225</c:v>
                </c:pt>
                <c:pt idx="252">
                  <c:v>0.18949661776498899</c:v>
                </c:pt>
                <c:pt idx="253">
                  <c:v>0.18109092825702419</c:v>
                </c:pt>
                <c:pt idx="254">
                  <c:v>0.3775</c:v>
                </c:pt>
                <c:pt idx="255">
                  <c:v>0.32500000000000001</c:v>
                </c:pt>
                <c:pt idx="256">
                  <c:v>0.27700000000000002</c:v>
                </c:pt>
                <c:pt idx="257">
                  <c:v>0.2354</c:v>
                </c:pt>
                <c:pt idx="258">
                  <c:v>0.21391666666666667</c:v>
                </c:pt>
                <c:pt idx="259">
                  <c:v>5.9856133150934798E-2</c:v>
                </c:pt>
                <c:pt idx="260">
                  <c:v>5.2333333333333336E-2</c:v>
                </c:pt>
                <c:pt idx="261">
                  <c:v>5.9749999999999998E-2</c:v>
                </c:pt>
                <c:pt idx="262">
                  <c:v>6.8726460893017677E-2</c:v>
                </c:pt>
                <c:pt idx="263">
                  <c:v>7.4417476289613677E-2</c:v>
                </c:pt>
                <c:pt idx="264">
                  <c:v>7.4303126277770221E-2</c:v>
                </c:pt>
                <c:pt idx="265">
                  <c:v>9.4815742674058623E-2</c:v>
                </c:pt>
                <c:pt idx="266">
                  <c:v>0.1126074695015685</c:v>
                </c:pt>
                <c:pt idx="267">
                  <c:v>0.11799999999999999</c:v>
                </c:pt>
                <c:pt idx="268">
                  <c:v>0.11466666666666665</c:v>
                </c:pt>
                <c:pt idx="269">
                  <c:v>0.11060922069557751</c:v>
                </c:pt>
                <c:pt idx="270">
                  <c:v>0.13183333333333333</c:v>
                </c:pt>
                <c:pt idx="271">
                  <c:v>0.14217507690197687</c:v>
                </c:pt>
                <c:pt idx="272">
                  <c:v>0.14099999999999999</c:v>
                </c:pt>
                <c:pt idx="273">
                  <c:v>0.13833333333333334</c:v>
                </c:pt>
                <c:pt idx="274">
                  <c:v>0.18501820573209596</c:v>
                </c:pt>
                <c:pt idx="275">
                  <c:v>0.195776330948745</c:v>
                </c:pt>
                <c:pt idx="276">
                  <c:v>0.19715753657033314</c:v>
                </c:pt>
                <c:pt idx="277">
                  <c:v>0.1885</c:v>
                </c:pt>
                <c:pt idx="278">
                  <c:v>0.18200000000000002</c:v>
                </c:pt>
                <c:pt idx="279">
                  <c:v>0.30249999999999999</c:v>
                </c:pt>
                <c:pt idx="280">
                  <c:v>0.27666666666666667</c:v>
                </c:pt>
                <c:pt idx="281">
                  <c:v>0.27250000000000002</c:v>
                </c:pt>
                <c:pt idx="282">
                  <c:v>0.25900000000000001</c:v>
                </c:pt>
                <c:pt idx="283">
                  <c:v>0.2558333333333333</c:v>
                </c:pt>
                <c:pt idx="287" formatCode="0.00">
                  <c:v>0.20725388601036268</c:v>
                </c:pt>
                <c:pt idx="288" formatCode="0.00">
                  <c:v>0.15017064846416384</c:v>
                </c:pt>
                <c:pt idx="289" formatCode="0.00">
                  <c:v>0.14405594405594405</c:v>
                </c:pt>
                <c:pt idx="290" formatCode="0.00">
                  <c:v>0.20664739884393066</c:v>
                </c:pt>
                <c:pt idx="291" formatCode="0.00">
                  <c:v>0.19055374592833876</c:v>
                </c:pt>
                <c:pt idx="292" formatCode="0.00">
                  <c:v>0.16721311475409836</c:v>
                </c:pt>
                <c:pt idx="293" formatCode="0.00">
                  <c:v>0.18600682593856654</c:v>
                </c:pt>
                <c:pt idx="294" formatCode="0.00">
                  <c:v>0.11687898089171975</c:v>
                </c:pt>
                <c:pt idx="295" formatCode="0.00">
                  <c:v>0.17708333333333331</c:v>
                </c:pt>
                <c:pt idx="296" formatCode="0.00">
                  <c:v>0.18110236220472439</c:v>
                </c:pt>
                <c:pt idx="297" formatCode="0.00">
                  <c:v>0.29453924914675772</c:v>
                </c:pt>
                <c:pt idx="298" formatCode="0.00">
                  <c:v>0.16889632107023411</c:v>
                </c:pt>
                <c:pt idx="299" formatCode="0.00">
                  <c:v>0.19483394833948342</c:v>
                </c:pt>
                <c:pt idx="300" formatCode="0.00">
                  <c:v>0.24166666666666667</c:v>
                </c:pt>
                <c:pt idx="301" formatCode="0.00">
                  <c:v>0.1306930693069307</c:v>
                </c:pt>
                <c:pt idx="302" formatCode="0.00">
                  <c:v>0.1282208588957055</c:v>
                </c:pt>
                <c:pt idx="303" formatCode="0.00">
                  <c:v>0.22217573221757322</c:v>
                </c:pt>
                <c:pt idx="304" formatCode="0.00">
                  <c:v>0.1353623188405797</c:v>
                </c:pt>
                <c:pt idx="305" formatCode="0.00">
                  <c:v>0.2686131386861314</c:v>
                </c:pt>
                <c:pt idx="306" formatCode="0.00">
                  <c:v>0.22746478873239437</c:v>
                </c:pt>
                <c:pt idx="307" formatCode="0.00">
                  <c:v>0.21666666666666665</c:v>
                </c:pt>
                <c:pt idx="308" formatCode="0.00">
                  <c:v>0.17932960893854749</c:v>
                </c:pt>
                <c:pt idx="309" formatCode="0.00">
                  <c:v>0.19899999999999998</c:v>
                </c:pt>
                <c:pt idx="310" formatCode="0.00">
                  <c:v>0.17408637873754154</c:v>
                </c:pt>
                <c:pt idx="311" formatCode="0.00">
                  <c:v>0.11433333333333333</c:v>
                </c:pt>
                <c:pt idx="312" formatCode="0.00">
                  <c:v>9.1891891891891897E-2</c:v>
                </c:pt>
                <c:pt idx="313" formatCode="0.00">
                  <c:v>0.14057971014492751</c:v>
                </c:pt>
                <c:pt idx="314" formatCode="0.00">
                  <c:v>8.4090909090909091E-2</c:v>
                </c:pt>
                <c:pt idx="315" formatCode="0.00">
                  <c:v>0.10439276485788114</c:v>
                </c:pt>
                <c:pt idx="316" formatCode="0.00">
                  <c:v>0.10217391304347824</c:v>
                </c:pt>
                <c:pt idx="317" formatCode="0.00">
                  <c:v>0.12195767195767199</c:v>
                </c:pt>
                <c:pt idx="318" formatCode="0.00">
                  <c:v>0.11284722222222222</c:v>
                </c:pt>
                <c:pt idx="319" formatCode="0.00">
                  <c:v>8.6348122866894181E-2</c:v>
                </c:pt>
                <c:pt idx="320" formatCode="0.00">
                  <c:v>0.3016326530612245</c:v>
                </c:pt>
                <c:pt idx="321" formatCode="0.00">
                  <c:v>0.21291208791208791</c:v>
                </c:pt>
                <c:pt idx="322" formatCode="0.00">
                  <c:v>0.17664473684210527</c:v>
                </c:pt>
                <c:pt idx="323" formatCode="0.00">
                  <c:v>0.22183908045977013</c:v>
                </c:pt>
                <c:pt idx="324" formatCode="0.00">
                  <c:v>0.3584541062801932</c:v>
                </c:pt>
                <c:pt idx="325" formatCode="0.00">
                  <c:v>0.28493589743589748</c:v>
                </c:pt>
                <c:pt idx="326" formatCode="0.00">
                  <c:v>0.2072</c:v>
                </c:pt>
                <c:pt idx="327" formatCode="0.00">
                  <c:v>0.19626865671641788</c:v>
                </c:pt>
                <c:pt idx="328" formatCode="0.00">
                  <c:v>0.34880546075085322</c:v>
                </c:pt>
                <c:pt idx="329" formatCode="0.00">
                  <c:v>0.24517374517374518</c:v>
                </c:pt>
                <c:pt idx="330" formatCode="0.00">
                  <c:v>0.30366972477064219</c:v>
                </c:pt>
                <c:pt idx="331" formatCode="0.00">
                  <c:v>0.38070175438596493</c:v>
                </c:pt>
                <c:pt idx="333" formatCode="0.00">
                  <c:v>0.25914983562249666</c:v>
                </c:pt>
                <c:pt idx="334" formatCode="0.00">
                  <c:v>0.16885116768604599</c:v>
                </c:pt>
                <c:pt idx="335" formatCode="0.00">
                  <c:v>0.17588663300629789</c:v>
                </c:pt>
                <c:pt idx="336" formatCode="0.00">
                  <c:v>0.10186130224538645</c:v>
                </c:pt>
                <c:pt idx="337" formatCode="0.00">
                  <c:v>0.15959467645183931</c:v>
                </c:pt>
                <c:pt idx="338" formatCode="0.00">
                  <c:v>0.12925709085192413</c:v>
                </c:pt>
                <c:pt idx="339" formatCode="0.00">
                  <c:v>0.15931760236077708</c:v>
                </c:pt>
                <c:pt idx="340" formatCode="0.00">
                  <c:v>0.16628690003000599</c:v>
                </c:pt>
                <c:pt idx="341" formatCode="0.00">
                  <c:v>0.20990784069152843</c:v>
                </c:pt>
                <c:pt idx="342" formatCode="0.00">
                  <c:v>0.19342255668683583</c:v>
                </c:pt>
                <c:pt idx="343" formatCode="0.00">
                  <c:v>0.13765040843971138</c:v>
                </c:pt>
                <c:pt idx="344" formatCode="0.00">
                  <c:v>0.2589138634937429</c:v>
                </c:pt>
                <c:pt idx="345" formatCode="0.00">
                  <c:v>0.17260924232916194</c:v>
                </c:pt>
                <c:pt idx="346" formatCode="0.00">
                  <c:v>0.21654759376491187</c:v>
                </c:pt>
                <c:pt idx="347" formatCode="0.00">
                  <c:v>0.18787420611366015</c:v>
                </c:pt>
                <c:pt idx="348" formatCode="0.00">
                  <c:v>0.13418750508273755</c:v>
                </c:pt>
                <c:pt idx="349" formatCode="0.00">
                  <c:v>7.9692341728253971E-2</c:v>
                </c:pt>
                <c:pt idx="350" formatCode="0.00">
                  <c:v>0.19388353268951836</c:v>
                </c:pt>
                <c:pt idx="351" formatCode="0.00">
                  <c:v>0.29163222127057503</c:v>
                </c:pt>
                <c:pt idx="352" formatCode="0.00">
                  <c:v>0.22941734739951902</c:v>
                </c:pt>
                <c:pt idx="353" formatCode="0.00">
                  <c:v>0.22482900045152859</c:v>
                </c:pt>
                <c:pt idx="354" formatCode="0.00">
                  <c:v>0.13591427716209342</c:v>
                </c:pt>
                <c:pt idx="355" formatCode="0.00">
                  <c:v>0.20730483198751715</c:v>
                </c:pt>
                <c:pt idx="356" formatCode="0.00">
                  <c:v>0.14495005131151431</c:v>
                </c:pt>
                <c:pt idx="357" formatCode="0.00">
                  <c:v>0.19027382258897962</c:v>
                </c:pt>
                <c:pt idx="358" formatCode="0.00">
                  <c:v>0.15046202654124297</c:v>
                </c:pt>
                <c:pt idx="359" formatCode="0.00">
                  <c:v>0.25179952763361846</c:v>
                </c:pt>
                <c:pt idx="360" formatCode="0.00">
                  <c:v>0.24706483566102047</c:v>
                </c:pt>
                <c:pt idx="361" formatCode="0.00">
                  <c:v>0.17072918876243276</c:v>
                </c:pt>
                <c:pt idx="362" formatCode="0.00">
                  <c:v>0.22519494223265668</c:v>
                </c:pt>
                <c:pt idx="363" formatCode="0.00">
                  <c:v>0.24758901848066905</c:v>
                </c:pt>
                <c:pt idx="364" formatCode="0.00">
                  <c:v>0.25206495733511258</c:v>
                </c:pt>
                <c:pt idx="365" formatCode="0.00">
                  <c:v>0.10837991928873829</c:v>
                </c:pt>
                <c:pt idx="366" formatCode="0.00">
                  <c:v>0.18753461640287655</c:v>
                </c:pt>
                <c:pt idx="367" formatCode="0.00">
                  <c:v>0.30735007445583806</c:v>
                </c:pt>
                <c:pt idx="368" formatCode="0.00">
                  <c:v>0.24124008186673349</c:v>
                </c:pt>
                <c:pt idx="369" formatCode="0.00">
                  <c:v>0.17709409272945326</c:v>
                </c:pt>
                <c:pt idx="370" formatCode="0.00">
                  <c:v>0.22402951575604552</c:v>
                </c:pt>
                <c:pt idx="371" formatCode="0.00">
                  <c:v>0.2301456564388826</c:v>
                </c:pt>
                <c:pt idx="372" formatCode="0.00">
                  <c:v>0.18574755407873336</c:v>
                </c:pt>
                <c:pt idx="373" formatCode="0.00">
                  <c:v>0.11338511208014689</c:v>
                </c:pt>
                <c:pt idx="374" formatCode="0.00">
                  <c:v>0.12546261185911195</c:v>
                </c:pt>
                <c:pt idx="375" formatCode="0.00">
                  <c:v>0.15801819245274187</c:v>
                </c:pt>
                <c:pt idx="376" formatCode="0.00">
                  <c:v>0.16745791780986788</c:v>
                </c:pt>
                <c:pt idx="377" formatCode="0.00">
                  <c:v>0.13683831163475738</c:v>
                </c:pt>
                <c:pt idx="378" formatCode="0.00">
                  <c:v>0.15179370010735202</c:v>
                </c:pt>
                <c:pt idx="379" formatCode="0.00">
                  <c:v>0.1398011960715819</c:v>
                </c:pt>
                <c:pt idx="380" formatCode="0.00">
                  <c:v>0.1443597836938483</c:v>
                </c:pt>
                <c:pt idx="381" formatCode="0.00">
                  <c:v>0.16861242443021562</c:v>
                </c:pt>
                <c:pt idx="382" formatCode="0.00">
                  <c:v>0.26749750574338482</c:v>
                </c:pt>
                <c:pt idx="383" formatCode="0.00">
                  <c:v>0.15406128438507846</c:v>
                </c:pt>
                <c:pt idx="384" formatCode="0.00">
                  <c:v>0.17512774610650308</c:v>
                </c:pt>
                <c:pt idx="385" formatCode="0.00">
                  <c:v>0.14220836898407271</c:v>
                </c:pt>
                <c:pt idx="386" formatCode="0.00">
                  <c:v>0.16044021116151796</c:v>
                </c:pt>
                <c:pt idx="387" formatCode="0.00">
                  <c:v>0.10621173490718473</c:v>
                </c:pt>
                <c:pt idx="388" formatCode="0.00">
                  <c:v>0.22622545387048226</c:v>
                </c:pt>
                <c:pt idx="389" formatCode="0.00">
                  <c:v>0.18730512198645663</c:v>
                </c:pt>
                <c:pt idx="390" formatCode="0.00">
                  <c:v>0.2039265310217947</c:v>
                </c:pt>
              </c:numCache>
            </c:numRef>
          </c:xVal>
          <c:yVal>
            <c:numRef>
              <c:f>'Nc gathered data'!$D$2:$D$392</c:f>
              <c:numCache>
                <c:formatCode>General</c:formatCode>
                <c:ptCount val="391"/>
                <c:pt idx="92" formatCode="0.00">
                  <c:v>5.5421615306566681</c:v>
                </c:pt>
                <c:pt idx="93" formatCode="0.00">
                  <c:v>1.4356579211636626</c:v>
                </c:pt>
                <c:pt idx="94" formatCode="0.00">
                  <c:v>1.4124196772955531</c:v>
                </c:pt>
                <c:pt idx="95" formatCode="0.00">
                  <c:v>1.7194215154870367</c:v>
                </c:pt>
                <c:pt idx="96" formatCode="0.00">
                  <c:v>1.8981406612750815</c:v>
                </c:pt>
                <c:pt idx="97" formatCode="0.00">
                  <c:v>1.553785794918235</c:v>
                </c:pt>
                <c:pt idx="98" formatCode="0.00">
                  <c:v>2.0122339926684152</c:v>
                </c:pt>
                <c:pt idx="99" formatCode="0.00">
                  <c:v>0.85564008969584748</c:v>
                </c:pt>
                <c:pt idx="100" formatCode="0.00">
                  <c:v>1.3909810922002974</c:v>
                </c:pt>
                <c:pt idx="101" formatCode="0.00">
                  <c:v>2.5558399488769994</c:v>
                </c:pt>
                <c:pt idx="102" formatCode="0.00">
                  <c:v>4.8370773965283531</c:v>
                </c:pt>
                <c:pt idx="103" formatCode="0.00">
                  <c:v>1.6375865532081884</c:v>
                </c:pt>
                <c:pt idx="104" formatCode="0.00">
                  <c:v>2.5029642373457741</c:v>
                </c:pt>
                <c:pt idx="105" formatCode="0.00">
                  <c:v>3.2518488587787435</c:v>
                </c:pt>
                <c:pt idx="106" formatCode="0.00">
                  <c:v>1.061752862157006</c:v>
                </c:pt>
                <c:pt idx="107" formatCode="0.00">
                  <c:v>0.92076215879822787</c:v>
                </c:pt>
                <c:pt idx="108" formatCode="0.00">
                  <c:v>4.187097521407213</c:v>
                </c:pt>
                <c:pt idx="109" formatCode="0.00">
                  <c:v>0.89005288888510325</c:v>
                </c:pt>
                <c:pt idx="110" formatCode="0.00">
                  <c:v>4.4726150444527635</c:v>
                </c:pt>
                <c:pt idx="111" formatCode="0.00">
                  <c:v>2.9973061564943104</c:v>
                </c:pt>
                <c:pt idx="112" formatCode="0.00">
                  <c:v>6.458529791267539</c:v>
                </c:pt>
                <c:pt idx="113" formatCode="0.00">
                  <c:v>1.2766230374298264</c:v>
                </c:pt>
                <c:pt idx="114" formatCode="0.00">
                  <c:v>2.1710892356785627</c:v>
                </c:pt>
                <c:pt idx="115" formatCode="0.00">
                  <c:v>1.7105521946998028</c:v>
                </c:pt>
                <c:pt idx="116" formatCode="0.00">
                  <c:v>0.72878821344918865</c:v>
                </c:pt>
                <c:pt idx="117" formatCode="0.00">
                  <c:v>0.72679281740679369</c:v>
                </c:pt>
                <c:pt idx="118" formatCode="0.00">
                  <c:v>1.17181757577332</c:v>
                </c:pt>
                <c:pt idx="119" formatCode="0.00">
                  <c:v>0.46687540625028751</c:v>
                </c:pt>
                <c:pt idx="120" formatCode="0.00">
                  <c:v>0.3914838204527688</c:v>
                </c:pt>
                <c:pt idx="121" formatCode="0.00">
                  <c:v>0.74897856538294683</c:v>
                </c:pt>
                <c:pt idx="122" formatCode="0.00">
                  <c:v>0.56614929616358678</c:v>
                </c:pt>
                <c:pt idx="123" formatCode="0.00">
                  <c:v>0.77683476029395127</c:v>
                </c:pt>
                <c:pt idx="124" formatCode="0.00">
                  <c:v>0.51832659291507033</c:v>
                </c:pt>
                <c:pt idx="125" formatCode="0.00">
                  <c:v>9.863084690784758</c:v>
                </c:pt>
                <c:pt idx="126" formatCode="0.00">
                  <c:v>2.1922235159748489</c:v>
                </c:pt>
                <c:pt idx="127" formatCode="0.00">
                  <c:v>2.2593658284509401</c:v>
                </c:pt>
                <c:pt idx="128" formatCode="0.00">
                  <c:v>4.625399280688999</c:v>
                </c:pt>
                <c:pt idx="129" formatCode="0.00">
                  <c:v>21.511487859560276</c:v>
                </c:pt>
                <c:pt idx="130" formatCode="0.00">
                  <c:v>5.4012959068773672</c:v>
                </c:pt>
                <c:pt idx="131" formatCode="0.00">
                  <c:v>4.5257449052425036</c:v>
                </c:pt>
                <c:pt idx="132" formatCode="0.00">
                  <c:v>3.556088282645935</c:v>
                </c:pt>
                <c:pt idx="133" formatCode="0.00">
                  <c:v>9.9746566515688322</c:v>
                </c:pt>
                <c:pt idx="134" formatCode="0.00">
                  <c:v>5.6813964736264113</c:v>
                </c:pt>
                <c:pt idx="135" formatCode="0.00">
                  <c:v>12.642293120027324</c:v>
                </c:pt>
                <c:pt idx="136" formatCode="0.00">
                  <c:v>20.883653509373076</c:v>
                </c:pt>
              </c:numCache>
            </c:numRef>
          </c:yVal>
          <c:smooth val="0"/>
          <c:extLst>
            <c:ext xmlns:c16="http://schemas.microsoft.com/office/drawing/2014/chart" uri="{C3380CC4-5D6E-409C-BE32-E72D297353CC}">
              <c16:uniqueId val="{00000002-1D9F-4A05-9C31-D49D27B8F78A}"/>
            </c:ext>
          </c:extLst>
        </c:ser>
        <c:ser>
          <c:idx val="3"/>
          <c:order val="3"/>
          <c:tx>
            <c:strRef>
              <c:f>'Nc gathered data'!$E$1</c:f>
              <c:strCache>
                <c:ptCount val="1"/>
                <c:pt idx="0">
                  <c:v>Cruz et al, 2018</c:v>
                </c:pt>
              </c:strCache>
            </c:strRef>
          </c:tx>
          <c:spPr>
            <a:ln w="25400" cap="rnd">
              <a:noFill/>
              <a:round/>
            </a:ln>
            <a:effectLst/>
          </c:spPr>
          <c:marker>
            <c:symbol val="circle"/>
            <c:size val="7"/>
            <c:spPr>
              <a:solidFill>
                <a:schemeClr val="bg1"/>
              </a:solidFill>
              <a:ln w="9525">
                <a:solidFill>
                  <a:srgbClr val="00B0F0"/>
                </a:solidFill>
              </a:ln>
              <a:effectLst/>
            </c:spPr>
          </c:marker>
          <c:xVal>
            <c:numRef>
              <c:f>'Nc gathered data'!$A$2:$A$392</c:f>
              <c:numCache>
                <c:formatCode>General</c:formatCode>
                <c:ptCount val="391"/>
                <c:pt idx="0">
                  <c:v>1E-4</c:v>
                </c:pt>
                <c:pt idx="1">
                  <c:v>1</c:v>
                </c:pt>
                <c:pt idx="2">
                  <c:v>1E-4</c:v>
                </c:pt>
                <c:pt idx="3">
                  <c:v>1</c:v>
                </c:pt>
                <c:pt idx="4">
                  <c:v>0.33250000000000002</c:v>
                </c:pt>
                <c:pt idx="5">
                  <c:v>0.1925</c:v>
                </c:pt>
                <c:pt idx="6">
                  <c:v>0.14416666666666667</c:v>
                </c:pt>
                <c:pt idx="7" formatCode="0.00">
                  <c:v>0.2495</c:v>
                </c:pt>
                <c:pt idx="8">
                  <c:v>0.16875000000000001</c:v>
                </c:pt>
                <c:pt idx="9">
                  <c:v>0.14833333333333334</c:v>
                </c:pt>
                <c:pt idx="10">
                  <c:v>0.17499999999999999</c:v>
                </c:pt>
                <c:pt idx="11">
                  <c:v>0.155</c:v>
                </c:pt>
                <c:pt idx="12">
                  <c:v>0.12583333333333332</c:v>
                </c:pt>
                <c:pt idx="14">
                  <c:v>0.11374674841647317</c:v>
                </c:pt>
                <c:pt idx="15">
                  <c:v>0.10926557018599199</c:v>
                </c:pt>
                <c:pt idx="16">
                  <c:v>0.1010818416436623</c:v>
                </c:pt>
                <c:pt idx="17">
                  <c:v>9.1705586711759907E-2</c:v>
                </c:pt>
                <c:pt idx="18">
                  <c:v>9.1570592492748334E-2</c:v>
                </c:pt>
                <c:pt idx="19">
                  <c:v>0.16055111712931616</c:v>
                </c:pt>
                <c:pt idx="20">
                  <c:v>0.15416666666666667</c:v>
                </c:pt>
                <c:pt idx="21">
                  <c:v>0.14092665545197763</c:v>
                </c:pt>
                <c:pt idx="22">
                  <c:v>0.12762647004608291</c:v>
                </c:pt>
                <c:pt idx="23">
                  <c:v>0.12211543296955925</c:v>
                </c:pt>
                <c:pt idx="24">
                  <c:v>0.24085022725633076</c:v>
                </c:pt>
                <c:pt idx="25">
                  <c:v>0.20316666666666669</c:v>
                </c:pt>
                <c:pt idx="26">
                  <c:v>0.18302174570683788</c:v>
                </c:pt>
                <c:pt idx="27">
                  <c:v>0.16529895350091711</c:v>
                </c:pt>
                <c:pt idx="28">
                  <c:v>0.15272186083763092</c:v>
                </c:pt>
                <c:pt idx="29">
                  <c:v>0.37588786029875876</c:v>
                </c:pt>
                <c:pt idx="30">
                  <c:v>0.30193030598093884</c:v>
                </c:pt>
                <c:pt idx="31">
                  <c:v>0.2516833750047715</c:v>
                </c:pt>
                <c:pt idx="32">
                  <c:v>0.22401726589200202</c:v>
                </c:pt>
                <c:pt idx="33">
                  <c:v>0.19366666666666665</c:v>
                </c:pt>
                <c:pt idx="34">
                  <c:v>0.49952202887819325</c:v>
                </c:pt>
                <c:pt idx="35">
                  <c:v>0.38733333333333331</c:v>
                </c:pt>
                <c:pt idx="36">
                  <c:v>0.32437510671903025</c:v>
                </c:pt>
                <c:pt idx="37">
                  <c:v>0.2803326780758556</c:v>
                </c:pt>
                <c:pt idx="38">
                  <c:v>0.26073049645390067</c:v>
                </c:pt>
                <c:pt idx="39">
                  <c:v>6.0042281661746702E-2</c:v>
                </c:pt>
                <c:pt idx="40">
                  <c:v>7.6212058303533572E-2</c:v>
                </c:pt>
                <c:pt idx="41">
                  <c:v>8.8927631578947369E-2</c:v>
                </c:pt>
                <c:pt idx="42">
                  <c:v>8.9021066826490872E-2</c:v>
                </c:pt>
                <c:pt idx="43">
                  <c:v>9.0231125108987509E-2</c:v>
                </c:pt>
                <c:pt idx="44">
                  <c:v>9.2699351622889822E-2</c:v>
                </c:pt>
                <c:pt idx="45">
                  <c:v>0.13336666666666666</c:v>
                </c:pt>
                <c:pt idx="46">
                  <c:v>0.127</c:v>
                </c:pt>
                <c:pt idx="47">
                  <c:v>0.12025</c:v>
                </c:pt>
                <c:pt idx="48">
                  <c:v>0.12003912073303917</c:v>
                </c:pt>
                <c:pt idx="49">
                  <c:v>0.1664724242642863</c:v>
                </c:pt>
                <c:pt idx="50">
                  <c:v>0.17051666666666665</c:v>
                </c:pt>
                <c:pt idx="51">
                  <c:v>0.1575</c:v>
                </c:pt>
                <c:pt idx="52">
                  <c:v>0.15363737330630539</c:v>
                </c:pt>
                <c:pt idx="53">
                  <c:v>0.15</c:v>
                </c:pt>
                <c:pt idx="54">
                  <c:v>0.27219176816601426</c:v>
                </c:pt>
                <c:pt idx="55">
                  <c:v>0.25444199813587937</c:v>
                </c:pt>
                <c:pt idx="56">
                  <c:v>0.22284355077313225</c:v>
                </c:pt>
                <c:pt idx="57">
                  <c:v>0.18949661776498899</c:v>
                </c:pt>
                <c:pt idx="58">
                  <c:v>0.18109092825702419</c:v>
                </c:pt>
                <c:pt idx="59">
                  <c:v>0.3775</c:v>
                </c:pt>
                <c:pt idx="60">
                  <c:v>0.32500000000000001</c:v>
                </c:pt>
                <c:pt idx="61">
                  <c:v>0.27700000000000002</c:v>
                </c:pt>
                <c:pt idx="62">
                  <c:v>0.2354</c:v>
                </c:pt>
                <c:pt idx="63">
                  <c:v>0.21391666666666667</c:v>
                </c:pt>
                <c:pt idx="64">
                  <c:v>5.9856133150934798E-2</c:v>
                </c:pt>
                <c:pt idx="65">
                  <c:v>5.2333333333333336E-2</c:v>
                </c:pt>
                <c:pt idx="66">
                  <c:v>5.9749999999999998E-2</c:v>
                </c:pt>
                <c:pt idx="67">
                  <c:v>6.8726460893017677E-2</c:v>
                </c:pt>
                <c:pt idx="68">
                  <c:v>7.4417476289613677E-2</c:v>
                </c:pt>
                <c:pt idx="69">
                  <c:v>7.4303126277770221E-2</c:v>
                </c:pt>
                <c:pt idx="70">
                  <c:v>9.4815742674058623E-2</c:v>
                </c:pt>
                <c:pt idx="71">
                  <c:v>0.1126074695015685</c:v>
                </c:pt>
                <c:pt idx="72">
                  <c:v>0.11799999999999999</c:v>
                </c:pt>
                <c:pt idx="73">
                  <c:v>0.11466666666666665</c:v>
                </c:pt>
                <c:pt idx="74">
                  <c:v>0.11060922069557751</c:v>
                </c:pt>
                <c:pt idx="75">
                  <c:v>0.13183333333333333</c:v>
                </c:pt>
                <c:pt idx="76">
                  <c:v>0.14217507690197687</c:v>
                </c:pt>
                <c:pt idx="77">
                  <c:v>0.14099999999999999</c:v>
                </c:pt>
                <c:pt idx="78">
                  <c:v>0.13833333333333334</c:v>
                </c:pt>
                <c:pt idx="79">
                  <c:v>0.18501820573209596</c:v>
                </c:pt>
                <c:pt idx="80">
                  <c:v>0.195776330948745</c:v>
                </c:pt>
                <c:pt idx="81">
                  <c:v>0.19715753657033314</c:v>
                </c:pt>
                <c:pt idx="82">
                  <c:v>0.1885</c:v>
                </c:pt>
                <c:pt idx="83">
                  <c:v>0.18200000000000002</c:v>
                </c:pt>
                <c:pt idx="84">
                  <c:v>0.30249999999999999</c:v>
                </c:pt>
                <c:pt idx="85">
                  <c:v>0.27666666666666667</c:v>
                </c:pt>
                <c:pt idx="86">
                  <c:v>0.27250000000000002</c:v>
                </c:pt>
                <c:pt idx="87">
                  <c:v>0.25900000000000001</c:v>
                </c:pt>
                <c:pt idx="88">
                  <c:v>0.2558333333333333</c:v>
                </c:pt>
                <c:pt idx="92" formatCode="0.00">
                  <c:v>0.20725388601036268</c:v>
                </c:pt>
                <c:pt idx="93" formatCode="0.00">
                  <c:v>0.15017064846416384</c:v>
                </c:pt>
                <c:pt idx="94" formatCode="0.00">
                  <c:v>0.14405594405594405</c:v>
                </c:pt>
                <c:pt idx="95" formatCode="0.00">
                  <c:v>0.20664739884393066</c:v>
                </c:pt>
                <c:pt idx="96" formatCode="0.00">
                  <c:v>0.19055374592833876</c:v>
                </c:pt>
                <c:pt idx="97" formatCode="0.00">
                  <c:v>0.16721311475409836</c:v>
                </c:pt>
                <c:pt idx="98" formatCode="0.00">
                  <c:v>0.18600682593856654</c:v>
                </c:pt>
                <c:pt idx="99" formatCode="0.00">
                  <c:v>0.11687898089171975</c:v>
                </c:pt>
                <c:pt idx="100" formatCode="0.00">
                  <c:v>0.17708333333333331</c:v>
                </c:pt>
                <c:pt idx="101" formatCode="0.00">
                  <c:v>0.18110236220472439</c:v>
                </c:pt>
                <c:pt idx="102" formatCode="0.00">
                  <c:v>0.29453924914675772</c:v>
                </c:pt>
                <c:pt idx="103" formatCode="0.00">
                  <c:v>0.16889632107023411</c:v>
                </c:pt>
                <c:pt idx="104" formatCode="0.00">
                  <c:v>0.19483394833948342</c:v>
                </c:pt>
                <c:pt idx="105" formatCode="0.00">
                  <c:v>0.24166666666666667</c:v>
                </c:pt>
                <c:pt idx="106" formatCode="0.00">
                  <c:v>0.1306930693069307</c:v>
                </c:pt>
                <c:pt idx="107" formatCode="0.00">
                  <c:v>0.1282208588957055</c:v>
                </c:pt>
                <c:pt idx="108" formatCode="0.00">
                  <c:v>0.22217573221757322</c:v>
                </c:pt>
                <c:pt idx="109" formatCode="0.00">
                  <c:v>0.1353623188405797</c:v>
                </c:pt>
                <c:pt idx="110" formatCode="0.00">
                  <c:v>0.2686131386861314</c:v>
                </c:pt>
                <c:pt idx="111" formatCode="0.00">
                  <c:v>0.22746478873239437</c:v>
                </c:pt>
                <c:pt idx="112" formatCode="0.00">
                  <c:v>0.21666666666666665</c:v>
                </c:pt>
                <c:pt idx="113" formatCode="0.00">
                  <c:v>0.17932960893854749</c:v>
                </c:pt>
                <c:pt idx="114" formatCode="0.00">
                  <c:v>0.19899999999999998</c:v>
                </c:pt>
                <c:pt idx="115" formatCode="0.00">
                  <c:v>0.17408637873754154</c:v>
                </c:pt>
                <c:pt idx="116" formatCode="0.00">
                  <c:v>0.11433333333333333</c:v>
                </c:pt>
                <c:pt idx="117" formatCode="0.00">
                  <c:v>9.1891891891891897E-2</c:v>
                </c:pt>
                <c:pt idx="118" formatCode="0.00">
                  <c:v>0.14057971014492751</c:v>
                </c:pt>
                <c:pt idx="119" formatCode="0.00">
                  <c:v>8.4090909090909091E-2</c:v>
                </c:pt>
                <c:pt idx="120" formatCode="0.00">
                  <c:v>0.10439276485788114</c:v>
                </c:pt>
                <c:pt idx="121" formatCode="0.00">
                  <c:v>0.10217391304347824</c:v>
                </c:pt>
                <c:pt idx="122" formatCode="0.00">
                  <c:v>0.12195767195767199</c:v>
                </c:pt>
                <c:pt idx="123" formatCode="0.00">
                  <c:v>0.11284722222222222</c:v>
                </c:pt>
                <c:pt idx="124" formatCode="0.00">
                  <c:v>8.6348122866894181E-2</c:v>
                </c:pt>
                <c:pt idx="125" formatCode="0.00">
                  <c:v>0.3016326530612245</c:v>
                </c:pt>
                <c:pt idx="126" formatCode="0.00">
                  <c:v>0.21291208791208791</c:v>
                </c:pt>
                <c:pt idx="127" formatCode="0.00">
                  <c:v>0.17664473684210527</c:v>
                </c:pt>
                <c:pt idx="128" formatCode="0.00">
                  <c:v>0.22183908045977013</c:v>
                </c:pt>
                <c:pt idx="129" formatCode="0.00">
                  <c:v>0.3584541062801932</c:v>
                </c:pt>
                <c:pt idx="130" formatCode="0.00">
                  <c:v>0.28493589743589748</c:v>
                </c:pt>
                <c:pt idx="131" formatCode="0.00">
                  <c:v>0.2072</c:v>
                </c:pt>
                <c:pt idx="132" formatCode="0.00">
                  <c:v>0.19626865671641788</c:v>
                </c:pt>
                <c:pt idx="133" formatCode="0.00">
                  <c:v>0.34880546075085322</c:v>
                </c:pt>
                <c:pt idx="134" formatCode="0.00">
                  <c:v>0.24517374517374518</c:v>
                </c:pt>
                <c:pt idx="135" formatCode="0.00">
                  <c:v>0.30366972477064219</c:v>
                </c:pt>
                <c:pt idx="136" formatCode="0.00">
                  <c:v>0.38070175438596493</c:v>
                </c:pt>
                <c:pt idx="138" formatCode="0.00">
                  <c:v>0.25914983562249666</c:v>
                </c:pt>
                <c:pt idx="139" formatCode="0.00">
                  <c:v>0.16885116768604599</c:v>
                </c:pt>
                <c:pt idx="140" formatCode="0.00">
                  <c:v>0.17588663300629789</c:v>
                </c:pt>
                <c:pt idx="141" formatCode="0.00">
                  <c:v>0.10186130224538645</c:v>
                </c:pt>
                <c:pt idx="142" formatCode="0.00">
                  <c:v>0.15959467645183931</c:v>
                </c:pt>
                <c:pt idx="143" formatCode="0.00">
                  <c:v>0.12925709085192413</c:v>
                </c:pt>
                <c:pt idx="144" formatCode="0.00">
                  <c:v>0.15931760236077708</c:v>
                </c:pt>
                <c:pt idx="145" formatCode="0.00">
                  <c:v>0.16628690003000599</c:v>
                </c:pt>
                <c:pt idx="146" formatCode="0.00">
                  <c:v>0.20990784069152843</c:v>
                </c:pt>
                <c:pt idx="147" formatCode="0.00">
                  <c:v>0.19342255668683583</c:v>
                </c:pt>
                <c:pt idx="148" formatCode="0.00">
                  <c:v>0.13765040843971138</c:v>
                </c:pt>
                <c:pt idx="149" formatCode="0.00">
                  <c:v>0.2589138634937429</c:v>
                </c:pt>
                <c:pt idx="150" formatCode="0.00">
                  <c:v>0.17260924232916194</c:v>
                </c:pt>
                <c:pt idx="151" formatCode="0.00">
                  <c:v>0.21654759376491187</c:v>
                </c:pt>
                <c:pt idx="152" formatCode="0.00">
                  <c:v>0.18787420611366015</c:v>
                </c:pt>
                <c:pt idx="153" formatCode="0.00">
                  <c:v>0.13418750508273755</c:v>
                </c:pt>
                <c:pt idx="154" formatCode="0.00">
                  <c:v>7.9692341728253971E-2</c:v>
                </c:pt>
                <c:pt idx="155" formatCode="0.00">
                  <c:v>0.19388353268951836</c:v>
                </c:pt>
                <c:pt idx="156" formatCode="0.00">
                  <c:v>0.29163222127057503</c:v>
                </c:pt>
                <c:pt idx="157" formatCode="0.00">
                  <c:v>0.22941734739951902</c:v>
                </c:pt>
                <c:pt idx="158" formatCode="0.00">
                  <c:v>0.22482900045152859</c:v>
                </c:pt>
                <c:pt idx="159" formatCode="0.00">
                  <c:v>0.13591427716209342</c:v>
                </c:pt>
                <c:pt idx="160" formatCode="0.00">
                  <c:v>0.20730483198751715</c:v>
                </c:pt>
                <c:pt idx="161" formatCode="0.00">
                  <c:v>0.14495005131151431</c:v>
                </c:pt>
                <c:pt idx="162" formatCode="0.00">
                  <c:v>0.19027382258897962</c:v>
                </c:pt>
                <c:pt idx="163" formatCode="0.00">
                  <c:v>0.15046202654124297</c:v>
                </c:pt>
                <c:pt idx="164" formatCode="0.00">
                  <c:v>0.25179952763361846</c:v>
                </c:pt>
                <c:pt idx="165" formatCode="0.00">
                  <c:v>0.24706483566102047</c:v>
                </c:pt>
                <c:pt idx="166" formatCode="0.00">
                  <c:v>0.17072918876243276</c:v>
                </c:pt>
                <c:pt idx="167" formatCode="0.00">
                  <c:v>0.22519494223265668</c:v>
                </c:pt>
                <c:pt idx="168" formatCode="0.00">
                  <c:v>0.24758901848066905</c:v>
                </c:pt>
                <c:pt idx="169" formatCode="0.00">
                  <c:v>0.25206495733511258</c:v>
                </c:pt>
                <c:pt idx="170" formatCode="0.00">
                  <c:v>0.10837991928873829</c:v>
                </c:pt>
                <c:pt idx="171" formatCode="0.00">
                  <c:v>0.18753461640287655</c:v>
                </c:pt>
                <c:pt idx="172" formatCode="0.00">
                  <c:v>0.30735007445583806</c:v>
                </c:pt>
                <c:pt idx="173" formatCode="0.00">
                  <c:v>0.24124008186673349</c:v>
                </c:pt>
                <c:pt idx="174" formatCode="0.00">
                  <c:v>0.17709409272945326</c:v>
                </c:pt>
                <c:pt idx="175" formatCode="0.00">
                  <c:v>0.22402951575604552</c:v>
                </c:pt>
                <c:pt idx="176" formatCode="0.00">
                  <c:v>0.2301456564388826</c:v>
                </c:pt>
                <c:pt idx="177" formatCode="0.00">
                  <c:v>0.18574755407873336</c:v>
                </c:pt>
                <c:pt idx="178" formatCode="0.00">
                  <c:v>0.11338511208014689</c:v>
                </c:pt>
                <c:pt idx="179" formatCode="0.00">
                  <c:v>0.12546261185911195</c:v>
                </c:pt>
                <c:pt idx="180" formatCode="0.00">
                  <c:v>0.15801819245274187</c:v>
                </c:pt>
                <c:pt idx="181" formatCode="0.00">
                  <c:v>0.16745791780986788</c:v>
                </c:pt>
                <c:pt idx="182" formatCode="0.00">
                  <c:v>0.13683831163475738</c:v>
                </c:pt>
                <c:pt idx="183" formatCode="0.00">
                  <c:v>0.15179370010735202</c:v>
                </c:pt>
                <c:pt idx="184" formatCode="0.00">
                  <c:v>0.1398011960715819</c:v>
                </c:pt>
                <c:pt idx="185" formatCode="0.00">
                  <c:v>0.1443597836938483</c:v>
                </c:pt>
                <c:pt idx="186" formatCode="0.00">
                  <c:v>0.16861242443021562</c:v>
                </c:pt>
                <c:pt idx="187" formatCode="0.00">
                  <c:v>0.26749750574338482</c:v>
                </c:pt>
                <c:pt idx="188" formatCode="0.00">
                  <c:v>0.15406128438507846</c:v>
                </c:pt>
                <c:pt idx="189" formatCode="0.00">
                  <c:v>0.17512774610650308</c:v>
                </c:pt>
                <c:pt idx="190" formatCode="0.00">
                  <c:v>0.14220836898407271</c:v>
                </c:pt>
                <c:pt idx="191" formatCode="0.00">
                  <c:v>0.16044021116151796</c:v>
                </c:pt>
                <c:pt idx="192" formatCode="0.00">
                  <c:v>0.10621173490718473</c:v>
                </c:pt>
                <c:pt idx="193" formatCode="0.00">
                  <c:v>0.22622545387048226</c:v>
                </c:pt>
                <c:pt idx="194" formatCode="0.00">
                  <c:v>0.18730512198645663</c:v>
                </c:pt>
                <c:pt idx="195" formatCode="0.00">
                  <c:v>0.2039265310217947</c:v>
                </c:pt>
                <c:pt idx="199">
                  <c:v>0.33250000000000002</c:v>
                </c:pt>
                <c:pt idx="200">
                  <c:v>0.1925</c:v>
                </c:pt>
                <c:pt idx="201">
                  <c:v>0.14416666666666667</c:v>
                </c:pt>
                <c:pt idx="202" formatCode="0.00">
                  <c:v>0.2495</c:v>
                </c:pt>
                <c:pt idx="203">
                  <c:v>0.16875000000000001</c:v>
                </c:pt>
                <c:pt idx="204">
                  <c:v>0.14833333333333334</c:v>
                </c:pt>
                <c:pt idx="205">
                  <c:v>0.17499999999999999</c:v>
                </c:pt>
                <c:pt idx="206">
                  <c:v>0.155</c:v>
                </c:pt>
                <c:pt idx="207">
                  <c:v>0.12583333333333332</c:v>
                </c:pt>
                <c:pt idx="209">
                  <c:v>0.11374674841647317</c:v>
                </c:pt>
                <c:pt idx="210">
                  <c:v>0.10926557018599199</c:v>
                </c:pt>
                <c:pt idx="211">
                  <c:v>0.1010818416436623</c:v>
                </c:pt>
                <c:pt idx="212">
                  <c:v>9.1705586711759907E-2</c:v>
                </c:pt>
                <c:pt idx="213">
                  <c:v>9.1570592492748334E-2</c:v>
                </c:pt>
                <c:pt idx="214">
                  <c:v>0.16055111712931616</c:v>
                </c:pt>
                <c:pt idx="215">
                  <c:v>0.15416666666666667</c:v>
                </c:pt>
                <c:pt idx="216">
                  <c:v>0.14092665545197763</c:v>
                </c:pt>
                <c:pt idx="217">
                  <c:v>0.12762647004608291</c:v>
                </c:pt>
                <c:pt idx="218">
                  <c:v>0.12211543296955925</c:v>
                </c:pt>
                <c:pt idx="219">
                  <c:v>0.24085022725633076</c:v>
                </c:pt>
                <c:pt idx="220">
                  <c:v>0.20316666666666669</c:v>
                </c:pt>
                <c:pt idx="221">
                  <c:v>0.18302174570683788</c:v>
                </c:pt>
                <c:pt idx="222">
                  <c:v>0.16529895350091711</c:v>
                </c:pt>
                <c:pt idx="223">
                  <c:v>0.15272186083763092</c:v>
                </c:pt>
                <c:pt idx="224">
                  <c:v>0.37588786029875876</c:v>
                </c:pt>
                <c:pt idx="225">
                  <c:v>0.30193030598093884</c:v>
                </c:pt>
                <c:pt idx="226">
                  <c:v>0.2516833750047715</c:v>
                </c:pt>
                <c:pt idx="227">
                  <c:v>0.22401726589200202</c:v>
                </c:pt>
                <c:pt idx="228">
                  <c:v>0.19366666666666665</c:v>
                </c:pt>
                <c:pt idx="229">
                  <c:v>0.49952202887819325</c:v>
                </c:pt>
                <c:pt idx="230">
                  <c:v>0.38733333333333331</c:v>
                </c:pt>
                <c:pt idx="231">
                  <c:v>0.32437510671903025</c:v>
                </c:pt>
                <c:pt idx="232">
                  <c:v>0.2803326780758556</c:v>
                </c:pt>
                <c:pt idx="233">
                  <c:v>0.26073049645390067</c:v>
                </c:pt>
                <c:pt idx="234">
                  <c:v>6.0042281661746702E-2</c:v>
                </c:pt>
                <c:pt idx="235">
                  <c:v>7.6212058303533572E-2</c:v>
                </c:pt>
                <c:pt idx="236">
                  <c:v>8.8927631578947369E-2</c:v>
                </c:pt>
                <c:pt idx="237">
                  <c:v>8.9021066826490872E-2</c:v>
                </c:pt>
                <c:pt idx="238">
                  <c:v>9.0231125108987509E-2</c:v>
                </c:pt>
                <c:pt idx="239">
                  <c:v>9.2699351622889822E-2</c:v>
                </c:pt>
                <c:pt idx="240">
                  <c:v>0.13336666666666666</c:v>
                </c:pt>
                <c:pt idx="241">
                  <c:v>0.127</c:v>
                </c:pt>
                <c:pt idx="242">
                  <c:v>0.12025</c:v>
                </c:pt>
                <c:pt idx="243">
                  <c:v>0.12003912073303917</c:v>
                </c:pt>
                <c:pt idx="244">
                  <c:v>0.1664724242642863</c:v>
                </c:pt>
                <c:pt idx="245">
                  <c:v>0.17051666666666665</c:v>
                </c:pt>
                <c:pt idx="246">
                  <c:v>0.1575</c:v>
                </c:pt>
                <c:pt idx="247">
                  <c:v>0.15363737330630539</c:v>
                </c:pt>
                <c:pt idx="248">
                  <c:v>0.15</c:v>
                </c:pt>
                <c:pt idx="249">
                  <c:v>0.27219176816601426</c:v>
                </c:pt>
                <c:pt idx="250">
                  <c:v>0.25444199813587937</c:v>
                </c:pt>
                <c:pt idx="251">
                  <c:v>0.22284355077313225</c:v>
                </c:pt>
                <c:pt idx="252">
                  <c:v>0.18949661776498899</c:v>
                </c:pt>
                <c:pt idx="253">
                  <c:v>0.18109092825702419</c:v>
                </c:pt>
                <c:pt idx="254">
                  <c:v>0.3775</c:v>
                </c:pt>
                <c:pt idx="255">
                  <c:v>0.32500000000000001</c:v>
                </c:pt>
                <c:pt idx="256">
                  <c:v>0.27700000000000002</c:v>
                </c:pt>
                <c:pt idx="257">
                  <c:v>0.2354</c:v>
                </c:pt>
                <c:pt idx="258">
                  <c:v>0.21391666666666667</c:v>
                </c:pt>
                <c:pt idx="259">
                  <c:v>5.9856133150934798E-2</c:v>
                </c:pt>
                <c:pt idx="260">
                  <c:v>5.2333333333333336E-2</c:v>
                </c:pt>
                <c:pt idx="261">
                  <c:v>5.9749999999999998E-2</c:v>
                </c:pt>
                <c:pt idx="262">
                  <c:v>6.8726460893017677E-2</c:v>
                </c:pt>
                <c:pt idx="263">
                  <c:v>7.4417476289613677E-2</c:v>
                </c:pt>
                <c:pt idx="264">
                  <c:v>7.4303126277770221E-2</c:v>
                </c:pt>
                <c:pt idx="265">
                  <c:v>9.4815742674058623E-2</c:v>
                </c:pt>
                <c:pt idx="266">
                  <c:v>0.1126074695015685</c:v>
                </c:pt>
                <c:pt idx="267">
                  <c:v>0.11799999999999999</c:v>
                </c:pt>
                <c:pt idx="268">
                  <c:v>0.11466666666666665</c:v>
                </c:pt>
                <c:pt idx="269">
                  <c:v>0.11060922069557751</c:v>
                </c:pt>
                <c:pt idx="270">
                  <c:v>0.13183333333333333</c:v>
                </c:pt>
                <c:pt idx="271">
                  <c:v>0.14217507690197687</c:v>
                </c:pt>
                <c:pt idx="272">
                  <c:v>0.14099999999999999</c:v>
                </c:pt>
                <c:pt idx="273">
                  <c:v>0.13833333333333334</c:v>
                </c:pt>
                <c:pt idx="274">
                  <c:v>0.18501820573209596</c:v>
                </c:pt>
                <c:pt idx="275">
                  <c:v>0.195776330948745</c:v>
                </c:pt>
                <c:pt idx="276">
                  <c:v>0.19715753657033314</c:v>
                </c:pt>
                <c:pt idx="277">
                  <c:v>0.1885</c:v>
                </c:pt>
                <c:pt idx="278">
                  <c:v>0.18200000000000002</c:v>
                </c:pt>
                <c:pt idx="279">
                  <c:v>0.30249999999999999</c:v>
                </c:pt>
                <c:pt idx="280">
                  <c:v>0.27666666666666667</c:v>
                </c:pt>
                <c:pt idx="281">
                  <c:v>0.27250000000000002</c:v>
                </c:pt>
                <c:pt idx="282">
                  <c:v>0.25900000000000001</c:v>
                </c:pt>
                <c:pt idx="283">
                  <c:v>0.2558333333333333</c:v>
                </c:pt>
                <c:pt idx="287" formatCode="0.00">
                  <c:v>0.20725388601036268</c:v>
                </c:pt>
                <c:pt idx="288" formatCode="0.00">
                  <c:v>0.15017064846416384</c:v>
                </c:pt>
                <c:pt idx="289" formatCode="0.00">
                  <c:v>0.14405594405594405</c:v>
                </c:pt>
                <c:pt idx="290" formatCode="0.00">
                  <c:v>0.20664739884393066</c:v>
                </c:pt>
                <c:pt idx="291" formatCode="0.00">
                  <c:v>0.19055374592833876</c:v>
                </c:pt>
                <c:pt idx="292" formatCode="0.00">
                  <c:v>0.16721311475409836</c:v>
                </c:pt>
                <c:pt idx="293" formatCode="0.00">
                  <c:v>0.18600682593856654</c:v>
                </c:pt>
                <c:pt idx="294" formatCode="0.00">
                  <c:v>0.11687898089171975</c:v>
                </c:pt>
                <c:pt idx="295" formatCode="0.00">
                  <c:v>0.17708333333333331</c:v>
                </c:pt>
                <c:pt idx="296" formatCode="0.00">
                  <c:v>0.18110236220472439</c:v>
                </c:pt>
                <c:pt idx="297" formatCode="0.00">
                  <c:v>0.29453924914675772</c:v>
                </c:pt>
                <c:pt idx="298" formatCode="0.00">
                  <c:v>0.16889632107023411</c:v>
                </c:pt>
                <c:pt idx="299" formatCode="0.00">
                  <c:v>0.19483394833948342</c:v>
                </c:pt>
                <c:pt idx="300" formatCode="0.00">
                  <c:v>0.24166666666666667</c:v>
                </c:pt>
                <c:pt idx="301" formatCode="0.00">
                  <c:v>0.1306930693069307</c:v>
                </c:pt>
                <c:pt idx="302" formatCode="0.00">
                  <c:v>0.1282208588957055</c:v>
                </c:pt>
                <c:pt idx="303" formatCode="0.00">
                  <c:v>0.22217573221757322</c:v>
                </c:pt>
                <c:pt idx="304" formatCode="0.00">
                  <c:v>0.1353623188405797</c:v>
                </c:pt>
                <c:pt idx="305" formatCode="0.00">
                  <c:v>0.2686131386861314</c:v>
                </c:pt>
                <c:pt idx="306" formatCode="0.00">
                  <c:v>0.22746478873239437</c:v>
                </c:pt>
                <c:pt idx="307" formatCode="0.00">
                  <c:v>0.21666666666666665</c:v>
                </c:pt>
                <c:pt idx="308" formatCode="0.00">
                  <c:v>0.17932960893854749</c:v>
                </c:pt>
                <c:pt idx="309" formatCode="0.00">
                  <c:v>0.19899999999999998</c:v>
                </c:pt>
                <c:pt idx="310" formatCode="0.00">
                  <c:v>0.17408637873754154</c:v>
                </c:pt>
                <c:pt idx="311" formatCode="0.00">
                  <c:v>0.11433333333333333</c:v>
                </c:pt>
                <c:pt idx="312" formatCode="0.00">
                  <c:v>9.1891891891891897E-2</c:v>
                </c:pt>
                <c:pt idx="313" formatCode="0.00">
                  <c:v>0.14057971014492751</c:v>
                </c:pt>
                <c:pt idx="314" formatCode="0.00">
                  <c:v>8.4090909090909091E-2</c:v>
                </c:pt>
                <c:pt idx="315" formatCode="0.00">
                  <c:v>0.10439276485788114</c:v>
                </c:pt>
                <c:pt idx="316" formatCode="0.00">
                  <c:v>0.10217391304347824</c:v>
                </c:pt>
                <c:pt idx="317" formatCode="0.00">
                  <c:v>0.12195767195767199</c:v>
                </c:pt>
                <c:pt idx="318" formatCode="0.00">
                  <c:v>0.11284722222222222</c:v>
                </c:pt>
                <c:pt idx="319" formatCode="0.00">
                  <c:v>8.6348122866894181E-2</c:v>
                </c:pt>
                <c:pt idx="320" formatCode="0.00">
                  <c:v>0.3016326530612245</c:v>
                </c:pt>
                <c:pt idx="321" formatCode="0.00">
                  <c:v>0.21291208791208791</c:v>
                </c:pt>
                <c:pt idx="322" formatCode="0.00">
                  <c:v>0.17664473684210527</c:v>
                </c:pt>
                <c:pt idx="323" formatCode="0.00">
                  <c:v>0.22183908045977013</c:v>
                </c:pt>
                <c:pt idx="324" formatCode="0.00">
                  <c:v>0.3584541062801932</c:v>
                </c:pt>
                <c:pt idx="325" formatCode="0.00">
                  <c:v>0.28493589743589748</c:v>
                </c:pt>
                <c:pt idx="326" formatCode="0.00">
                  <c:v>0.2072</c:v>
                </c:pt>
                <c:pt idx="327" formatCode="0.00">
                  <c:v>0.19626865671641788</c:v>
                </c:pt>
                <c:pt idx="328" formatCode="0.00">
                  <c:v>0.34880546075085322</c:v>
                </c:pt>
                <c:pt idx="329" formatCode="0.00">
                  <c:v>0.24517374517374518</c:v>
                </c:pt>
                <c:pt idx="330" formatCode="0.00">
                  <c:v>0.30366972477064219</c:v>
                </c:pt>
                <c:pt idx="331" formatCode="0.00">
                  <c:v>0.38070175438596493</c:v>
                </c:pt>
                <c:pt idx="333" formatCode="0.00">
                  <c:v>0.25914983562249666</c:v>
                </c:pt>
                <c:pt idx="334" formatCode="0.00">
                  <c:v>0.16885116768604599</c:v>
                </c:pt>
                <c:pt idx="335" formatCode="0.00">
                  <c:v>0.17588663300629789</c:v>
                </c:pt>
                <c:pt idx="336" formatCode="0.00">
                  <c:v>0.10186130224538645</c:v>
                </c:pt>
                <c:pt idx="337" formatCode="0.00">
                  <c:v>0.15959467645183931</c:v>
                </c:pt>
                <c:pt idx="338" formatCode="0.00">
                  <c:v>0.12925709085192413</c:v>
                </c:pt>
                <c:pt idx="339" formatCode="0.00">
                  <c:v>0.15931760236077708</c:v>
                </c:pt>
                <c:pt idx="340" formatCode="0.00">
                  <c:v>0.16628690003000599</c:v>
                </c:pt>
                <c:pt idx="341" formatCode="0.00">
                  <c:v>0.20990784069152843</c:v>
                </c:pt>
                <c:pt idx="342" formatCode="0.00">
                  <c:v>0.19342255668683583</c:v>
                </c:pt>
                <c:pt idx="343" formatCode="0.00">
                  <c:v>0.13765040843971138</c:v>
                </c:pt>
                <c:pt idx="344" formatCode="0.00">
                  <c:v>0.2589138634937429</c:v>
                </c:pt>
                <c:pt idx="345" formatCode="0.00">
                  <c:v>0.17260924232916194</c:v>
                </c:pt>
                <c:pt idx="346" formatCode="0.00">
                  <c:v>0.21654759376491187</c:v>
                </c:pt>
                <c:pt idx="347" formatCode="0.00">
                  <c:v>0.18787420611366015</c:v>
                </c:pt>
                <c:pt idx="348" formatCode="0.00">
                  <c:v>0.13418750508273755</c:v>
                </c:pt>
                <c:pt idx="349" formatCode="0.00">
                  <c:v>7.9692341728253971E-2</c:v>
                </c:pt>
                <c:pt idx="350" formatCode="0.00">
                  <c:v>0.19388353268951836</c:v>
                </c:pt>
                <c:pt idx="351" formatCode="0.00">
                  <c:v>0.29163222127057503</c:v>
                </c:pt>
                <c:pt idx="352" formatCode="0.00">
                  <c:v>0.22941734739951902</c:v>
                </c:pt>
                <c:pt idx="353" formatCode="0.00">
                  <c:v>0.22482900045152859</c:v>
                </c:pt>
                <c:pt idx="354" formatCode="0.00">
                  <c:v>0.13591427716209342</c:v>
                </c:pt>
                <c:pt idx="355" formatCode="0.00">
                  <c:v>0.20730483198751715</c:v>
                </c:pt>
                <c:pt idx="356" formatCode="0.00">
                  <c:v>0.14495005131151431</c:v>
                </c:pt>
                <c:pt idx="357" formatCode="0.00">
                  <c:v>0.19027382258897962</c:v>
                </c:pt>
                <c:pt idx="358" formatCode="0.00">
                  <c:v>0.15046202654124297</c:v>
                </c:pt>
                <c:pt idx="359" formatCode="0.00">
                  <c:v>0.25179952763361846</c:v>
                </c:pt>
                <c:pt idx="360" formatCode="0.00">
                  <c:v>0.24706483566102047</c:v>
                </c:pt>
                <c:pt idx="361" formatCode="0.00">
                  <c:v>0.17072918876243276</c:v>
                </c:pt>
                <c:pt idx="362" formatCode="0.00">
                  <c:v>0.22519494223265668</c:v>
                </c:pt>
                <c:pt idx="363" formatCode="0.00">
                  <c:v>0.24758901848066905</c:v>
                </c:pt>
                <c:pt idx="364" formatCode="0.00">
                  <c:v>0.25206495733511258</c:v>
                </c:pt>
                <c:pt idx="365" formatCode="0.00">
                  <c:v>0.10837991928873829</c:v>
                </c:pt>
                <c:pt idx="366" formatCode="0.00">
                  <c:v>0.18753461640287655</c:v>
                </c:pt>
                <c:pt idx="367" formatCode="0.00">
                  <c:v>0.30735007445583806</c:v>
                </c:pt>
                <c:pt idx="368" formatCode="0.00">
                  <c:v>0.24124008186673349</c:v>
                </c:pt>
                <c:pt idx="369" formatCode="0.00">
                  <c:v>0.17709409272945326</c:v>
                </c:pt>
                <c:pt idx="370" formatCode="0.00">
                  <c:v>0.22402951575604552</c:v>
                </c:pt>
                <c:pt idx="371" formatCode="0.00">
                  <c:v>0.2301456564388826</c:v>
                </c:pt>
                <c:pt idx="372" formatCode="0.00">
                  <c:v>0.18574755407873336</c:v>
                </c:pt>
                <c:pt idx="373" formatCode="0.00">
                  <c:v>0.11338511208014689</c:v>
                </c:pt>
                <c:pt idx="374" formatCode="0.00">
                  <c:v>0.12546261185911195</c:v>
                </c:pt>
                <c:pt idx="375" formatCode="0.00">
                  <c:v>0.15801819245274187</c:v>
                </c:pt>
                <c:pt idx="376" formatCode="0.00">
                  <c:v>0.16745791780986788</c:v>
                </c:pt>
                <c:pt idx="377" formatCode="0.00">
                  <c:v>0.13683831163475738</c:v>
                </c:pt>
                <c:pt idx="378" formatCode="0.00">
                  <c:v>0.15179370010735202</c:v>
                </c:pt>
                <c:pt idx="379" formatCode="0.00">
                  <c:v>0.1398011960715819</c:v>
                </c:pt>
                <c:pt idx="380" formatCode="0.00">
                  <c:v>0.1443597836938483</c:v>
                </c:pt>
                <c:pt idx="381" formatCode="0.00">
                  <c:v>0.16861242443021562</c:v>
                </c:pt>
                <c:pt idx="382" formatCode="0.00">
                  <c:v>0.26749750574338482</c:v>
                </c:pt>
                <c:pt idx="383" formatCode="0.00">
                  <c:v>0.15406128438507846</c:v>
                </c:pt>
                <c:pt idx="384" formatCode="0.00">
                  <c:v>0.17512774610650308</c:v>
                </c:pt>
                <c:pt idx="385" formatCode="0.00">
                  <c:v>0.14220836898407271</c:v>
                </c:pt>
                <c:pt idx="386" formatCode="0.00">
                  <c:v>0.16044021116151796</c:v>
                </c:pt>
                <c:pt idx="387" formatCode="0.00">
                  <c:v>0.10621173490718473</c:v>
                </c:pt>
                <c:pt idx="388" formatCode="0.00">
                  <c:v>0.22622545387048226</c:v>
                </c:pt>
                <c:pt idx="389" formatCode="0.00">
                  <c:v>0.18730512198645663</c:v>
                </c:pt>
                <c:pt idx="390" formatCode="0.00">
                  <c:v>0.2039265310217947</c:v>
                </c:pt>
              </c:numCache>
            </c:numRef>
          </c:xVal>
          <c:yVal>
            <c:numRef>
              <c:f>'Nc gathered data'!$E$2:$E$392</c:f>
              <c:numCache>
                <c:formatCode>General</c:formatCode>
                <c:ptCount val="391"/>
                <c:pt idx="138" formatCode="0.0">
                  <c:v>26.633358672543093</c:v>
                </c:pt>
                <c:pt idx="139" formatCode="0.0">
                  <c:v>30.023788992504848</c:v>
                </c:pt>
                <c:pt idx="140" formatCode="0.0">
                  <c:v>16.142631546316267</c:v>
                </c:pt>
                <c:pt idx="141" formatCode="0.0">
                  <c:v>10.125576977566034</c:v>
                </c:pt>
                <c:pt idx="142" formatCode="0.0">
                  <c:v>10.630851160885841</c:v>
                </c:pt>
                <c:pt idx="143" formatCode="0.0">
                  <c:v>4.3057470389896872</c:v>
                </c:pt>
                <c:pt idx="144" formatCode="0.0">
                  <c:v>15.841585804101019</c:v>
                </c:pt>
                <c:pt idx="145" formatCode="0.0">
                  <c:v>8.5610439364427613</c:v>
                </c:pt>
                <c:pt idx="146" formatCode="0.0">
                  <c:v>18.040504883600338</c:v>
                </c:pt>
                <c:pt idx="147" formatCode="0.0">
                  <c:v>14.146248391937359</c:v>
                </c:pt>
                <c:pt idx="148" formatCode="0.0">
                  <c:v>8.7910942594663251</c:v>
                </c:pt>
                <c:pt idx="149" formatCode="0.0">
                  <c:v>54.897091038355903</c:v>
                </c:pt>
                <c:pt idx="150" formatCode="0.0">
                  <c:v>34.854253001705828</c:v>
                </c:pt>
                <c:pt idx="151" formatCode="0.0">
                  <c:v>44.021877991385104</c:v>
                </c:pt>
                <c:pt idx="152" formatCode="0.0">
                  <c:v>9.7505263309583512</c:v>
                </c:pt>
                <c:pt idx="153" formatCode="0.0">
                  <c:v>13.944677929109279</c:v>
                </c:pt>
                <c:pt idx="154" formatCode="0.0">
                  <c:v>9.1994786888705473</c:v>
                </c:pt>
                <c:pt idx="155" formatCode="0.0">
                  <c:v>5.4889278556297603</c:v>
                </c:pt>
                <c:pt idx="156" formatCode="0.0">
                  <c:v>11.479463446721756</c:v>
                </c:pt>
                <c:pt idx="157" formatCode="0.0">
                  <c:v>2.85521121122312</c:v>
                </c:pt>
                <c:pt idx="158" formatCode="0.0">
                  <c:v>4.9498086879959011</c:v>
                </c:pt>
                <c:pt idx="159" formatCode="0.0">
                  <c:v>1.8652567541428644</c:v>
                </c:pt>
                <c:pt idx="160" formatCode="0.0">
                  <c:v>4.3877357256735232</c:v>
                </c:pt>
                <c:pt idx="161" formatCode="0.0">
                  <c:v>4.7895731219306024</c:v>
                </c:pt>
                <c:pt idx="162" formatCode="0.0">
                  <c:v>2.9769230790784817</c:v>
                </c:pt>
                <c:pt idx="163" formatCode="0.0">
                  <c:v>2.8262796341420944</c:v>
                </c:pt>
                <c:pt idx="164" formatCode="0.0">
                  <c:v>6.5947314664049035</c:v>
                </c:pt>
                <c:pt idx="165" formatCode="0.0">
                  <c:v>1.9877800707995281</c:v>
                </c:pt>
                <c:pt idx="166" formatCode="0.0">
                  <c:v>4.2595417971294021</c:v>
                </c:pt>
                <c:pt idx="167" formatCode="0.0">
                  <c:v>4.3293115939864393</c:v>
                </c:pt>
                <c:pt idx="168" formatCode="0.0">
                  <c:v>2.2979970553386719</c:v>
                </c:pt>
                <c:pt idx="169" formatCode="0.0">
                  <c:v>4.7224517943768314</c:v>
                </c:pt>
                <c:pt idx="170" formatCode="0.0">
                  <c:v>2.5282365536263125</c:v>
                </c:pt>
                <c:pt idx="171" formatCode="0.0">
                  <c:v>0.38021746228342185</c:v>
                </c:pt>
                <c:pt idx="172" formatCode="0.0">
                  <c:v>5.5433572240068942</c:v>
                </c:pt>
                <c:pt idx="173" formatCode="0.0">
                  <c:v>4.4561408015637118</c:v>
                </c:pt>
                <c:pt idx="174" formatCode="0.0">
                  <c:v>4.188636518050795</c:v>
                </c:pt>
                <c:pt idx="175" formatCode="0.0">
                  <c:v>1.4413209977844268</c:v>
                </c:pt>
                <c:pt idx="176" formatCode="0.0">
                  <c:v>5.3689234033554447</c:v>
                </c:pt>
                <c:pt idx="177" formatCode="0.0">
                  <c:v>0.96289559249051282</c:v>
                </c:pt>
                <c:pt idx="178" formatCode="0.0">
                  <c:v>1.7156605519723873</c:v>
                </c:pt>
                <c:pt idx="179" formatCode="0.0">
                  <c:v>8.3210815181570936</c:v>
                </c:pt>
                <c:pt idx="180" formatCode="0.0">
                  <c:v>2.0649555899488496</c:v>
                </c:pt>
                <c:pt idx="181" formatCode="0.0">
                  <c:v>6.0278984246037233</c:v>
                </c:pt>
                <c:pt idx="182" formatCode="0.0">
                  <c:v>3.3142919199102781</c:v>
                </c:pt>
                <c:pt idx="183" formatCode="0.0">
                  <c:v>0.74949118727455089</c:v>
                </c:pt>
                <c:pt idx="184" formatCode="0.0">
                  <c:v>1.8147615329352667</c:v>
                </c:pt>
                <c:pt idx="185" formatCode="0.0">
                  <c:v>1.0543038953323547</c:v>
                </c:pt>
                <c:pt idx="186" formatCode="0.0">
                  <c:v>5.4779208318358377</c:v>
                </c:pt>
                <c:pt idx="187" formatCode="0.0">
                  <c:v>9.0998064053657259</c:v>
                </c:pt>
                <c:pt idx="188" formatCode="0.0">
                  <c:v>4.3484504121479892</c:v>
                </c:pt>
                <c:pt idx="189" formatCode="0.0">
                  <c:v>7.9114294954726692</c:v>
                </c:pt>
                <c:pt idx="190" formatCode="0.0">
                  <c:v>2.9521750447916921</c:v>
                </c:pt>
                <c:pt idx="191" formatCode="0.0">
                  <c:v>3.6912717405764952</c:v>
                </c:pt>
                <c:pt idx="192" formatCode="0.0">
                  <c:v>16.154598330704101</c:v>
                </c:pt>
                <c:pt idx="193" formatCode="0.0">
                  <c:v>11.053008424905718</c:v>
                </c:pt>
                <c:pt idx="194" formatCode="0.0">
                  <c:v>4.7371211644805591</c:v>
                </c:pt>
                <c:pt idx="195" formatCode="0.0">
                  <c:v>8.0992095097003549</c:v>
                </c:pt>
              </c:numCache>
            </c:numRef>
          </c:yVal>
          <c:smooth val="0"/>
          <c:extLst>
            <c:ext xmlns:c16="http://schemas.microsoft.com/office/drawing/2014/chart" uri="{C3380CC4-5D6E-409C-BE32-E72D297353CC}">
              <c16:uniqueId val="{00000003-1D9F-4A05-9C31-D49D27B8F78A}"/>
            </c:ext>
          </c:extLst>
        </c:ser>
        <c:ser>
          <c:idx val="4"/>
          <c:order val="4"/>
          <c:tx>
            <c:strRef>
              <c:f>'Nc gathered data'!$F$1</c:f>
              <c:strCache>
                <c:ptCount val="1"/>
              </c:strCache>
            </c:strRef>
          </c:tx>
          <c:spPr>
            <a:ln w="6350" cap="rnd">
              <a:solidFill>
                <a:schemeClr val="bg1">
                  <a:lumMod val="50000"/>
                </a:schemeClr>
              </a:solidFill>
              <a:prstDash val="lgDash"/>
              <a:round/>
            </a:ln>
            <a:effectLst/>
          </c:spPr>
          <c:marker>
            <c:symbol val="none"/>
          </c:marker>
          <c:xVal>
            <c:numRef>
              <c:f>'Nc gathered data'!$A$2:$A$392</c:f>
              <c:numCache>
                <c:formatCode>General</c:formatCode>
                <c:ptCount val="391"/>
                <c:pt idx="0">
                  <c:v>1E-4</c:v>
                </c:pt>
                <c:pt idx="1">
                  <c:v>1</c:v>
                </c:pt>
                <c:pt idx="2">
                  <c:v>1E-4</c:v>
                </c:pt>
                <c:pt idx="3">
                  <c:v>1</c:v>
                </c:pt>
                <c:pt idx="4">
                  <c:v>0.33250000000000002</c:v>
                </c:pt>
                <c:pt idx="5">
                  <c:v>0.1925</c:v>
                </c:pt>
                <c:pt idx="6">
                  <c:v>0.14416666666666667</c:v>
                </c:pt>
                <c:pt idx="7" formatCode="0.00">
                  <c:v>0.2495</c:v>
                </c:pt>
                <c:pt idx="8">
                  <c:v>0.16875000000000001</c:v>
                </c:pt>
                <c:pt idx="9">
                  <c:v>0.14833333333333334</c:v>
                </c:pt>
                <c:pt idx="10">
                  <c:v>0.17499999999999999</c:v>
                </c:pt>
                <c:pt idx="11">
                  <c:v>0.155</c:v>
                </c:pt>
                <c:pt idx="12">
                  <c:v>0.12583333333333332</c:v>
                </c:pt>
                <c:pt idx="14">
                  <c:v>0.11374674841647317</c:v>
                </c:pt>
                <c:pt idx="15">
                  <c:v>0.10926557018599199</c:v>
                </c:pt>
                <c:pt idx="16">
                  <c:v>0.1010818416436623</c:v>
                </c:pt>
                <c:pt idx="17">
                  <c:v>9.1705586711759907E-2</c:v>
                </c:pt>
                <c:pt idx="18">
                  <c:v>9.1570592492748334E-2</c:v>
                </c:pt>
                <c:pt idx="19">
                  <c:v>0.16055111712931616</c:v>
                </c:pt>
                <c:pt idx="20">
                  <c:v>0.15416666666666667</c:v>
                </c:pt>
                <c:pt idx="21">
                  <c:v>0.14092665545197763</c:v>
                </c:pt>
                <c:pt idx="22">
                  <c:v>0.12762647004608291</c:v>
                </c:pt>
                <c:pt idx="23">
                  <c:v>0.12211543296955925</c:v>
                </c:pt>
                <c:pt idx="24">
                  <c:v>0.24085022725633076</c:v>
                </c:pt>
                <c:pt idx="25">
                  <c:v>0.20316666666666669</c:v>
                </c:pt>
                <c:pt idx="26">
                  <c:v>0.18302174570683788</c:v>
                </c:pt>
                <c:pt idx="27">
                  <c:v>0.16529895350091711</c:v>
                </c:pt>
                <c:pt idx="28">
                  <c:v>0.15272186083763092</c:v>
                </c:pt>
                <c:pt idx="29">
                  <c:v>0.37588786029875876</c:v>
                </c:pt>
                <c:pt idx="30">
                  <c:v>0.30193030598093884</c:v>
                </c:pt>
                <c:pt idx="31">
                  <c:v>0.2516833750047715</c:v>
                </c:pt>
                <c:pt idx="32">
                  <c:v>0.22401726589200202</c:v>
                </c:pt>
                <c:pt idx="33">
                  <c:v>0.19366666666666665</c:v>
                </c:pt>
                <c:pt idx="34">
                  <c:v>0.49952202887819325</c:v>
                </c:pt>
                <c:pt idx="35">
                  <c:v>0.38733333333333331</c:v>
                </c:pt>
                <c:pt idx="36">
                  <c:v>0.32437510671903025</c:v>
                </c:pt>
                <c:pt idx="37">
                  <c:v>0.2803326780758556</c:v>
                </c:pt>
                <c:pt idx="38">
                  <c:v>0.26073049645390067</c:v>
                </c:pt>
                <c:pt idx="39">
                  <c:v>6.0042281661746702E-2</c:v>
                </c:pt>
                <c:pt idx="40">
                  <c:v>7.6212058303533572E-2</c:v>
                </c:pt>
                <c:pt idx="41">
                  <c:v>8.8927631578947369E-2</c:v>
                </c:pt>
                <c:pt idx="42">
                  <c:v>8.9021066826490872E-2</c:v>
                </c:pt>
                <c:pt idx="43">
                  <c:v>9.0231125108987509E-2</c:v>
                </c:pt>
                <c:pt idx="44">
                  <c:v>9.2699351622889822E-2</c:v>
                </c:pt>
                <c:pt idx="45">
                  <c:v>0.13336666666666666</c:v>
                </c:pt>
                <c:pt idx="46">
                  <c:v>0.127</c:v>
                </c:pt>
                <c:pt idx="47">
                  <c:v>0.12025</c:v>
                </c:pt>
                <c:pt idx="48">
                  <c:v>0.12003912073303917</c:v>
                </c:pt>
                <c:pt idx="49">
                  <c:v>0.1664724242642863</c:v>
                </c:pt>
                <c:pt idx="50">
                  <c:v>0.17051666666666665</c:v>
                </c:pt>
                <c:pt idx="51">
                  <c:v>0.1575</c:v>
                </c:pt>
                <c:pt idx="52">
                  <c:v>0.15363737330630539</c:v>
                </c:pt>
                <c:pt idx="53">
                  <c:v>0.15</c:v>
                </c:pt>
                <c:pt idx="54">
                  <c:v>0.27219176816601426</c:v>
                </c:pt>
                <c:pt idx="55">
                  <c:v>0.25444199813587937</c:v>
                </c:pt>
                <c:pt idx="56">
                  <c:v>0.22284355077313225</c:v>
                </c:pt>
                <c:pt idx="57">
                  <c:v>0.18949661776498899</c:v>
                </c:pt>
                <c:pt idx="58">
                  <c:v>0.18109092825702419</c:v>
                </c:pt>
                <c:pt idx="59">
                  <c:v>0.3775</c:v>
                </c:pt>
                <c:pt idx="60">
                  <c:v>0.32500000000000001</c:v>
                </c:pt>
                <c:pt idx="61">
                  <c:v>0.27700000000000002</c:v>
                </c:pt>
                <c:pt idx="62">
                  <c:v>0.2354</c:v>
                </c:pt>
                <c:pt idx="63">
                  <c:v>0.21391666666666667</c:v>
                </c:pt>
                <c:pt idx="64">
                  <c:v>5.9856133150934798E-2</c:v>
                </c:pt>
                <c:pt idx="65">
                  <c:v>5.2333333333333336E-2</c:v>
                </c:pt>
                <c:pt idx="66">
                  <c:v>5.9749999999999998E-2</c:v>
                </c:pt>
                <c:pt idx="67">
                  <c:v>6.8726460893017677E-2</c:v>
                </c:pt>
                <c:pt idx="68">
                  <c:v>7.4417476289613677E-2</c:v>
                </c:pt>
                <c:pt idx="69">
                  <c:v>7.4303126277770221E-2</c:v>
                </c:pt>
                <c:pt idx="70">
                  <c:v>9.4815742674058623E-2</c:v>
                </c:pt>
                <c:pt idx="71">
                  <c:v>0.1126074695015685</c:v>
                </c:pt>
                <c:pt idx="72">
                  <c:v>0.11799999999999999</c:v>
                </c:pt>
                <c:pt idx="73">
                  <c:v>0.11466666666666665</c:v>
                </c:pt>
                <c:pt idx="74">
                  <c:v>0.11060922069557751</c:v>
                </c:pt>
                <c:pt idx="75">
                  <c:v>0.13183333333333333</c:v>
                </c:pt>
                <c:pt idx="76">
                  <c:v>0.14217507690197687</c:v>
                </c:pt>
                <c:pt idx="77">
                  <c:v>0.14099999999999999</c:v>
                </c:pt>
                <c:pt idx="78">
                  <c:v>0.13833333333333334</c:v>
                </c:pt>
                <c:pt idx="79">
                  <c:v>0.18501820573209596</c:v>
                </c:pt>
                <c:pt idx="80">
                  <c:v>0.195776330948745</c:v>
                </c:pt>
                <c:pt idx="81">
                  <c:v>0.19715753657033314</c:v>
                </c:pt>
                <c:pt idx="82">
                  <c:v>0.1885</c:v>
                </c:pt>
                <c:pt idx="83">
                  <c:v>0.18200000000000002</c:v>
                </c:pt>
                <c:pt idx="84">
                  <c:v>0.30249999999999999</c:v>
                </c:pt>
                <c:pt idx="85">
                  <c:v>0.27666666666666667</c:v>
                </c:pt>
                <c:pt idx="86">
                  <c:v>0.27250000000000002</c:v>
                </c:pt>
                <c:pt idx="87">
                  <c:v>0.25900000000000001</c:v>
                </c:pt>
                <c:pt idx="88">
                  <c:v>0.2558333333333333</c:v>
                </c:pt>
                <c:pt idx="92" formatCode="0.00">
                  <c:v>0.20725388601036268</c:v>
                </c:pt>
                <c:pt idx="93" formatCode="0.00">
                  <c:v>0.15017064846416384</c:v>
                </c:pt>
                <c:pt idx="94" formatCode="0.00">
                  <c:v>0.14405594405594405</c:v>
                </c:pt>
                <c:pt idx="95" formatCode="0.00">
                  <c:v>0.20664739884393066</c:v>
                </c:pt>
                <c:pt idx="96" formatCode="0.00">
                  <c:v>0.19055374592833876</c:v>
                </c:pt>
                <c:pt idx="97" formatCode="0.00">
                  <c:v>0.16721311475409836</c:v>
                </c:pt>
                <c:pt idx="98" formatCode="0.00">
                  <c:v>0.18600682593856654</c:v>
                </c:pt>
                <c:pt idx="99" formatCode="0.00">
                  <c:v>0.11687898089171975</c:v>
                </c:pt>
                <c:pt idx="100" formatCode="0.00">
                  <c:v>0.17708333333333331</c:v>
                </c:pt>
                <c:pt idx="101" formatCode="0.00">
                  <c:v>0.18110236220472439</c:v>
                </c:pt>
                <c:pt idx="102" formatCode="0.00">
                  <c:v>0.29453924914675772</c:v>
                </c:pt>
                <c:pt idx="103" formatCode="0.00">
                  <c:v>0.16889632107023411</c:v>
                </c:pt>
                <c:pt idx="104" formatCode="0.00">
                  <c:v>0.19483394833948342</c:v>
                </c:pt>
                <c:pt idx="105" formatCode="0.00">
                  <c:v>0.24166666666666667</c:v>
                </c:pt>
                <c:pt idx="106" formatCode="0.00">
                  <c:v>0.1306930693069307</c:v>
                </c:pt>
                <c:pt idx="107" formatCode="0.00">
                  <c:v>0.1282208588957055</c:v>
                </c:pt>
                <c:pt idx="108" formatCode="0.00">
                  <c:v>0.22217573221757322</c:v>
                </c:pt>
                <c:pt idx="109" formatCode="0.00">
                  <c:v>0.1353623188405797</c:v>
                </c:pt>
                <c:pt idx="110" formatCode="0.00">
                  <c:v>0.2686131386861314</c:v>
                </c:pt>
                <c:pt idx="111" formatCode="0.00">
                  <c:v>0.22746478873239437</c:v>
                </c:pt>
                <c:pt idx="112" formatCode="0.00">
                  <c:v>0.21666666666666665</c:v>
                </c:pt>
                <c:pt idx="113" formatCode="0.00">
                  <c:v>0.17932960893854749</c:v>
                </c:pt>
                <c:pt idx="114" formatCode="0.00">
                  <c:v>0.19899999999999998</c:v>
                </c:pt>
                <c:pt idx="115" formatCode="0.00">
                  <c:v>0.17408637873754154</c:v>
                </c:pt>
                <c:pt idx="116" formatCode="0.00">
                  <c:v>0.11433333333333333</c:v>
                </c:pt>
                <c:pt idx="117" formatCode="0.00">
                  <c:v>9.1891891891891897E-2</c:v>
                </c:pt>
                <c:pt idx="118" formatCode="0.00">
                  <c:v>0.14057971014492751</c:v>
                </c:pt>
                <c:pt idx="119" formatCode="0.00">
                  <c:v>8.4090909090909091E-2</c:v>
                </c:pt>
                <c:pt idx="120" formatCode="0.00">
                  <c:v>0.10439276485788114</c:v>
                </c:pt>
                <c:pt idx="121" formatCode="0.00">
                  <c:v>0.10217391304347824</c:v>
                </c:pt>
                <c:pt idx="122" formatCode="0.00">
                  <c:v>0.12195767195767199</c:v>
                </c:pt>
                <c:pt idx="123" formatCode="0.00">
                  <c:v>0.11284722222222222</c:v>
                </c:pt>
                <c:pt idx="124" formatCode="0.00">
                  <c:v>8.6348122866894181E-2</c:v>
                </c:pt>
                <c:pt idx="125" formatCode="0.00">
                  <c:v>0.3016326530612245</c:v>
                </c:pt>
                <c:pt idx="126" formatCode="0.00">
                  <c:v>0.21291208791208791</c:v>
                </c:pt>
                <c:pt idx="127" formatCode="0.00">
                  <c:v>0.17664473684210527</c:v>
                </c:pt>
                <c:pt idx="128" formatCode="0.00">
                  <c:v>0.22183908045977013</c:v>
                </c:pt>
                <c:pt idx="129" formatCode="0.00">
                  <c:v>0.3584541062801932</c:v>
                </c:pt>
                <c:pt idx="130" formatCode="0.00">
                  <c:v>0.28493589743589748</c:v>
                </c:pt>
                <c:pt idx="131" formatCode="0.00">
                  <c:v>0.2072</c:v>
                </c:pt>
                <c:pt idx="132" formatCode="0.00">
                  <c:v>0.19626865671641788</c:v>
                </c:pt>
                <c:pt idx="133" formatCode="0.00">
                  <c:v>0.34880546075085322</c:v>
                </c:pt>
                <c:pt idx="134" formatCode="0.00">
                  <c:v>0.24517374517374518</c:v>
                </c:pt>
                <c:pt idx="135" formatCode="0.00">
                  <c:v>0.30366972477064219</c:v>
                </c:pt>
                <c:pt idx="136" formatCode="0.00">
                  <c:v>0.38070175438596493</c:v>
                </c:pt>
                <c:pt idx="138" formatCode="0.00">
                  <c:v>0.25914983562249666</c:v>
                </c:pt>
                <c:pt idx="139" formatCode="0.00">
                  <c:v>0.16885116768604599</c:v>
                </c:pt>
                <c:pt idx="140" formatCode="0.00">
                  <c:v>0.17588663300629789</c:v>
                </c:pt>
                <c:pt idx="141" formatCode="0.00">
                  <c:v>0.10186130224538645</c:v>
                </c:pt>
                <c:pt idx="142" formatCode="0.00">
                  <c:v>0.15959467645183931</c:v>
                </c:pt>
                <c:pt idx="143" formatCode="0.00">
                  <c:v>0.12925709085192413</c:v>
                </c:pt>
                <c:pt idx="144" formatCode="0.00">
                  <c:v>0.15931760236077708</c:v>
                </c:pt>
                <c:pt idx="145" formatCode="0.00">
                  <c:v>0.16628690003000599</c:v>
                </c:pt>
                <c:pt idx="146" formatCode="0.00">
                  <c:v>0.20990784069152843</c:v>
                </c:pt>
                <c:pt idx="147" formatCode="0.00">
                  <c:v>0.19342255668683583</c:v>
                </c:pt>
                <c:pt idx="148" formatCode="0.00">
                  <c:v>0.13765040843971138</c:v>
                </c:pt>
                <c:pt idx="149" formatCode="0.00">
                  <c:v>0.2589138634937429</c:v>
                </c:pt>
                <c:pt idx="150" formatCode="0.00">
                  <c:v>0.17260924232916194</c:v>
                </c:pt>
                <c:pt idx="151" formatCode="0.00">
                  <c:v>0.21654759376491187</c:v>
                </c:pt>
                <c:pt idx="152" formatCode="0.00">
                  <c:v>0.18787420611366015</c:v>
                </c:pt>
                <c:pt idx="153" formatCode="0.00">
                  <c:v>0.13418750508273755</c:v>
                </c:pt>
                <c:pt idx="154" formatCode="0.00">
                  <c:v>7.9692341728253971E-2</c:v>
                </c:pt>
                <c:pt idx="155" formatCode="0.00">
                  <c:v>0.19388353268951836</c:v>
                </c:pt>
                <c:pt idx="156" formatCode="0.00">
                  <c:v>0.29163222127057503</c:v>
                </c:pt>
                <c:pt idx="157" formatCode="0.00">
                  <c:v>0.22941734739951902</c:v>
                </c:pt>
                <c:pt idx="158" formatCode="0.00">
                  <c:v>0.22482900045152859</c:v>
                </c:pt>
                <c:pt idx="159" formatCode="0.00">
                  <c:v>0.13591427716209342</c:v>
                </c:pt>
                <c:pt idx="160" formatCode="0.00">
                  <c:v>0.20730483198751715</c:v>
                </c:pt>
                <c:pt idx="161" formatCode="0.00">
                  <c:v>0.14495005131151431</c:v>
                </c:pt>
                <c:pt idx="162" formatCode="0.00">
                  <c:v>0.19027382258897962</c:v>
                </c:pt>
                <c:pt idx="163" formatCode="0.00">
                  <c:v>0.15046202654124297</c:v>
                </c:pt>
                <c:pt idx="164" formatCode="0.00">
                  <c:v>0.25179952763361846</c:v>
                </c:pt>
                <c:pt idx="165" formatCode="0.00">
                  <c:v>0.24706483566102047</c:v>
                </c:pt>
                <c:pt idx="166" formatCode="0.00">
                  <c:v>0.17072918876243276</c:v>
                </c:pt>
                <c:pt idx="167" formatCode="0.00">
                  <c:v>0.22519494223265668</c:v>
                </c:pt>
                <c:pt idx="168" formatCode="0.00">
                  <c:v>0.24758901848066905</c:v>
                </c:pt>
                <c:pt idx="169" formatCode="0.00">
                  <c:v>0.25206495733511258</c:v>
                </c:pt>
                <c:pt idx="170" formatCode="0.00">
                  <c:v>0.10837991928873829</c:v>
                </c:pt>
                <c:pt idx="171" formatCode="0.00">
                  <c:v>0.18753461640287655</c:v>
                </c:pt>
                <c:pt idx="172" formatCode="0.00">
                  <c:v>0.30735007445583806</c:v>
                </c:pt>
                <c:pt idx="173" formatCode="0.00">
                  <c:v>0.24124008186673349</c:v>
                </c:pt>
                <c:pt idx="174" formatCode="0.00">
                  <c:v>0.17709409272945326</c:v>
                </c:pt>
                <c:pt idx="175" formatCode="0.00">
                  <c:v>0.22402951575604552</c:v>
                </c:pt>
                <c:pt idx="176" formatCode="0.00">
                  <c:v>0.2301456564388826</c:v>
                </c:pt>
                <c:pt idx="177" formatCode="0.00">
                  <c:v>0.18574755407873336</c:v>
                </c:pt>
                <c:pt idx="178" formatCode="0.00">
                  <c:v>0.11338511208014689</c:v>
                </c:pt>
                <c:pt idx="179" formatCode="0.00">
                  <c:v>0.12546261185911195</c:v>
                </c:pt>
                <c:pt idx="180" formatCode="0.00">
                  <c:v>0.15801819245274187</c:v>
                </c:pt>
                <c:pt idx="181" formatCode="0.00">
                  <c:v>0.16745791780986788</c:v>
                </c:pt>
                <c:pt idx="182" formatCode="0.00">
                  <c:v>0.13683831163475738</c:v>
                </c:pt>
                <c:pt idx="183" formatCode="0.00">
                  <c:v>0.15179370010735202</c:v>
                </c:pt>
                <c:pt idx="184" formatCode="0.00">
                  <c:v>0.1398011960715819</c:v>
                </c:pt>
                <c:pt idx="185" formatCode="0.00">
                  <c:v>0.1443597836938483</c:v>
                </c:pt>
                <c:pt idx="186" formatCode="0.00">
                  <c:v>0.16861242443021562</c:v>
                </c:pt>
                <c:pt idx="187" formatCode="0.00">
                  <c:v>0.26749750574338482</c:v>
                </c:pt>
                <c:pt idx="188" formatCode="0.00">
                  <c:v>0.15406128438507846</c:v>
                </c:pt>
                <c:pt idx="189" formatCode="0.00">
                  <c:v>0.17512774610650308</c:v>
                </c:pt>
                <c:pt idx="190" formatCode="0.00">
                  <c:v>0.14220836898407271</c:v>
                </c:pt>
                <c:pt idx="191" formatCode="0.00">
                  <c:v>0.16044021116151796</c:v>
                </c:pt>
                <c:pt idx="192" formatCode="0.00">
                  <c:v>0.10621173490718473</c:v>
                </c:pt>
                <c:pt idx="193" formatCode="0.00">
                  <c:v>0.22622545387048226</c:v>
                </c:pt>
                <c:pt idx="194" formatCode="0.00">
                  <c:v>0.18730512198645663</c:v>
                </c:pt>
                <c:pt idx="195" formatCode="0.00">
                  <c:v>0.2039265310217947</c:v>
                </c:pt>
                <c:pt idx="199">
                  <c:v>0.33250000000000002</c:v>
                </c:pt>
                <c:pt idx="200">
                  <c:v>0.1925</c:v>
                </c:pt>
                <c:pt idx="201">
                  <c:v>0.14416666666666667</c:v>
                </c:pt>
                <c:pt idx="202" formatCode="0.00">
                  <c:v>0.2495</c:v>
                </c:pt>
                <c:pt idx="203">
                  <c:v>0.16875000000000001</c:v>
                </c:pt>
                <c:pt idx="204">
                  <c:v>0.14833333333333334</c:v>
                </c:pt>
                <c:pt idx="205">
                  <c:v>0.17499999999999999</c:v>
                </c:pt>
                <c:pt idx="206">
                  <c:v>0.155</c:v>
                </c:pt>
                <c:pt idx="207">
                  <c:v>0.12583333333333332</c:v>
                </c:pt>
                <c:pt idx="209">
                  <c:v>0.11374674841647317</c:v>
                </c:pt>
                <c:pt idx="210">
                  <c:v>0.10926557018599199</c:v>
                </c:pt>
                <c:pt idx="211">
                  <c:v>0.1010818416436623</c:v>
                </c:pt>
                <c:pt idx="212">
                  <c:v>9.1705586711759907E-2</c:v>
                </c:pt>
                <c:pt idx="213">
                  <c:v>9.1570592492748334E-2</c:v>
                </c:pt>
                <c:pt idx="214">
                  <c:v>0.16055111712931616</c:v>
                </c:pt>
                <c:pt idx="215">
                  <c:v>0.15416666666666667</c:v>
                </c:pt>
                <c:pt idx="216">
                  <c:v>0.14092665545197763</c:v>
                </c:pt>
                <c:pt idx="217">
                  <c:v>0.12762647004608291</c:v>
                </c:pt>
                <c:pt idx="218">
                  <c:v>0.12211543296955925</c:v>
                </c:pt>
                <c:pt idx="219">
                  <c:v>0.24085022725633076</c:v>
                </c:pt>
                <c:pt idx="220">
                  <c:v>0.20316666666666669</c:v>
                </c:pt>
                <c:pt idx="221">
                  <c:v>0.18302174570683788</c:v>
                </c:pt>
                <c:pt idx="222">
                  <c:v>0.16529895350091711</c:v>
                </c:pt>
                <c:pt idx="223">
                  <c:v>0.15272186083763092</c:v>
                </c:pt>
                <c:pt idx="224">
                  <c:v>0.37588786029875876</c:v>
                </c:pt>
                <c:pt idx="225">
                  <c:v>0.30193030598093884</c:v>
                </c:pt>
                <c:pt idx="226">
                  <c:v>0.2516833750047715</c:v>
                </c:pt>
                <c:pt idx="227">
                  <c:v>0.22401726589200202</c:v>
                </c:pt>
                <c:pt idx="228">
                  <c:v>0.19366666666666665</c:v>
                </c:pt>
                <c:pt idx="229">
                  <c:v>0.49952202887819325</c:v>
                </c:pt>
                <c:pt idx="230">
                  <c:v>0.38733333333333331</c:v>
                </c:pt>
                <c:pt idx="231">
                  <c:v>0.32437510671903025</c:v>
                </c:pt>
                <c:pt idx="232">
                  <c:v>0.2803326780758556</c:v>
                </c:pt>
                <c:pt idx="233">
                  <c:v>0.26073049645390067</c:v>
                </c:pt>
                <c:pt idx="234">
                  <c:v>6.0042281661746702E-2</c:v>
                </c:pt>
                <c:pt idx="235">
                  <c:v>7.6212058303533572E-2</c:v>
                </c:pt>
                <c:pt idx="236">
                  <c:v>8.8927631578947369E-2</c:v>
                </c:pt>
                <c:pt idx="237">
                  <c:v>8.9021066826490872E-2</c:v>
                </c:pt>
                <c:pt idx="238">
                  <c:v>9.0231125108987509E-2</c:v>
                </c:pt>
                <c:pt idx="239">
                  <c:v>9.2699351622889822E-2</c:v>
                </c:pt>
                <c:pt idx="240">
                  <c:v>0.13336666666666666</c:v>
                </c:pt>
                <c:pt idx="241">
                  <c:v>0.127</c:v>
                </c:pt>
                <c:pt idx="242">
                  <c:v>0.12025</c:v>
                </c:pt>
                <c:pt idx="243">
                  <c:v>0.12003912073303917</c:v>
                </c:pt>
                <c:pt idx="244">
                  <c:v>0.1664724242642863</c:v>
                </c:pt>
                <c:pt idx="245">
                  <c:v>0.17051666666666665</c:v>
                </c:pt>
                <c:pt idx="246">
                  <c:v>0.1575</c:v>
                </c:pt>
                <c:pt idx="247">
                  <c:v>0.15363737330630539</c:v>
                </c:pt>
                <c:pt idx="248">
                  <c:v>0.15</c:v>
                </c:pt>
                <c:pt idx="249">
                  <c:v>0.27219176816601426</c:v>
                </c:pt>
                <c:pt idx="250">
                  <c:v>0.25444199813587937</c:v>
                </c:pt>
                <c:pt idx="251">
                  <c:v>0.22284355077313225</c:v>
                </c:pt>
                <c:pt idx="252">
                  <c:v>0.18949661776498899</c:v>
                </c:pt>
                <c:pt idx="253">
                  <c:v>0.18109092825702419</c:v>
                </c:pt>
                <c:pt idx="254">
                  <c:v>0.3775</c:v>
                </c:pt>
                <c:pt idx="255">
                  <c:v>0.32500000000000001</c:v>
                </c:pt>
                <c:pt idx="256">
                  <c:v>0.27700000000000002</c:v>
                </c:pt>
                <c:pt idx="257">
                  <c:v>0.2354</c:v>
                </c:pt>
                <c:pt idx="258">
                  <c:v>0.21391666666666667</c:v>
                </c:pt>
                <c:pt idx="259">
                  <c:v>5.9856133150934798E-2</c:v>
                </c:pt>
                <c:pt idx="260">
                  <c:v>5.2333333333333336E-2</c:v>
                </c:pt>
                <c:pt idx="261">
                  <c:v>5.9749999999999998E-2</c:v>
                </c:pt>
                <c:pt idx="262">
                  <c:v>6.8726460893017677E-2</c:v>
                </c:pt>
                <c:pt idx="263">
                  <c:v>7.4417476289613677E-2</c:v>
                </c:pt>
                <c:pt idx="264">
                  <c:v>7.4303126277770221E-2</c:v>
                </c:pt>
                <c:pt idx="265">
                  <c:v>9.4815742674058623E-2</c:v>
                </c:pt>
                <c:pt idx="266">
                  <c:v>0.1126074695015685</c:v>
                </c:pt>
                <c:pt idx="267">
                  <c:v>0.11799999999999999</c:v>
                </c:pt>
                <c:pt idx="268">
                  <c:v>0.11466666666666665</c:v>
                </c:pt>
                <c:pt idx="269">
                  <c:v>0.11060922069557751</c:v>
                </c:pt>
                <c:pt idx="270">
                  <c:v>0.13183333333333333</c:v>
                </c:pt>
                <c:pt idx="271">
                  <c:v>0.14217507690197687</c:v>
                </c:pt>
                <c:pt idx="272">
                  <c:v>0.14099999999999999</c:v>
                </c:pt>
                <c:pt idx="273">
                  <c:v>0.13833333333333334</c:v>
                </c:pt>
                <c:pt idx="274">
                  <c:v>0.18501820573209596</c:v>
                </c:pt>
                <c:pt idx="275">
                  <c:v>0.195776330948745</c:v>
                </c:pt>
                <c:pt idx="276">
                  <c:v>0.19715753657033314</c:v>
                </c:pt>
                <c:pt idx="277">
                  <c:v>0.1885</c:v>
                </c:pt>
                <c:pt idx="278">
                  <c:v>0.18200000000000002</c:v>
                </c:pt>
                <c:pt idx="279">
                  <c:v>0.30249999999999999</c:v>
                </c:pt>
                <c:pt idx="280">
                  <c:v>0.27666666666666667</c:v>
                </c:pt>
                <c:pt idx="281">
                  <c:v>0.27250000000000002</c:v>
                </c:pt>
                <c:pt idx="282">
                  <c:v>0.25900000000000001</c:v>
                </c:pt>
                <c:pt idx="283">
                  <c:v>0.2558333333333333</c:v>
                </c:pt>
                <c:pt idx="287" formatCode="0.00">
                  <c:v>0.20725388601036268</c:v>
                </c:pt>
                <c:pt idx="288" formatCode="0.00">
                  <c:v>0.15017064846416384</c:v>
                </c:pt>
                <c:pt idx="289" formatCode="0.00">
                  <c:v>0.14405594405594405</c:v>
                </c:pt>
                <c:pt idx="290" formatCode="0.00">
                  <c:v>0.20664739884393066</c:v>
                </c:pt>
                <c:pt idx="291" formatCode="0.00">
                  <c:v>0.19055374592833876</c:v>
                </c:pt>
                <c:pt idx="292" formatCode="0.00">
                  <c:v>0.16721311475409836</c:v>
                </c:pt>
                <c:pt idx="293" formatCode="0.00">
                  <c:v>0.18600682593856654</c:v>
                </c:pt>
                <c:pt idx="294" formatCode="0.00">
                  <c:v>0.11687898089171975</c:v>
                </c:pt>
                <c:pt idx="295" formatCode="0.00">
                  <c:v>0.17708333333333331</c:v>
                </c:pt>
                <c:pt idx="296" formatCode="0.00">
                  <c:v>0.18110236220472439</c:v>
                </c:pt>
                <c:pt idx="297" formatCode="0.00">
                  <c:v>0.29453924914675772</c:v>
                </c:pt>
                <c:pt idx="298" formatCode="0.00">
                  <c:v>0.16889632107023411</c:v>
                </c:pt>
                <c:pt idx="299" formatCode="0.00">
                  <c:v>0.19483394833948342</c:v>
                </c:pt>
                <c:pt idx="300" formatCode="0.00">
                  <c:v>0.24166666666666667</c:v>
                </c:pt>
                <c:pt idx="301" formatCode="0.00">
                  <c:v>0.1306930693069307</c:v>
                </c:pt>
                <c:pt idx="302" formatCode="0.00">
                  <c:v>0.1282208588957055</c:v>
                </c:pt>
                <c:pt idx="303" formatCode="0.00">
                  <c:v>0.22217573221757322</c:v>
                </c:pt>
                <c:pt idx="304" formatCode="0.00">
                  <c:v>0.1353623188405797</c:v>
                </c:pt>
                <c:pt idx="305" formatCode="0.00">
                  <c:v>0.2686131386861314</c:v>
                </c:pt>
                <c:pt idx="306" formatCode="0.00">
                  <c:v>0.22746478873239437</c:v>
                </c:pt>
                <c:pt idx="307" formatCode="0.00">
                  <c:v>0.21666666666666665</c:v>
                </c:pt>
                <c:pt idx="308" formatCode="0.00">
                  <c:v>0.17932960893854749</c:v>
                </c:pt>
                <c:pt idx="309" formatCode="0.00">
                  <c:v>0.19899999999999998</c:v>
                </c:pt>
                <c:pt idx="310" formatCode="0.00">
                  <c:v>0.17408637873754154</c:v>
                </c:pt>
                <c:pt idx="311" formatCode="0.00">
                  <c:v>0.11433333333333333</c:v>
                </c:pt>
                <c:pt idx="312" formatCode="0.00">
                  <c:v>9.1891891891891897E-2</c:v>
                </c:pt>
                <c:pt idx="313" formatCode="0.00">
                  <c:v>0.14057971014492751</c:v>
                </c:pt>
                <c:pt idx="314" formatCode="0.00">
                  <c:v>8.4090909090909091E-2</c:v>
                </c:pt>
                <c:pt idx="315" formatCode="0.00">
                  <c:v>0.10439276485788114</c:v>
                </c:pt>
                <c:pt idx="316" formatCode="0.00">
                  <c:v>0.10217391304347824</c:v>
                </c:pt>
                <c:pt idx="317" formatCode="0.00">
                  <c:v>0.12195767195767199</c:v>
                </c:pt>
                <c:pt idx="318" formatCode="0.00">
                  <c:v>0.11284722222222222</c:v>
                </c:pt>
                <c:pt idx="319" formatCode="0.00">
                  <c:v>8.6348122866894181E-2</c:v>
                </c:pt>
                <c:pt idx="320" formatCode="0.00">
                  <c:v>0.3016326530612245</c:v>
                </c:pt>
                <c:pt idx="321" formatCode="0.00">
                  <c:v>0.21291208791208791</c:v>
                </c:pt>
                <c:pt idx="322" formatCode="0.00">
                  <c:v>0.17664473684210527</c:v>
                </c:pt>
                <c:pt idx="323" formatCode="0.00">
                  <c:v>0.22183908045977013</c:v>
                </c:pt>
                <c:pt idx="324" formatCode="0.00">
                  <c:v>0.3584541062801932</c:v>
                </c:pt>
                <c:pt idx="325" formatCode="0.00">
                  <c:v>0.28493589743589748</c:v>
                </c:pt>
                <c:pt idx="326" formatCode="0.00">
                  <c:v>0.2072</c:v>
                </c:pt>
                <c:pt idx="327" formatCode="0.00">
                  <c:v>0.19626865671641788</c:v>
                </c:pt>
                <c:pt idx="328" formatCode="0.00">
                  <c:v>0.34880546075085322</c:v>
                </c:pt>
                <c:pt idx="329" formatCode="0.00">
                  <c:v>0.24517374517374518</c:v>
                </c:pt>
                <c:pt idx="330" formatCode="0.00">
                  <c:v>0.30366972477064219</c:v>
                </c:pt>
                <c:pt idx="331" formatCode="0.00">
                  <c:v>0.38070175438596493</c:v>
                </c:pt>
                <c:pt idx="333" formatCode="0.00">
                  <c:v>0.25914983562249666</c:v>
                </c:pt>
                <c:pt idx="334" formatCode="0.00">
                  <c:v>0.16885116768604599</c:v>
                </c:pt>
                <c:pt idx="335" formatCode="0.00">
                  <c:v>0.17588663300629789</c:v>
                </c:pt>
                <c:pt idx="336" formatCode="0.00">
                  <c:v>0.10186130224538645</c:v>
                </c:pt>
                <c:pt idx="337" formatCode="0.00">
                  <c:v>0.15959467645183931</c:v>
                </c:pt>
                <c:pt idx="338" formatCode="0.00">
                  <c:v>0.12925709085192413</c:v>
                </c:pt>
                <c:pt idx="339" formatCode="0.00">
                  <c:v>0.15931760236077708</c:v>
                </c:pt>
                <c:pt idx="340" formatCode="0.00">
                  <c:v>0.16628690003000599</c:v>
                </c:pt>
                <c:pt idx="341" formatCode="0.00">
                  <c:v>0.20990784069152843</c:v>
                </c:pt>
                <c:pt idx="342" formatCode="0.00">
                  <c:v>0.19342255668683583</c:v>
                </c:pt>
                <c:pt idx="343" formatCode="0.00">
                  <c:v>0.13765040843971138</c:v>
                </c:pt>
                <c:pt idx="344" formatCode="0.00">
                  <c:v>0.2589138634937429</c:v>
                </c:pt>
                <c:pt idx="345" formatCode="0.00">
                  <c:v>0.17260924232916194</c:v>
                </c:pt>
                <c:pt idx="346" formatCode="0.00">
                  <c:v>0.21654759376491187</c:v>
                </c:pt>
                <c:pt idx="347" formatCode="0.00">
                  <c:v>0.18787420611366015</c:v>
                </c:pt>
                <c:pt idx="348" formatCode="0.00">
                  <c:v>0.13418750508273755</c:v>
                </c:pt>
                <c:pt idx="349" formatCode="0.00">
                  <c:v>7.9692341728253971E-2</c:v>
                </c:pt>
                <c:pt idx="350" formatCode="0.00">
                  <c:v>0.19388353268951836</c:v>
                </c:pt>
                <c:pt idx="351" formatCode="0.00">
                  <c:v>0.29163222127057503</c:v>
                </c:pt>
                <c:pt idx="352" formatCode="0.00">
                  <c:v>0.22941734739951902</c:v>
                </c:pt>
                <c:pt idx="353" formatCode="0.00">
                  <c:v>0.22482900045152859</c:v>
                </c:pt>
                <c:pt idx="354" formatCode="0.00">
                  <c:v>0.13591427716209342</c:v>
                </c:pt>
                <c:pt idx="355" formatCode="0.00">
                  <c:v>0.20730483198751715</c:v>
                </c:pt>
                <c:pt idx="356" formatCode="0.00">
                  <c:v>0.14495005131151431</c:v>
                </c:pt>
                <c:pt idx="357" formatCode="0.00">
                  <c:v>0.19027382258897962</c:v>
                </c:pt>
                <c:pt idx="358" formatCode="0.00">
                  <c:v>0.15046202654124297</c:v>
                </c:pt>
                <c:pt idx="359" formatCode="0.00">
                  <c:v>0.25179952763361846</c:v>
                </c:pt>
                <c:pt idx="360" formatCode="0.00">
                  <c:v>0.24706483566102047</c:v>
                </c:pt>
                <c:pt idx="361" formatCode="0.00">
                  <c:v>0.17072918876243276</c:v>
                </c:pt>
                <c:pt idx="362" formatCode="0.00">
                  <c:v>0.22519494223265668</c:v>
                </c:pt>
                <c:pt idx="363" formatCode="0.00">
                  <c:v>0.24758901848066905</c:v>
                </c:pt>
                <c:pt idx="364" formatCode="0.00">
                  <c:v>0.25206495733511258</c:v>
                </c:pt>
                <c:pt idx="365" formatCode="0.00">
                  <c:v>0.10837991928873829</c:v>
                </c:pt>
                <c:pt idx="366" formatCode="0.00">
                  <c:v>0.18753461640287655</c:v>
                </c:pt>
                <c:pt idx="367" formatCode="0.00">
                  <c:v>0.30735007445583806</c:v>
                </c:pt>
                <c:pt idx="368" formatCode="0.00">
                  <c:v>0.24124008186673349</c:v>
                </c:pt>
                <c:pt idx="369" formatCode="0.00">
                  <c:v>0.17709409272945326</c:v>
                </c:pt>
                <c:pt idx="370" formatCode="0.00">
                  <c:v>0.22402951575604552</c:v>
                </c:pt>
                <c:pt idx="371" formatCode="0.00">
                  <c:v>0.2301456564388826</c:v>
                </c:pt>
                <c:pt idx="372" formatCode="0.00">
                  <c:v>0.18574755407873336</c:v>
                </c:pt>
                <c:pt idx="373" formatCode="0.00">
                  <c:v>0.11338511208014689</c:v>
                </c:pt>
                <c:pt idx="374" formatCode="0.00">
                  <c:v>0.12546261185911195</c:v>
                </c:pt>
                <c:pt idx="375" formatCode="0.00">
                  <c:v>0.15801819245274187</c:v>
                </c:pt>
                <c:pt idx="376" formatCode="0.00">
                  <c:v>0.16745791780986788</c:v>
                </c:pt>
                <c:pt idx="377" formatCode="0.00">
                  <c:v>0.13683831163475738</c:v>
                </c:pt>
                <c:pt idx="378" formatCode="0.00">
                  <c:v>0.15179370010735202</c:v>
                </c:pt>
                <c:pt idx="379" formatCode="0.00">
                  <c:v>0.1398011960715819</c:v>
                </c:pt>
                <c:pt idx="380" formatCode="0.00">
                  <c:v>0.1443597836938483</c:v>
                </c:pt>
                <c:pt idx="381" formatCode="0.00">
                  <c:v>0.16861242443021562</c:v>
                </c:pt>
                <c:pt idx="382" formatCode="0.00">
                  <c:v>0.26749750574338482</c:v>
                </c:pt>
                <c:pt idx="383" formatCode="0.00">
                  <c:v>0.15406128438507846</c:v>
                </c:pt>
                <c:pt idx="384" formatCode="0.00">
                  <c:v>0.17512774610650308</c:v>
                </c:pt>
                <c:pt idx="385" formatCode="0.00">
                  <c:v>0.14220836898407271</c:v>
                </c:pt>
                <c:pt idx="386" formatCode="0.00">
                  <c:v>0.16044021116151796</c:v>
                </c:pt>
                <c:pt idx="387" formatCode="0.00">
                  <c:v>0.10621173490718473</c:v>
                </c:pt>
                <c:pt idx="388" formatCode="0.00">
                  <c:v>0.22622545387048226</c:v>
                </c:pt>
                <c:pt idx="389" formatCode="0.00">
                  <c:v>0.18730512198645663</c:v>
                </c:pt>
                <c:pt idx="390" formatCode="0.00">
                  <c:v>0.2039265310217947</c:v>
                </c:pt>
              </c:numCache>
            </c:numRef>
          </c:xVal>
          <c:yVal>
            <c:numRef>
              <c:f>'Nc gathered data'!$F$2:$F$392</c:f>
              <c:numCache>
                <c:formatCode>General</c:formatCode>
                <c:ptCount val="391"/>
                <c:pt idx="0">
                  <c:v>2</c:v>
                </c:pt>
                <c:pt idx="1">
                  <c:v>2</c:v>
                </c:pt>
              </c:numCache>
            </c:numRef>
          </c:yVal>
          <c:smooth val="0"/>
          <c:extLst>
            <c:ext xmlns:c16="http://schemas.microsoft.com/office/drawing/2014/chart" uri="{C3380CC4-5D6E-409C-BE32-E72D297353CC}">
              <c16:uniqueId val="{00000004-1D9F-4A05-9C31-D49D27B8F78A}"/>
            </c:ext>
          </c:extLst>
        </c:ser>
        <c:ser>
          <c:idx val="5"/>
          <c:order val="5"/>
          <c:tx>
            <c:strRef>
              <c:f>'Nc gathered data'!$G$1</c:f>
              <c:strCache>
                <c:ptCount val="1"/>
              </c:strCache>
            </c:strRef>
          </c:tx>
          <c:spPr>
            <a:ln w="6350" cap="rnd">
              <a:solidFill>
                <a:schemeClr val="bg1">
                  <a:lumMod val="50000"/>
                </a:schemeClr>
              </a:solidFill>
              <a:prstDash val="lgDash"/>
              <a:round/>
            </a:ln>
            <a:effectLst/>
          </c:spPr>
          <c:marker>
            <c:symbol val="none"/>
          </c:marker>
          <c:xVal>
            <c:numRef>
              <c:f>'Nc gathered data'!$A$2:$A$392</c:f>
              <c:numCache>
                <c:formatCode>General</c:formatCode>
                <c:ptCount val="391"/>
                <c:pt idx="0">
                  <c:v>1E-4</c:v>
                </c:pt>
                <c:pt idx="1">
                  <c:v>1</c:v>
                </c:pt>
                <c:pt idx="2">
                  <c:v>1E-4</c:v>
                </c:pt>
                <c:pt idx="3">
                  <c:v>1</c:v>
                </c:pt>
                <c:pt idx="4">
                  <c:v>0.33250000000000002</c:v>
                </c:pt>
                <c:pt idx="5">
                  <c:v>0.1925</c:v>
                </c:pt>
                <c:pt idx="6">
                  <c:v>0.14416666666666667</c:v>
                </c:pt>
                <c:pt idx="7" formatCode="0.00">
                  <c:v>0.2495</c:v>
                </c:pt>
                <c:pt idx="8">
                  <c:v>0.16875000000000001</c:v>
                </c:pt>
                <c:pt idx="9">
                  <c:v>0.14833333333333334</c:v>
                </c:pt>
                <c:pt idx="10">
                  <c:v>0.17499999999999999</c:v>
                </c:pt>
                <c:pt idx="11">
                  <c:v>0.155</c:v>
                </c:pt>
                <c:pt idx="12">
                  <c:v>0.12583333333333332</c:v>
                </c:pt>
                <c:pt idx="14">
                  <c:v>0.11374674841647317</c:v>
                </c:pt>
                <c:pt idx="15">
                  <c:v>0.10926557018599199</c:v>
                </c:pt>
                <c:pt idx="16">
                  <c:v>0.1010818416436623</c:v>
                </c:pt>
                <c:pt idx="17">
                  <c:v>9.1705586711759907E-2</c:v>
                </c:pt>
                <c:pt idx="18">
                  <c:v>9.1570592492748334E-2</c:v>
                </c:pt>
                <c:pt idx="19">
                  <c:v>0.16055111712931616</c:v>
                </c:pt>
                <c:pt idx="20">
                  <c:v>0.15416666666666667</c:v>
                </c:pt>
                <c:pt idx="21">
                  <c:v>0.14092665545197763</c:v>
                </c:pt>
                <c:pt idx="22">
                  <c:v>0.12762647004608291</c:v>
                </c:pt>
                <c:pt idx="23">
                  <c:v>0.12211543296955925</c:v>
                </c:pt>
                <c:pt idx="24">
                  <c:v>0.24085022725633076</c:v>
                </c:pt>
                <c:pt idx="25">
                  <c:v>0.20316666666666669</c:v>
                </c:pt>
                <c:pt idx="26">
                  <c:v>0.18302174570683788</c:v>
                </c:pt>
                <c:pt idx="27">
                  <c:v>0.16529895350091711</c:v>
                </c:pt>
                <c:pt idx="28">
                  <c:v>0.15272186083763092</c:v>
                </c:pt>
                <c:pt idx="29">
                  <c:v>0.37588786029875876</c:v>
                </c:pt>
                <c:pt idx="30">
                  <c:v>0.30193030598093884</c:v>
                </c:pt>
                <c:pt idx="31">
                  <c:v>0.2516833750047715</c:v>
                </c:pt>
                <c:pt idx="32">
                  <c:v>0.22401726589200202</c:v>
                </c:pt>
                <c:pt idx="33">
                  <c:v>0.19366666666666665</c:v>
                </c:pt>
                <c:pt idx="34">
                  <c:v>0.49952202887819325</c:v>
                </c:pt>
                <c:pt idx="35">
                  <c:v>0.38733333333333331</c:v>
                </c:pt>
                <c:pt idx="36">
                  <c:v>0.32437510671903025</c:v>
                </c:pt>
                <c:pt idx="37">
                  <c:v>0.2803326780758556</c:v>
                </c:pt>
                <c:pt idx="38">
                  <c:v>0.26073049645390067</c:v>
                </c:pt>
                <c:pt idx="39">
                  <c:v>6.0042281661746702E-2</c:v>
                </c:pt>
                <c:pt idx="40">
                  <c:v>7.6212058303533572E-2</c:v>
                </c:pt>
                <c:pt idx="41">
                  <c:v>8.8927631578947369E-2</c:v>
                </c:pt>
                <c:pt idx="42">
                  <c:v>8.9021066826490872E-2</c:v>
                </c:pt>
                <c:pt idx="43">
                  <c:v>9.0231125108987509E-2</c:v>
                </c:pt>
                <c:pt idx="44">
                  <c:v>9.2699351622889822E-2</c:v>
                </c:pt>
                <c:pt idx="45">
                  <c:v>0.13336666666666666</c:v>
                </c:pt>
                <c:pt idx="46">
                  <c:v>0.127</c:v>
                </c:pt>
                <c:pt idx="47">
                  <c:v>0.12025</c:v>
                </c:pt>
                <c:pt idx="48">
                  <c:v>0.12003912073303917</c:v>
                </c:pt>
                <c:pt idx="49">
                  <c:v>0.1664724242642863</c:v>
                </c:pt>
                <c:pt idx="50">
                  <c:v>0.17051666666666665</c:v>
                </c:pt>
                <c:pt idx="51">
                  <c:v>0.1575</c:v>
                </c:pt>
                <c:pt idx="52">
                  <c:v>0.15363737330630539</c:v>
                </c:pt>
                <c:pt idx="53">
                  <c:v>0.15</c:v>
                </c:pt>
                <c:pt idx="54">
                  <c:v>0.27219176816601426</c:v>
                </c:pt>
                <c:pt idx="55">
                  <c:v>0.25444199813587937</c:v>
                </c:pt>
                <c:pt idx="56">
                  <c:v>0.22284355077313225</c:v>
                </c:pt>
                <c:pt idx="57">
                  <c:v>0.18949661776498899</c:v>
                </c:pt>
                <c:pt idx="58">
                  <c:v>0.18109092825702419</c:v>
                </c:pt>
                <c:pt idx="59">
                  <c:v>0.3775</c:v>
                </c:pt>
                <c:pt idx="60">
                  <c:v>0.32500000000000001</c:v>
                </c:pt>
                <c:pt idx="61">
                  <c:v>0.27700000000000002</c:v>
                </c:pt>
                <c:pt idx="62">
                  <c:v>0.2354</c:v>
                </c:pt>
                <c:pt idx="63">
                  <c:v>0.21391666666666667</c:v>
                </c:pt>
                <c:pt idx="64">
                  <c:v>5.9856133150934798E-2</c:v>
                </c:pt>
                <c:pt idx="65">
                  <c:v>5.2333333333333336E-2</c:v>
                </c:pt>
                <c:pt idx="66">
                  <c:v>5.9749999999999998E-2</c:v>
                </c:pt>
                <c:pt idx="67">
                  <c:v>6.8726460893017677E-2</c:v>
                </c:pt>
                <c:pt idx="68">
                  <c:v>7.4417476289613677E-2</c:v>
                </c:pt>
                <c:pt idx="69">
                  <c:v>7.4303126277770221E-2</c:v>
                </c:pt>
                <c:pt idx="70">
                  <c:v>9.4815742674058623E-2</c:v>
                </c:pt>
                <c:pt idx="71">
                  <c:v>0.1126074695015685</c:v>
                </c:pt>
                <c:pt idx="72">
                  <c:v>0.11799999999999999</c:v>
                </c:pt>
                <c:pt idx="73">
                  <c:v>0.11466666666666665</c:v>
                </c:pt>
                <c:pt idx="74">
                  <c:v>0.11060922069557751</c:v>
                </c:pt>
                <c:pt idx="75">
                  <c:v>0.13183333333333333</c:v>
                </c:pt>
                <c:pt idx="76">
                  <c:v>0.14217507690197687</c:v>
                </c:pt>
                <c:pt idx="77">
                  <c:v>0.14099999999999999</c:v>
                </c:pt>
                <c:pt idx="78">
                  <c:v>0.13833333333333334</c:v>
                </c:pt>
                <c:pt idx="79">
                  <c:v>0.18501820573209596</c:v>
                </c:pt>
                <c:pt idx="80">
                  <c:v>0.195776330948745</c:v>
                </c:pt>
                <c:pt idx="81">
                  <c:v>0.19715753657033314</c:v>
                </c:pt>
                <c:pt idx="82">
                  <c:v>0.1885</c:v>
                </c:pt>
                <c:pt idx="83">
                  <c:v>0.18200000000000002</c:v>
                </c:pt>
                <c:pt idx="84">
                  <c:v>0.30249999999999999</c:v>
                </c:pt>
                <c:pt idx="85">
                  <c:v>0.27666666666666667</c:v>
                </c:pt>
                <c:pt idx="86">
                  <c:v>0.27250000000000002</c:v>
                </c:pt>
                <c:pt idx="87">
                  <c:v>0.25900000000000001</c:v>
                </c:pt>
                <c:pt idx="88">
                  <c:v>0.2558333333333333</c:v>
                </c:pt>
                <c:pt idx="92" formatCode="0.00">
                  <c:v>0.20725388601036268</c:v>
                </c:pt>
                <c:pt idx="93" formatCode="0.00">
                  <c:v>0.15017064846416384</c:v>
                </c:pt>
                <c:pt idx="94" formatCode="0.00">
                  <c:v>0.14405594405594405</c:v>
                </c:pt>
                <c:pt idx="95" formatCode="0.00">
                  <c:v>0.20664739884393066</c:v>
                </c:pt>
                <c:pt idx="96" formatCode="0.00">
                  <c:v>0.19055374592833876</c:v>
                </c:pt>
                <c:pt idx="97" formatCode="0.00">
                  <c:v>0.16721311475409836</c:v>
                </c:pt>
                <c:pt idx="98" formatCode="0.00">
                  <c:v>0.18600682593856654</c:v>
                </c:pt>
                <c:pt idx="99" formatCode="0.00">
                  <c:v>0.11687898089171975</c:v>
                </c:pt>
                <c:pt idx="100" formatCode="0.00">
                  <c:v>0.17708333333333331</c:v>
                </c:pt>
                <c:pt idx="101" formatCode="0.00">
                  <c:v>0.18110236220472439</c:v>
                </c:pt>
                <c:pt idx="102" formatCode="0.00">
                  <c:v>0.29453924914675772</c:v>
                </c:pt>
                <c:pt idx="103" formatCode="0.00">
                  <c:v>0.16889632107023411</c:v>
                </c:pt>
                <c:pt idx="104" formatCode="0.00">
                  <c:v>0.19483394833948342</c:v>
                </c:pt>
                <c:pt idx="105" formatCode="0.00">
                  <c:v>0.24166666666666667</c:v>
                </c:pt>
                <c:pt idx="106" formatCode="0.00">
                  <c:v>0.1306930693069307</c:v>
                </c:pt>
                <c:pt idx="107" formatCode="0.00">
                  <c:v>0.1282208588957055</c:v>
                </c:pt>
                <c:pt idx="108" formatCode="0.00">
                  <c:v>0.22217573221757322</c:v>
                </c:pt>
                <c:pt idx="109" formatCode="0.00">
                  <c:v>0.1353623188405797</c:v>
                </c:pt>
                <c:pt idx="110" formatCode="0.00">
                  <c:v>0.2686131386861314</c:v>
                </c:pt>
                <c:pt idx="111" formatCode="0.00">
                  <c:v>0.22746478873239437</c:v>
                </c:pt>
                <c:pt idx="112" formatCode="0.00">
                  <c:v>0.21666666666666665</c:v>
                </c:pt>
                <c:pt idx="113" formatCode="0.00">
                  <c:v>0.17932960893854749</c:v>
                </c:pt>
                <c:pt idx="114" formatCode="0.00">
                  <c:v>0.19899999999999998</c:v>
                </c:pt>
                <c:pt idx="115" formatCode="0.00">
                  <c:v>0.17408637873754154</c:v>
                </c:pt>
                <c:pt idx="116" formatCode="0.00">
                  <c:v>0.11433333333333333</c:v>
                </c:pt>
                <c:pt idx="117" formatCode="0.00">
                  <c:v>9.1891891891891897E-2</c:v>
                </c:pt>
                <c:pt idx="118" formatCode="0.00">
                  <c:v>0.14057971014492751</c:v>
                </c:pt>
                <c:pt idx="119" formatCode="0.00">
                  <c:v>8.4090909090909091E-2</c:v>
                </c:pt>
                <c:pt idx="120" formatCode="0.00">
                  <c:v>0.10439276485788114</c:v>
                </c:pt>
                <c:pt idx="121" formatCode="0.00">
                  <c:v>0.10217391304347824</c:v>
                </c:pt>
                <c:pt idx="122" formatCode="0.00">
                  <c:v>0.12195767195767199</c:v>
                </c:pt>
                <c:pt idx="123" formatCode="0.00">
                  <c:v>0.11284722222222222</c:v>
                </c:pt>
                <c:pt idx="124" formatCode="0.00">
                  <c:v>8.6348122866894181E-2</c:v>
                </c:pt>
                <c:pt idx="125" formatCode="0.00">
                  <c:v>0.3016326530612245</c:v>
                </c:pt>
                <c:pt idx="126" formatCode="0.00">
                  <c:v>0.21291208791208791</c:v>
                </c:pt>
                <c:pt idx="127" formatCode="0.00">
                  <c:v>0.17664473684210527</c:v>
                </c:pt>
                <c:pt idx="128" formatCode="0.00">
                  <c:v>0.22183908045977013</c:v>
                </c:pt>
                <c:pt idx="129" formatCode="0.00">
                  <c:v>0.3584541062801932</c:v>
                </c:pt>
                <c:pt idx="130" formatCode="0.00">
                  <c:v>0.28493589743589748</c:v>
                </c:pt>
                <c:pt idx="131" formatCode="0.00">
                  <c:v>0.2072</c:v>
                </c:pt>
                <c:pt idx="132" formatCode="0.00">
                  <c:v>0.19626865671641788</c:v>
                </c:pt>
                <c:pt idx="133" formatCode="0.00">
                  <c:v>0.34880546075085322</c:v>
                </c:pt>
                <c:pt idx="134" formatCode="0.00">
                  <c:v>0.24517374517374518</c:v>
                </c:pt>
                <c:pt idx="135" formatCode="0.00">
                  <c:v>0.30366972477064219</c:v>
                </c:pt>
                <c:pt idx="136" formatCode="0.00">
                  <c:v>0.38070175438596493</c:v>
                </c:pt>
                <c:pt idx="138" formatCode="0.00">
                  <c:v>0.25914983562249666</c:v>
                </c:pt>
                <c:pt idx="139" formatCode="0.00">
                  <c:v>0.16885116768604599</c:v>
                </c:pt>
                <c:pt idx="140" formatCode="0.00">
                  <c:v>0.17588663300629789</c:v>
                </c:pt>
                <c:pt idx="141" formatCode="0.00">
                  <c:v>0.10186130224538645</c:v>
                </c:pt>
                <c:pt idx="142" formatCode="0.00">
                  <c:v>0.15959467645183931</c:v>
                </c:pt>
                <c:pt idx="143" formatCode="0.00">
                  <c:v>0.12925709085192413</c:v>
                </c:pt>
                <c:pt idx="144" formatCode="0.00">
                  <c:v>0.15931760236077708</c:v>
                </c:pt>
                <c:pt idx="145" formatCode="0.00">
                  <c:v>0.16628690003000599</c:v>
                </c:pt>
                <c:pt idx="146" formatCode="0.00">
                  <c:v>0.20990784069152843</c:v>
                </c:pt>
                <c:pt idx="147" formatCode="0.00">
                  <c:v>0.19342255668683583</c:v>
                </c:pt>
                <c:pt idx="148" formatCode="0.00">
                  <c:v>0.13765040843971138</c:v>
                </c:pt>
                <c:pt idx="149" formatCode="0.00">
                  <c:v>0.2589138634937429</c:v>
                </c:pt>
                <c:pt idx="150" formatCode="0.00">
                  <c:v>0.17260924232916194</c:v>
                </c:pt>
                <c:pt idx="151" formatCode="0.00">
                  <c:v>0.21654759376491187</c:v>
                </c:pt>
                <c:pt idx="152" formatCode="0.00">
                  <c:v>0.18787420611366015</c:v>
                </c:pt>
                <c:pt idx="153" formatCode="0.00">
                  <c:v>0.13418750508273755</c:v>
                </c:pt>
                <c:pt idx="154" formatCode="0.00">
                  <c:v>7.9692341728253971E-2</c:v>
                </c:pt>
                <c:pt idx="155" formatCode="0.00">
                  <c:v>0.19388353268951836</c:v>
                </c:pt>
                <c:pt idx="156" formatCode="0.00">
                  <c:v>0.29163222127057503</c:v>
                </c:pt>
                <c:pt idx="157" formatCode="0.00">
                  <c:v>0.22941734739951902</c:v>
                </c:pt>
                <c:pt idx="158" formatCode="0.00">
                  <c:v>0.22482900045152859</c:v>
                </c:pt>
                <c:pt idx="159" formatCode="0.00">
                  <c:v>0.13591427716209342</c:v>
                </c:pt>
                <c:pt idx="160" formatCode="0.00">
                  <c:v>0.20730483198751715</c:v>
                </c:pt>
                <c:pt idx="161" formatCode="0.00">
                  <c:v>0.14495005131151431</c:v>
                </c:pt>
                <c:pt idx="162" formatCode="0.00">
                  <c:v>0.19027382258897962</c:v>
                </c:pt>
                <c:pt idx="163" formatCode="0.00">
                  <c:v>0.15046202654124297</c:v>
                </c:pt>
                <c:pt idx="164" formatCode="0.00">
                  <c:v>0.25179952763361846</c:v>
                </c:pt>
                <c:pt idx="165" formatCode="0.00">
                  <c:v>0.24706483566102047</c:v>
                </c:pt>
                <c:pt idx="166" formatCode="0.00">
                  <c:v>0.17072918876243276</c:v>
                </c:pt>
                <c:pt idx="167" formatCode="0.00">
                  <c:v>0.22519494223265668</c:v>
                </c:pt>
                <c:pt idx="168" formatCode="0.00">
                  <c:v>0.24758901848066905</c:v>
                </c:pt>
                <c:pt idx="169" formatCode="0.00">
                  <c:v>0.25206495733511258</c:v>
                </c:pt>
                <c:pt idx="170" formatCode="0.00">
                  <c:v>0.10837991928873829</c:v>
                </c:pt>
                <c:pt idx="171" formatCode="0.00">
                  <c:v>0.18753461640287655</c:v>
                </c:pt>
                <c:pt idx="172" formatCode="0.00">
                  <c:v>0.30735007445583806</c:v>
                </c:pt>
                <c:pt idx="173" formatCode="0.00">
                  <c:v>0.24124008186673349</c:v>
                </c:pt>
                <c:pt idx="174" formatCode="0.00">
                  <c:v>0.17709409272945326</c:v>
                </c:pt>
                <c:pt idx="175" formatCode="0.00">
                  <c:v>0.22402951575604552</c:v>
                </c:pt>
                <c:pt idx="176" formatCode="0.00">
                  <c:v>0.2301456564388826</c:v>
                </c:pt>
                <c:pt idx="177" formatCode="0.00">
                  <c:v>0.18574755407873336</c:v>
                </c:pt>
                <c:pt idx="178" formatCode="0.00">
                  <c:v>0.11338511208014689</c:v>
                </c:pt>
                <c:pt idx="179" formatCode="0.00">
                  <c:v>0.12546261185911195</c:v>
                </c:pt>
                <c:pt idx="180" formatCode="0.00">
                  <c:v>0.15801819245274187</c:v>
                </c:pt>
                <c:pt idx="181" formatCode="0.00">
                  <c:v>0.16745791780986788</c:v>
                </c:pt>
                <c:pt idx="182" formatCode="0.00">
                  <c:v>0.13683831163475738</c:v>
                </c:pt>
                <c:pt idx="183" formatCode="0.00">
                  <c:v>0.15179370010735202</c:v>
                </c:pt>
                <c:pt idx="184" formatCode="0.00">
                  <c:v>0.1398011960715819</c:v>
                </c:pt>
                <c:pt idx="185" formatCode="0.00">
                  <c:v>0.1443597836938483</c:v>
                </c:pt>
                <c:pt idx="186" formatCode="0.00">
                  <c:v>0.16861242443021562</c:v>
                </c:pt>
                <c:pt idx="187" formatCode="0.00">
                  <c:v>0.26749750574338482</c:v>
                </c:pt>
                <c:pt idx="188" formatCode="0.00">
                  <c:v>0.15406128438507846</c:v>
                </c:pt>
                <c:pt idx="189" formatCode="0.00">
                  <c:v>0.17512774610650308</c:v>
                </c:pt>
                <c:pt idx="190" formatCode="0.00">
                  <c:v>0.14220836898407271</c:v>
                </c:pt>
                <c:pt idx="191" formatCode="0.00">
                  <c:v>0.16044021116151796</c:v>
                </c:pt>
                <c:pt idx="192" formatCode="0.00">
                  <c:v>0.10621173490718473</c:v>
                </c:pt>
                <c:pt idx="193" formatCode="0.00">
                  <c:v>0.22622545387048226</c:v>
                </c:pt>
                <c:pt idx="194" formatCode="0.00">
                  <c:v>0.18730512198645663</c:v>
                </c:pt>
                <c:pt idx="195" formatCode="0.00">
                  <c:v>0.2039265310217947</c:v>
                </c:pt>
                <c:pt idx="199">
                  <c:v>0.33250000000000002</c:v>
                </c:pt>
                <c:pt idx="200">
                  <c:v>0.1925</c:v>
                </c:pt>
                <c:pt idx="201">
                  <c:v>0.14416666666666667</c:v>
                </c:pt>
                <c:pt idx="202" formatCode="0.00">
                  <c:v>0.2495</c:v>
                </c:pt>
                <c:pt idx="203">
                  <c:v>0.16875000000000001</c:v>
                </c:pt>
                <c:pt idx="204">
                  <c:v>0.14833333333333334</c:v>
                </c:pt>
                <c:pt idx="205">
                  <c:v>0.17499999999999999</c:v>
                </c:pt>
                <c:pt idx="206">
                  <c:v>0.155</c:v>
                </c:pt>
                <c:pt idx="207">
                  <c:v>0.12583333333333332</c:v>
                </c:pt>
                <c:pt idx="209">
                  <c:v>0.11374674841647317</c:v>
                </c:pt>
                <c:pt idx="210">
                  <c:v>0.10926557018599199</c:v>
                </c:pt>
                <c:pt idx="211">
                  <c:v>0.1010818416436623</c:v>
                </c:pt>
                <c:pt idx="212">
                  <c:v>9.1705586711759907E-2</c:v>
                </c:pt>
                <c:pt idx="213">
                  <c:v>9.1570592492748334E-2</c:v>
                </c:pt>
                <c:pt idx="214">
                  <c:v>0.16055111712931616</c:v>
                </c:pt>
                <c:pt idx="215">
                  <c:v>0.15416666666666667</c:v>
                </c:pt>
                <c:pt idx="216">
                  <c:v>0.14092665545197763</c:v>
                </c:pt>
                <c:pt idx="217">
                  <c:v>0.12762647004608291</c:v>
                </c:pt>
                <c:pt idx="218">
                  <c:v>0.12211543296955925</c:v>
                </c:pt>
                <c:pt idx="219">
                  <c:v>0.24085022725633076</c:v>
                </c:pt>
                <c:pt idx="220">
                  <c:v>0.20316666666666669</c:v>
                </c:pt>
                <c:pt idx="221">
                  <c:v>0.18302174570683788</c:v>
                </c:pt>
                <c:pt idx="222">
                  <c:v>0.16529895350091711</c:v>
                </c:pt>
                <c:pt idx="223">
                  <c:v>0.15272186083763092</c:v>
                </c:pt>
                <c:pt idx="224">
                  <c:v>0.37588786029875876</c:v>
                </c:pt>
                <c:pt idx="225">
                  <c:v>0.30193030598093884</c:v>
                </c:pt>
                <c:pt idx="226">
                  <c:v>0.2516833750047715</c:v>
                </c:pt>
                <c:pt idx="227">
                  <c:v>0.22401726589200202</c:v>
                </c:pt>
                <c:pt idx="228">
                  <c:v>0.19366666666666665</c:v>
                </c:pt>
                <c:pt idx="229">
                  <c:v>0.49952202887819325</c:v>
                </c:pt>
                <c:pt idx="230">
                  <c:v>0.38733333333333331</c:v>
                </c:pt>
                <c:pt idx="231">
                  <c:v>0.32437510671903025</c:v>
                </c:pt>
                <c:pt idx="232">
                  <c:v>0.2803326780758556</c:v>
                </c:pt>
                <c:pt idx="233">
                  <c:v>0.26073049645390067</c:v>
                </c:pt>
                <c:pt idx="234">
                  <c:v>6.0042281661746702E-2</c:v>
                </c:pt>
                <c:pt idx="235">
                  <c:v>7.6212058303533572E-2</c:v>
                </c:pt>
                <c:pt idx="236">
                  <c:v>8.8927631578947369E-2</c:v>
                </c:pt>
                <c:pt idx="237">
                  <c:v>8.9021066826490872E-2</c:v>
                </c:pt>
                <c:pt idx="238">
                  <c:v>9.0231125108987509E-2</c:v>
                </c:pt>
                <c:pt idx="239">
                  <c:v>9.2699351622889822E-2</c:v>
                </c:pt>
                <c:pt idx="240">
                  <c:v>0.13336666666666666</c:v>
                </c:pt>
                <c:pt idx="241">
                  <c:v>0.127</c:v>
                </c:pt>
                <c:pt idx="242">
                  <c:v>0.12025</c:v>
                </c:pt>
                <c:pt idx="243">
                  <c:v>0.12003912073303917</c:v>
                </c:pt>
                <c:pt idx="244">
                  <c:v>0.1664724242642863</c:v>
                </c:pt>
                <c:pt idx="245">
                  <c:v>0.17051666666666665</c:v>
                </c:pt>
                <c:pt idx="246">
                  <c:v>0.1575</c:v>
                </c:pt>
                <c:pt idx="247">
                  <c:v>0.15363737330630539</c:v>
                </c:pt>
                <c:pt idx="248">
                  <c:v>0.15</c:v>
                </c:pt>
                <c:pt idx="249">
                  <c:v>0.27219176816601426</c:v>
                </c:pt>
                <c:pt idx="250">
                  <c:v>0.25444199813587937</c:v>
                </c:pt>
                <c:pt idx="251">
                  <c:v>0.22284355077313225</c:v>
                </c:pt>
                <c:pt idx="252">
                  <c:v>0.18949661776498899</c:v>
                </c:pt>
                <c:pt idx="253">
                  <c:v>0.18109092825702419</c:v>
                </c:pt>
                <c:pt idx="254">
                  <c:v>0.3775</c:v>
                </c:pt>
                <c:pt idx="255">
                  <c:v>0.32500000000000001</c:v>
                </c:pt>
                <c:pt idx="256">
                  <c:v>0.27700000000000002</c:v>
                </c:pt>
                <c:pt idx="257">
                  <c:v>0.2354</c:v>
                </c:pt>
                <c:pt idx="258">
                  <c:v>0.21391666666666667</c:v>
                </c:pt>
                <c:pt idx="259">
                  <c:v>5.9856133150934798E-2</c:v>
                </c:pt>
                <c:pt idx="260">
                  <c:v>5.2333333333333336E-2</c:v>
                </c:pt>
                <c:pt idx="261">
                  <c:v>5.9749999999999998E-2</c:v>
                </c:pt>
                <c:pt idx="262">
                  <c:v>6.8726460893017677E-2</c:v>
                </c:pt>
                <c:pt idx="263">
                  <c:v>7.4417476289613677E-2</c:v>
                </c:pt>
                <c:pt idx="264">
                  <c:v>7.4303126277770221E-2</c:v>
                </c:pt>
                <c:pt idx="265">
                  <c:v>9.4815742674058623E-2</c:v>
                </c:pt>
                <c:pt idx="266">
                  <c:v>0.1126074695015685</c:v>
                </c:pt>
                <c:pt idx="267">
                  <c:v>0.11799999999999999</c:v>
                </c:pt>
                <c:pt idx="268">
                  <c:v>0.11466666666666665</c:v>
                </c:pt>
                <c:pt idx="269">
                  <c:v>0.11060922069557751</c:v>
                </c:pt>
                <c:pt idx="270">
                  <c:v>0.13183333333333333</c:v>
                </c:pt>
                <c:pt idx="271">
                  <c:v>0.14217507690197687</c:v>
                </c:pt>
                <c:pt idx="272">
                  <c:v>0.14099999999999999</c:v>
                </c:pt>
                <c:pt idx="273">
                  <c:v>0.13833333333333334</c:v>
                </c:pt>
                <c:pt idx="274">
                  <c:v>0.18501820573209596</c:v>
                </c:pt>
                <c:pt idx="275">
                  <c:v>0.195776330948745</c:v>
                </c:pt>
                <c:pt idx="276">
                  <c:v>0.19715753657033314</c:v>
                </c:pt>
                <c:pt idx="277">
                  <c:v>0.1885</c:v>
                </c:pt>
                <c:pt idx="278">
                  <c:v>0.18200000000000002</c:v>
                </c:pt>
                <c:pt idx="279">
                  <c:v>0.30249999999999999</c:v>
                </c:pt>
                <c:pt idx="280">
                  <c:v>0.27666666666666667</c:v>
                </c:pt>
                <c:pt idx="281">
                  <c:v>0.27250000000000002</c:v>
                </c:pt>
                <c:pt idx="282">
                  <c:v>0.25900000000000001</c:v>
                </c:pt>
                <c:pt idx="283">
                  <c:v>0.2558333333333333</c:v>
                </c:pt>
                <c:pt idx="287" formatCode="0.00">
                  <c:v>0.20725388601036268</c:v>
                </c:pt>
                <c:pt idx="288" formatCode="0.00">
                  <c:v>0.15017064846416384</c:v>
                </c:pt>
                <c:pt idx="289" formatCode="0.00">
                  <c:v>0.14405594405594405</c:v>
                </c:pt>
                <c:pt idx="290" formatCode="0.00">
                  <c:v>0.20664739884393066</c:v>
                </c:pt>
                <c:pt idx="291" formatCode="0.00">
                  <c:v>0.19055374592833876</c:v>
                </c:pt>
                <c:pt idx="292" formatCode="0.00">
                  <c:v>0.16721311475409836</c:v>
                </c:pt>
                <c:pt idx="293" formatCode="0.00">
                  <c:v>0.18600682593856654</c:v>
                </c:pt>
                <c:pt idx="294" formatCode="0.00">
                  <c:v>0.11687898089171975</c:v>
                </c:pt>
                <c:pt idx="295" formatCode="0.00">
                  <c:v>0.17708333333333331</c:v>
                </c:pt>
                <c:pt idx="296" formatCode="0.00">
                  <c:v>0.18110236220472439</c:v>
                </c:pt>
                <c:pt idx="297" formatCode="0.00">
                  <c:v>0.29453924914675772</c:v>
                </c:pt>
                <c:pt idx="298" formatCode="0.00">
                  <c:v>0.16889632107023411</c:v>
                </c:pt>
                <c:pt idx="299" formatCode="0.00">
                  <c:v>0.19483394833948342</c:v>
                </c:pt>
                <c:pt idx="300" formatCode="0.00">
                  <c:v>0.24166666666666667</c:v>
                </c:pt>
                <c:pt idx="301" formatCode="0.00">
                  <c:v>0.1306930693069307</c:v>
                </c:pt>
                <c:pt idx="302" formatCode="0.00">
                  <c:v>0.1282208588957055</c:v>
                </c:pt>
                <c:pt idx="303" formatCode="0.00">
                  <c:v>0.22217573221757322</c:v>
                </c:pt>
                <c:pt idx="304" formatCode="0.00">
                  <c:v>0.1353623188405797</c:v>
                </c:pt>
                <c:pt idx="305" formatCode="0.00">
                  <c:v>0.2686131386861314</c:v>
                </c:pt>
                <c:pt idx="306" formatCode="0.00">
                  <c:v>0.22746478873239437</c:v>
                </c:pt>
                <c:pt idx="307" formatCode="0.00">
                  <c:v>0.21666666666666665</c:v>
                </c:pt>
                <c:pt idx="308" formatCode="0.00">
                  <c:v>0.17932960893854749</c:v>
                </c:pt>
                <c:pt idx="309" formatCode="0.00">
                  <c:v>0.19899999999999998</c:v>
                </c:pt>
                <c:pt idx="310" formatCode="0.00">
                  <c:v>0.17408637873754154</c:v>
                </c:pt>
                <c:pt idx="311" formatCode="0.00">
                  <c:v>0.11433333333333333</c:v>
                </c:pt>
                <c:pt idx="312" formatCode="0.00">
                  <c:v>9.1891891891891897E-2</c:v>
                </c:pt>
                <c:pt idx="313" formatCode="0.00">
                  <c:v>0.14057971014492751</c:v>
                </c:pt>
                <c:pt idx="314" formatCode="0.00">
                  <c:v>8.4090909090909091E-2</c:v>
                </c:pt>
                <c:pt idx="315" formatCode="0.00">
                  <c:v>0.10439276485788114</c:v>
                </c:pt>
                <c:pt idx="316" formatCode="0.00">
                  <c:v>0.10217391304347824</c:v>
                </c:pt>
                <c:pt idx="317" formatCode="0.00">
                  <c:v>0.12195767195767199</c:v>
                </c:pt>
                <c:pt idx="318" formatCode="0.00">
                  <c:v>0.11284722222222222</c:v>
                </c:pt>
                <c:pt idx="319" formatCode="0.00">
                  <c:v>8.6348122866894181E-2</c:v>
                </c:pt>
                <c:pt idx="320" formatCode="0.00">
                  <c:v>0.3016326530612245</c:v>
                </c:pt>
                <c:pt idx="321" formatCode="0.00">
                  <c:v>0.21291208791208791</c:v>
                </c:pt>
                <c:pt idx="322" formatCode="0.00">
                  <c:v>0.17664473684210527</c:v>
                </c:pt>
                <c:pt idx="323" formatCode="0.00">
                  <c:v>0.22183908045977013</c:v>
                </c:pt>
                <c:pt idx="324" formatCode="0.00">
                  <c:v>0.3584541062801932</c:v>
                </c:pt>
                <c:pt idx="325" formatCode="0.00">
                  <c:v>0.28493589743589748</c:v>
                </c:pt>
                <c:pt idx="326" formatCode="0.00">
                  <c:v>0.2072</c:v>
                </c:pt>
                <c:pt idx="327" formatCode="0.00">
                  <c:v>0.19626865671641788</c:v>
                </c:pt>
                <c:pt idx="328" formatCode="0.00">
                  <c:v>0.34880546075085322</c:v>
                </c:pt>
                <c:pt idx="329" formatCode="0.00">
                  <c:v>0.24517374517374518</c:v>
                </c:pt>
                <c:pt idx="330" formatCode="0.00">
                  <c:v>0.30366972477064219</c:v>
                </c:pt>
                <c:pt idx="331" formatCode="0.00">
                  <c:v>0.38070175438596493</c:v>
                </c:pt>
                <c:pt idx="333" formatCode="0.00">
                  <c:v>0.25914983562249666</c:v>
                </c:pt>
                <c:pt idx="334" formatCode="0.00">
                  <c:v>0.16885116768604599</c:v>
                </c:pt>
                <c:pt idx="335" formatCode="0.00">
                  <c:v>0.17588663300629789</c:v>
                </c:pt>
                <c:pt idx="336" formatCode="0.00">
                  <c:v>0.10186130224538645</c:v>
                </c:pt>
                <c:pt idx="337" formatCode="0.00">
                  <c:v>0.15959467645183931</c:v>
                </c:pt>
                <c:pt idx="338" formatCode="0.00">
                  <c:v>0.12925709085192413</c:v>
                </c:pt>
                <c:pt idx="339" formatCode="0.00">
                  <c:v>0.15931760236077708</c:v>
                </c:pt>
                <c:pt idx="340" formatCode="0.00">
                  <c:v>0.16628690003000599</c:v>
                </c:pt>
                <c:pt idx="341" formatCode="0.00">
                  <c:v>0.20990784069152843</c:v>
                </c:pt>
                <c:pt idx="342" formatCode="0.00">
                  <c:v>0.19342255668683583</c:v>
                </c:pt>
                <c:pt idx="343" formatCode="0.00">
                  <c:v>0.13765040843971138</c:v>
                </c:pt>
                <c:pt idx="344" formatCode="0.00">
                  <c:v>0.2589138634937429</c:v>
                </c:pt>
                <c:pt idx="345" formatCode="0.00">
                  <c:v>0.17260924232916194</c:v>
                </c:pt>
                <c:pt idx="346" formatCode="0.00">
                  <c:v>0.21654759376491187</c:v>
                </c:pt>
                <c:pt idx="347" formatCode="0.00">
                  <c:v>0.18787420611366015</c:v>
                </c:pt>
                <c:pt idx="348" formatCode="0.00">
                  <c:v>0.13418750508273755</c:v>
                </c:pt>
                <c:pt idx="349" formatCode="0.00">
                  <c:v>7.9692341728253971E-2</c:v>
                </c:pt>
                <c:pt idx="350" formatCode="0.00">
                  <c:v>0.19388353268951836</c:v>
                </c:pt>
                <c:pt idx="351" formatCode="0.00">
                  <c:v>0.29163222127057503</c:v>
                </c:pt>
                <c:pt idx="352" formatCode="0.00">
                  <c:v>0.22941734739951902</c:v>
                </c:pt>
                <c:pt idx="353" formatCode="0.00">
                  <c:v>0.22482900045152859</c:v>
                </c:pt>
                <c:pt idx="354" formatCode="0.00">
                  <c:v>0.13591427716209342</c:v>
                </c:pt>
                <c:pt idx="355" formatCode="0.00">
                  <c:v>0.20730483198751715</c:v>
                </c:pt>
                <c:pt idx="356" formatCode="0.00">
                  <c:v>0.14495005131151431</c:v>
                </c:pt>
                <c:pt idx="357" formatCode="0.00">
                  <c:v>0.19027382258897962</c:v>
                </c:pt>
                <c:pt idx="358" formatCode="0.00">
                  <c:v>0.15046202654124297</c:v>
                </c:pt>
                <c:pt idx="359" formatCode="0.00">
                  <c:v>0.25179952763361846</c:v>
                </c:pt>
                <c:pt idx="360" formatCode="0.00">
                  <c:v>0.24706483566102047</c:v>
                </c:pt>
                <c:pt idx="361" formatCode="0.00">
                  <c:v>0.17072918876243276</c:v>
                </c:pt>
                <c:pt idx="362" formatCode="0.00">
                  <c:v>0.22519494223265668</c:v>
                </c:pt>
                <c:pt idx="363" formatCode="0.00">
                  <c:v>0.24758901848066905</c:v>
                </c:pt>
                <c:pt idx="364" formatCode="0.00">
                  <c:v>0.25206495733511258</c:v>
                </c:pt>
                <c:pt idx="365" formatCode="0.00">
                  <c:v>0.10837991928873829</c:v>
                </c:pt>
                <c:pt idx="366" formatCode="0.00">
                  <c:v>0.18753461640287655</c:v>
                </c:pt>
                <c:pt idx="367" formatCode="0.00">
                  <c:v>0.30735007445583806</c:v>
                </c:pt>
                <c:pt idx="368" formatCode="0.00">
                  <c:v>0.24124008186673349</c:v>
                </c:pt>
                <c:pt idx="369" formatCode="0.00">
                  <c:v>0.17709409272945326</c:v>
                </c:pt>
                <c:pt idx="370" formatCode="0.00">
                  <c:v>0.22402951575604552</c:v>
                </c:pt>
                <c:pt idx="371" formatCode="0.00">
                  <c:v>0.2301456564388826</c:v>
                </c:pt>
                <c:pt idx="372" formatCode="0.00">
                  <c:v>0.18574755407873336</c:v>
                </c:pt>
                <c:pt idx="373" formatCode="0.00">
                  <c:v>0.11338511208014689</c:v>
                </c:pt>
                <c:pt idx="374" formatCode="0.00">
                  <c:v>0.12546261185911195</c:v>
                </c:pt>
                <c:pt idx="375" formatCode="0.00">
                  <c:v>0.15801819245274187</c:v>
                </c:pt>
                <c:pt idx="376" formatCode="0.00">
                  <c:v>0.16745791780986788</c:v>
                </c:pt>
                <c:pt idx="377" formatCode="0.00">
                  <c:v>0.13683831163475738</c:v>
                </c:pt>
                <c:pt idx="378" formatCode="0.00">
                  <c:v>0.15179370010735202</c:v>
                </c:pt>
                <c:pt idx="379" formatCode="0.00">
                  <c:v>0.1398011960715819</c:v>
                </c:pt>
                <c:pt idx="380" formatCode="0.00">
                  <c:v>0.1443597836938483</c:v>
                </c:pt>
                <c:pt idx="381" formatCode="0.00">
                  <c:v>0.16861242443021562</c:v>
                </c:pt>
                <c:pt idx="382" formatCode="0.00">
                  <c:v>0.26749750574338482</c:v>
                </c:pt>
                <c:pt idx="383" formatCode="0.00">
                  <c:v>0.15406128438507846</c:v>
                </c:pt>
                <c:pt idx="384" formatCode="0.00">
                  <c:v>0.17512774610650308</c:v>
                </c:pt>
                <c:pt idx="385" formatCode="0.00">
                  <c:v>0.14220836898407271</c:v>
                </c:pt>
                <c:pt idx="386" formatCode="0.00">
                  <c:v>0.16044021116151796</c:v>
                </c:pt>
                <c:pt idx="387" formatCode="0.00">
                  <c:v>0.10621173490718473</c:v>
                </c:pt>
                <c:pt idx="388" formatCode="0.00">
                  <c:v>0.22622545387048226</c:v>
                </c:pt>
                <c:pt idx="389" formatCode="0.00">
                  <c:v>0.18730512198645663</c:v>
                </c:pt>
                <c:pt idx="390" formatCode="0.00">
                  <c:v>0.2039265310217947</c:v>
                </c:pt>
              </c:numCache>
            </c:numRef>
          </c:xVal>
          <c:yVal>
            <c:numRef>
              <c:f>'Nc gathered data'!$G$2:$G$392</c:f>
              <c:numCache>
                <c:formatCode>General</c:formatCode>
                <c:ptCount val="391"/>
                <c:pt idx="2">
                  <c:v>10</c:v>
                </c:pt>
                <c:pt idx="3">
                  <c:v>10</c:v>
                </c:pt>
              </c:numCache>
            </c:numRef>
          </c:yVal>
          <c:smooth val="0"/>
          <c:extLst>
            <c:ext xmlns:c16="http://schemas.microsoft.com/office/drawing/2014/chart" uri="{C3380CC4-5D6E-409C-BE32-E72D297353CC}">
              <c16:uniqueId val="{00000005-1D9F-4A05-9C31-D49D27B8F78A}"/>
            </c:ext>
          </c:extLst>
        </c:ser>
        <c:ser>
          <c:idx val="6"/>
          <c:order val="6"/>
          <c:tx>
            <c:strRef>
              <c:f>'Nc gathered data'!$X$1</c:f>
              <c:strCache>
                <c:ptCount val="1"/>
                <c:pt idx="0">
                  <c:v>total</c:v>
                </c:pt>
              </c:strCache>
            </c:strRef>
          </c:tx>
          <c:spPr>
            <a:ln w="25400" cap="rnd">
              <a:noFill/>
              <a:round/>
            </a:ln>
            <a:effectLst/>
          </c:spPr>
          <c:marker>
            <c:symbol val="none"/>
          </c:marker>
          <c:trendline>
            <c:spPr>
              <a:ln w="12700" cap="rnd">
                <a:solidFill>
                  <a:schemeClr val="accent4"/>
                </a:solidFill>
                <a:prstDash val="solid"/>
              </a:ln>
              <a:effectLst/>
            </c:spPr>
            <c:trendlineType val="exp"/>
            <c:forward val="0.1"/>
            <c:backward val="3.0000000000000006E-2"/>
            <c:dispRSqr val="1"/>
            <c:dispEq val="1"/>
            <c:trendlineLbl>
              <c:layout>
                <c:manualLayout>
                  <c:x val="0.17897962962962963"/>
                  <c:y val="0.62497101458576743"/>
                </c:manualLayout>
              </c:layout>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aseline="0">
                        <a:solidFill>
                          <a:schemeClr val="tx1"/>
                        </a:solidFill>
                        <a:latin typeface="Times New Roman" panose="02020603050405020304" pitchFamily="18" charset="0"/>
                        <a:cs typeface="Times New Roman" panose="02020603050405020304" pitchFamily="18" charset="0"/>
                      </a:rPr>
                      <a:t>Nc = 0.6684e</a:t>
                    </a:r>
                    <a:r>
                      <a:rPr lang="en-US" sz="1400" baseline="30000">
                        <a:solidFill>
                          <a:schemeClr val="tx1"/>
                        </a:solidFill>
                        <a:latin typeface="Times New Roman" panose="02020603050405020304" pitchFamily="18" charset="0"/>
                        <a:cs typeface="Times New Roman" panose="02020603050405020304" pitchFamily="18" charset="0"/>
                      </a:rPr>
                      <a:t>8.7675(</a:t>
                    </a:r>
                    <a:r>
                      <a:rPr lang="en-US" sz="1400" i="1" baseline="30000">
                        <a:solidFill>
                          <a:schemeClr val="tx1"/>
                        </a:solidFill>
                        <a:latin typeface="Times New Roman" panose="02020603050405020304" pitchFamily="18" charset="0"/>
                        <a:cs typeface="Times New Roman" panose="02020603050405020304" pitchFamily="18" charset="0"/>
                      </a:rPr>
                      <a:t>RoS/U10)</a:t>
                    </a:r>
                    <a:r>
                      <a:rPr lang="en-US" sz="1400" i="1" baseline="0">
                        <a:solidFill>
                          <a:schemeClr val="tx1"/>
                        </a:solidFill>
                        <a:latin typeface="Times New Roman" panose="02020603050405020304" pitchFamily="18" charset="0"/>
                        <a:cs typeface="Times New Roman" panose="02020603050405020304" pitchFamily="18" charset="0"/>
                      </a:rPr>
                      <a:t/>
                    </a:r>
                    <a:br>
                      <a:rPr lang="en-US" sz="1400" i="1" baseline="0">
                        <a:solidFill>
                          <a:schemeClr val="tx1"/>
                        </a:solidFill>
                        <a:latin typeface="Times New Roman" panose="02020603050405020304" pitchFamily="18" charset="0"/>
                        <a:cs typeface="Times New Roman" panose="02020603050405020304" pitchFamily="18" charset="0"/>
                      </a:rPr>
                    </a:br>
                    <a:r>
                      <a:rPr lang="en-US" sz="1400" baseline="0">
                        <a:solidFill>
                          <a:schemeClr val="tx1"/>
                        </a:solidFill>
                        <a:latin typeface="Times New Roman" panose="02020603050405020304" pitchFamily="18" charset="0"/>
                        <a:cs typeface="Times New Roman" panose="02020603050405020304" pitchFamily="18" charset="0"/>
                      </a:rPr>
                      <a:t>MAE = 3.942</a:t>
                    </a:r>
                  </a:p>
                  <a:p>
                    <a:pPr marL="0" marR="0" lvl="0" indent="0" algn="ctr" defTabSz="914400" rtl="0" eaLnBrk="1" fontAlgn="auto" latinLnBrk="0" hangingPunct="1">
                      <a:lnSpc>
                        <a:spcPct val="100000"/>
                      </a:lnSpc>
                      <a:spcBef>
                        <a:spcPts val="0"/>
                      </a:spcBef>
                      <a:spcAft>
                        <a:spcPts val="0"/>
                      </a:spcAft>
                      <a:buClrTx/>
                      <a:buSzTx/>
                      <a:buFontTx/>
                      <a:buNone/>
                      <a:tabLst/>
                      <a:defRPr sz="1400">
                        <a:solidFill>
                          <a:sysClr val="windowText" lastClr="000000"/>
                        </a:solidFill>
                        <a:latin typeface="Times New Roman" panose="02020603050405020304" pitchFamily="18" charset="0"/>
                        <a:cs typeface="Times New Roman" panose="02020603050405020304" pitchFamily="18" charset="0"/>
                      </a:defRPr>
                    </a:pPr>
                    <a:r>
                      <a:rPr lang="en-US" sz="1400" baseline="0">
                        <a:solidFill>
                          <a:schemeClr val="tx1"/>
                        </a:solidFill>
                        <a:latin typeface="Times New Roman" panose="02020603050405020304" pitchFamily="18" charset="0"/>
                        <a:cs typeface="Times New Roman" panose="02020603050405020304" pitchFamily="18" charset="0"/>
                      </a:rPr>
                      <a:t>RMSE = 7.949</a:t>
                    </a:r>
                    <a:endParaRPr lang="en-US" sz="1400">
                      <a:solidFill>
                        <a:schemeClr val="tx1"/>
                      </a:solidFill>
                      <a:latin typeface="Times New Roman" panose="02020603050405020304" pitchFamily="18" charset="0"/>
                      <a:cs typeface="Times New Roman" panose="02020603050405020304" pitchFamily="18" charset="0"/>
                    </a:endParaRPr>
                  </a:p>
                </c:rich>
              </c:tx>
              <c:numFmt formatCode="General" sourceLinked="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xVal>
            <c:numRef>
              <c:f>'Nc gathered data'!$S$2:$S$132</c:f>
              <c:numCache>
                <c:formatCode>General</c:formatCode>
                <c:ptCount val="131"/>
                <c:pt idx="0">
                  <c:v>0.24085022725633076</c:v>
                </c:pt>
                <c:pt idx="1">
                  <c:v>0.20316666666666669</c:v>
                </c:pt>
                <c:pt idx="2">
                  <c:v>0.18302174570683788</c:v>
                </c:pt>
                <c:pt idx="3">
                  <c:v>0.16529895350091711</c:v>
                </c:pt>
                <c:pt idx="4">
                  <c:v>0.15272186083763092</c:v>
                </c:pt>
                <c:pt idx="5">
                  <c:v>0.1664724242642863</c:v>
                </c:pt>
                <c:pt idx="6">
                  <c:v>0.17051666666666665</c:v>
                </c:pt>
                <c:pt idx="7">
                  <c:v>0.1575</c:v>
                </c:pt>
                <c:pt idx="8">
                  <c:v>0.15363737330630539</c:v>
                </c:pt>
                <c:pt idx="9">
                  <c:v>0.15</c:v>
                </c:pt>
                <c:pt idx="10">
                  <c:v>0.11060922069557751</c:v>
                </c:pt>
                <c:pt idx="11">
                  <c:v>0.13183333333333333</c:v>
                </c:pt>
                <c:pt idx="12">
                  <c:v>0.14217507690197687</c:v>
                </c:pt>
                <c:pt idx="13">
                  <c:v>0.14099999999999999</c:v>
                </c:pt>
                <c:pt idx="14">
                  <c:v>0.13833333333333334</c:v>
                </c:pt>
                <c:pt idx="16">
                  <c:v>0.33250000000000002</c:v>
                </c:pt>
                <c:pt idx="17">
                  <c:v>0.1925</c:v>
                </c:pt>
                <c:pt idx="18">
                  <c:v>0.14416666666666667</c:v>
                </c:pt>
                <c:pt idx="19" formatCode="0.00">
                  <c:v>0.2495</c:v>
                </c:pt>
                <c:pt idx="20">
                  <c:v>0.16875000000000001</c:v>
                </c:pt>
                <c:pt idx="21">
                  <c:v>0.14833333333333334</c:v>
                </c:pt>
                <c:pt idx="22">
                  <c:v>0.17499999999999999</c:v>
                </c:pt>
                <c:pt idx="23">
                  <c:v>0.155</c:v>
                </c:pt>
                <c:pt idx="24">
                  <c:v>0.12583333333333332</c:v>
                </c:pt>
                <c:pt idx="27" formatCode="0.00">
                  <c:v>0.20725388601036268</c:v>
                </c:pt>
                <c:pt idx="28" formatCode="0.00">
                  <c:v>0.15017064846416384</c:v>
                </c:pt>
                <c:pt idx="29" formatCode="0.00">
                  <c:v>0.14405594405594405</c:v>
                </c:pt>
                <c:pt idx="30" formatCode="0.00">
                  <c:v>0.20664739884393066</c:v>
                </c:pt>
                <c:pt idx="31" formatCode="0.00">
                  <c:v>0.19055374592833876</c:v>
                </c:pt>
                <c:pt idx="32" formatCode="0.00">
                  <c:v>0.16721311475409836</c:v>
                </c:pt>
                <c:pt idx="33" formatCode="0.00">
                  <c:v>0.18600682593856654</c:v>
                </c:pt>
                <c:pt idx="34" formatCode="0.00">
                  <c:v>0.11687898089171975</c:v>
                </c:pt>
                <c:pt idx="35" formatCode="0.00">
                  <c:v>0.17708333333333331</c:v>
                </c:pt>
                <c:pt idx="36" formatCode="0.00">
                  <c:v>0.18110236220472439</c:v>
                </c:pt>
                <c:pt idx="37" formatCode="0.00">
                  <c:v>0.29453924914675772</c:v>
                </c:pt>
                <c:pt idx="38" formatCode="0.00">
                  <c:v>0.16889632107023411</c:v>
                </c:pt>
                <c:pt idx="39" formatCode="0.00">
                  <c:v>0.19483394833948342</c:v>
                </c:pt>
                <c:pt idx="40" formatCode="0.00">
                  <c:v>0.24166666666666667</c:v>
                </c:pt>
                <c:pt idx="41" formatCode="0.00">
                  <c:v>0.1306930693069307</c:v>
                </c:pt>
                <c:pt idx="42" formatCode="0.00">
                  <c:v>0.1282208588957055</c:v>
                </c:pt>
                <c:pt idx="43" formatCode="0.00">
                  <c:v>0.22217573221757322</c:v>
                </c:pt>
                <c:pt idx="44" formatCode="0.00">
                  <c:v>0.1353623188405797</c:v>
                </c:pt>
                <c:pt idx="45" formatCode="0.00">
                  <c:v>0.2686131386861314</c:v>
                </c:pt>
                <c:pt idx="46" formatCode="0.00">
                  <c:v>0.22746478873239437</c:v>
                </c:pt>
                <c:pt idx="47" formatCode="0.00">
                  <c:v>0.21666666666666665</c:v>
                </c:pt>
                <c:pt idx="48" formatCode="0.00">
                  <c:v>0.17932960893854749</c:v>
                </c:pt>
                <c:pt idx="49" formatCode="0.00">
                  <c:v>0.19899999999999998</c:v>
                </c:pt>
                <c:pt idx="50" formatCode="0.00">
                  <c:v>0.17408637873754154</c:v>
                </c:pt>
                <c:pt idx="51" formatCode="0.00">
                  <c:v>0.11433333333333333</c:v>
                </c:pt>
                <c:pt idx="52" formatCode="0.00">
                  <c:v>9.1891891891891897E-2</c:v>
                </c:pt>
                <c:pt idx="53" formatCode="0.00">
                  <c:v>0.14057971014492751</c:v>
                </c:pt>
                <c:pt idx="54" formatCode="0.00">
                  <c:v>8.4090909090909091E-2</c:v>
                </c:pt>
                <c:pt idx="55" formatCode="0.00">
                  <c:v>0.10439276485788114</c:v>
                </c:pt>
                <c:pt idx="56" formatCode="0.00">
                  <c:v>0.10217391304347824</c:v>
                </c:pt>
                <c:pt idx="57" formatCode="0.00">
                  <c:v>0.12195767195767199</c:v>
                </c:pt>
                <c:pt idx="58" formatCode="0.00">
                  <c:v>0.11284722222222222</c:v>
                </c:pt>
                <c:pt idx="59" formatCode="0.00">
                  <c:v>8.6348122866894181E-2</c:v>
                </c:pt>
                <c:pt idx="60" formatCode="0.00">
                  <c:v>0.3016326530612245</c:v>
                </c:pt>
                <c:pt idx="61" formatCode="0.00">
                  <c:v>0.21291208791208791</c:v>
                </c:pt>
                <c:pt idx="62" formatCode="0.00">
                  <c:v>0.17664473684210527</c:v>
                </c:pt>
                <c:pt idx="63" formatCode="0.00">
                  <c:v>0.22183908045977013</c:v>
                </c:pt>
                <c:pt idx="64" formatCode="0.00">
                  <c:v>0.3584541062801932</c:v>
                </c:pt>
                <c:pt idx="65" formatCode="0.00">
                  <c:v>0.28493589743589748</c:v>
                </c:pt>
                <c:pt idx="66" formatCode="0.00">
                  <c:v>0.2072</c:v>
                </c:pt>
                <c:pt idx="67" formatCode="0.00">
                  <c:v>0.19626865671641788</c:v>
                </c:pt>
                <c:pt idx="68" formatCode="0.00">
                  <c:v>0.34880546075085322</c:v>
                </c:pt>
                <c:pt idx="69" formatCode="0.00">
                  <c:v>0.24517374517374518</c:v>
                </c:pt>
                <c:pt idx="70" formatCode="0.00">
                  <c:v>0.30366972477064219</c:v>
                </c:pt>
                <c:pt idx="71" formatCode="0.00">
                  <c:v>0.38070175438596493</c:v>
                </c:pt>
                <c:pt idx="73" formatCode="0.00">
                  <c:v>0.25914983562249666</c:v>
                </c:pt>
                <c:pt idx="74" formatCode="0.00">
                  <c:v>0.16885116768604599</c:v>
                </c:pt>
                <c:pt idx="75" formatCode="0.00">
                  <c:v>0.17588663300629789</c:v>
                </c:pt>
                <c:pt idx="76" formatCode="0.00">
                  <c:v>0.10186130224538645</c:v>
                </c:pt>
                <c:pt idx="77" formatCode="0.00">
                  <c:v>0.15959467645183931</c:v>
                </c:pt>
                <c:pt idx="78" formatCode="0.00">
                  <c:v>0.12925709085192413</c:v>
                </c:pt>
                <c:pt idx="79" formatCode="0.00">
                  <c:v>0.15931760236077708</c:v>
                </c:pt>
                <c:pt idx="80" formatCode="0.00">
                  <c:v>0.16628690003000599</c:v>
                </c:pt>
                <c:pt idx="81" formatCode="0.00">
                  <c:v>0.20990784069152843</c:v>
                </c:pt>
                <c:pt idx="82" formatCode="0.00">
                  <c:v>0.19342255668683583</c:v>
                </c:pt>
                <c:pt idx="83" formatCode="0.00">
                  <c:v>0.13765040843971138</c:v>
                </c:pt>
                <c:pt idx="84" formatCode="0.00">
                  <c:v>0.2589138634937429</c:v>
                </c:pt>
                <c:pt idx="85" formatCode="0.00">
                  <c:v>0.17260924232916194</c:v>
                </c:pt>
                <c:pt idx="86" formatCode="0.00">
                  <c:v>0.21654759376491187</c:v>
                </c:pt>
                <c:pt idx="87" formatCode="0.00">
                  <c:v>0.18787420611366015</c:v>
                </c:pt>
                <c:pt idx="88" formatCode="0.00">
                  <c:v>0.13418750508273755</c:v>
                </c:pt>
                <c:pt idx="89" formatCode="0.00">
                  <c:v>7.9692341728253971E-2</c:v>
                </c:pt>
                <c:pt idx="90" formatCode="0.00">
                  <c:v>0.19388353268951836</c:v>
                </c:pt>
                <c:pt idx="91" formatCode="0.00">
                  <c:v>0.29163222127057503</c:v>
                </c:pt>
                <c:pt idx="92" formatCode="0.00">
                  <c:v>0.22941734739951902</c:v>
                </c:pt>
                <c:pt idx="93" formatCode="0.00">
                  <c:v>0.22482900045152859</c:v>
                </c:pt>
                <c:pt idx="94" formatCode="0.00">
                  <c:v>0.13591427716209342</c:v>
                </c:pt>
                <c:pt idx="95" formatCode="0.00">
                  <c:v>0.20730483198751715</c:v>
                </c:pt>
                <c:pt idx="96" formatCode="0.00">
                  <c:v>0.14495005131151431</c:v>
                </c:pt>
                <c:pt idx="97" formatCode="0.00">
                  <c:v>0.19027382258897962</c:v>
                </c:pt>
                <c:pt idx="98" formatCode="0.00">
                  <c:v>0.15046202654124297</c:v>
                </c:pt>
                <c:pt idx="99" formatCode="0.00">
                  <c:v>0.25179952763361846</c:v>
                </c:pt>
                <c:pt idx="100" formatCode="0.00">
                  <c:v>0.24706483566102047</c:v>
                </c:pt>
                <c:pt idx="101" formatCode="0.00">
                  <c:v>0.17072918876243276</c:v>
                </c:pt>
                <c:pt idx="102" formatCode="0.00">
                  <c:v>0.22519494223265668</c:v>
                </c:pt>
                <c:pt idx="103" formatCode="0.00">
                  <c:v>0.24758901848066905</c:v>
                </c:pt>
                <c:pt idx="104" formatCode="0.00">
                  <c:v>0.25206495733511258</c:v>
                </c:pt>
                <c:pt idx="105" formatCode="0.00">
                  <c:v>0.10837991928873829</c:v>
                </c:pt>
                <c:pt idx="106" formatCode="0.00">
                  <c:v>0.18753461640287655</c:v>
                </c:pt>
                <c:pt idx="107" formatCode="0.00">
                  <c:v>0.30735007445583806</c:v>
                </c:pt>
                <c:pt idx="108" formatCode="0.00">
                  <c:v>0.24124008186673349</c:v>
                </c:pt>
                <c:pt idx="109" formatCode="0.00">
                  <c:v>0.17709409272945326</c:v>
                </c:pt>
                <c:pt idx="110" formatCode="0.00">
                  <c:v>0.22402951575604552</c:v>
                </c:pt>
                <c:pt idx="111" formatCode="0.00">
                  <c:v>0.2301456564388826</c:v>
                </c:pt>
                <c:pt idx="112" formatCode="0.00">
                  <c:v>0.18574755407873336</c:v>
                </c:pt>
                <c:pt idx="113" formatCode="0.00">
                  <c:v>0.11338511208014689</c:v>
                </c:pt>
                <c:pt idx="114" formatCode="0.00">
                  <c:v>0.12546261185911195</c:v>
                </c:pt>
                <c:pt idx="115" formatCode="0.00">
                  <c:v>0.15801819245274187</c:v>
                </c:pt>
                <c:pt idx="116" formatCode="0.00">
                  <c:v>0.16745791780986788</c:v>
                </c:pt>
                <c:pt idx="117" formatCode="0.00">
                  <c:v>0.13683831163475738</c:v>
                </c:pt>
                <c:pt idx="118" formatCode="0.00">
                  <c:v>0.15179370010735202</c:v>
                </c:pt>
                <c:pt idx="119" formatCode="0.00">
                  <c:v>0.1398011960715819</c:v>
                </c:pt>
                <c:pt idx="120" formatCode="0.00">
                  <c:v>0.1443597836938483</c:v>
                </c:pt>
                <c:pt idx="121" formatCode="0.00">
                  <c:v>0.16861242443021562</c:v>
                </c:pt>
                <c:pt idx="122" formatCode="0.00">
                  <c:v>0.26749750574338482</c:v>
                </c:pt>
                <c:pt idx="123" formatCode="0.00">
                  <c:v>0.15406128438507846</c:v>
                </c:pt>
                <c:pt idx="124" formatCode="0.00">
                  <c:v>0.17512774610650308</c:v>
                </c:pt>
                <c:pt idx="125" formatCode="0.00">
                  <c:v>0.14220836898407271</c:v>
                </c:pt>
                <c:pt idx="126" formatCode="0.00">
                  <c:v>0.16044021116151796</c:v>
                </c:pt>
                <c:pt idx="127" formatCode="0.00">
                  <c:v>0.10621173490718473</c:v>
                </c:pt>
                <c:pt idx="128" formatCode="0.00">
                  <c:v>0.22622545387048226</c:v>
                </c:pt>
                <c:pt idx="129" formatCode="0.00">
                  <c:v>0.18730512198645663</c:v>
                </c:pt>
                <c:pt idx="130" formatCode="0.00">
                  <c:v>0.2039265310217947</c:v>
                </c:pt>
              </c:numCache>
            </c:numRef>
          </c:xVal>
          <c:yVal>
            <c:numRef>
              <c:f>'Nc gathered data'!$X$2:$X$132</c:f>
              <c:numCache>
                <c:formatCode>0.00</c:formatCode>
                <c:ptCount val="131"/>
                <c:pt idx="0">
                  <c:v>8.3064775635271708</c:v>
                </c:pt>
                <c:pt idx="1">
                  <c:v>2.6928966878913623</c:v>
                </c:pt>
                <c:pt idx="2">
                  <c:v>1.2660866987310382</c:v>
                </c:pt>
                <c:pt idx="3">
                  <c:v>0.68619799970192397</c:v>
                </c:pt>
                <c:pt idx="4">
                  <c:v>0.42095234092443828</c:v>
                </c:pt>
                <c:pt idx="5">
                  <c:v>10.843628515055402</c:v>
                </c:pt>
                <c:pt idx="6">
                  <c:v>5.0090292425044138</c:v>
                </c:pt>
                <c:pt idx="7">
                  <c:v>2.4837225584477811</c:v>
                </c:pt>
                <c:pt idx="8">
                  <c:v>1.5294654350863535</c:v>
                </c:pt>
                <c:pt idx="9">
                  <c:v>1.0237271379139894</c:v>
                </c:pt>
                <c:pt idx="10">
                  <c:v>11.861393230732645</c:v>
                </c:pt>
                <c:pt idx="11">
                  <c:v>6.7554709874516634</c:v>
                </c:pt>
                <c:pt idx="12">
                  <c:v>4.2480511738878279</c:v>
                </c:pt>
                <c:pt idx="13">
                  <c:v>2.6852321798322656</c:v>
                </c:pt>
                <c:pt idx="14">
                  <c:v>1.8125445665466697</c:v>
                </c:pt>
                <c:pt idx="16">
                  <c:v>7.8130237720460851</c:v>
                </c:pt>
                <c:pt idx="17">
                  <c:v>0.63874050259023707</c:v>
                </c:pt>
                <c:pt idx="18">
                  <c:v>0.17858133332277987</c:v>
                </c:pt>
                <c:pt idx="19">
                  <c:v>10.311925697901852</c:v>
                </c:pt>
                <c:pt idx="20">
                  <c:v>1.2832466231357773</c:v>
                </c:pt>
                <c:pt idx="21">
                  <c:v>0.46613167168302527</c:v>
                </c:pt>
                <c:pt idx="22">
                  <c:v>10.889990817263545</c:v>
                </c:pt>
                <c:pt idx="23">
                  <c:v>2.2441552113266914</c:v>
                </c:pt>
                <c:pt idx="24">
                  <c:v>0.73134412313293262</c:v>
                </c:pt>
                <c:pt idx="27">
                  <c:v>5.5421615306566681</c:v>
                </c:pt>
                <c:pt idx="28">
                  <c:v>1.4356579211636626</c:v>
                </c:pt>
                <c:pt idx="29">
                  <c:v>1.4124196772955531</c:v>
                </c:pt>
                <c:pt idx="30">
                  <c:v>1.7194215154870367</c:v>
                </c:pt>
                <c:pt idx="31">
                  <c:v>1.8981406612750815</c:v>
                </c:pt>
                <c:pt idx="32">
                  <c:v>1.553785794918235</c:v>
                </c:pt>
                <c:pt idx="33">
                  <c:v>2.0122339926684152</c:v>
                </c:pt>
                <c:pt idx="34">
                  <c:v>0.85564008969584748</c:v>
                </c:pt>
                <c:pt idx="35">
                  <c:v>1.3909810922002974</c:v>
                </c:pt>
                <c:pt idx="36">
                  <c:v>2.5558399488769994</c:v>
                </c:pt>
                <c:pt idx="37">
                  <c:v>4.8370773965283531</c:v>
                </c:pt>
                <c:pt idx="38">
                  <c:v>1.6375865532081884</c:v>
                </c:pt>
                <c:pt idx="39">
                  <c:v>2.5029642373457741</c:v>
                </c:pt>
                <c:pt idx="40">
                  <c:v>3.2518488587787435</c:v>
                </c:pt>
                <c:pt idx="41">
                  <c:v>1.061752862157006</c:v>
                </c:pt>
                <c:pt idx="42">
                  <c:v>0.92076215879822787</c:v>
                </c:pt>
                <c:pt idx="43">
                  <c:v>4.187097521407213</c:v>
                </c:pt>
                <c:pt idx="44">
                  <c:v>0.89005288888510325</c:v>
                </c:pt>
                <c:pt idx="45">
                  <c:v>4.4726150444527635</c:v>
                </c:pt>
                <c:pt idx="46">
                  <c:v>2.9973061564943104</c:v>
                </c:pt>
                <c:pt idx="47">
                  <c:v>6.458529791267539</c:v>
                </c:pt>
                <c:pt idx="48">
                  <c:v>1.2766230374298264</c:v>
                </c:pt>
                <c:pt idx="49">
                  <c:v>2.1710892356785627</c:v>
                </c:pt>
                <c:pt idx="50">
                  <c:v>1.7105521946998028</c:v>
                </c:pt>
                <c:pt idx="51">
                  <c:v>0.72878821344918865</c:v>
                </c:pt>
                <c:pt idx="52">
                  <c:v>0.72679281740679369</c:v>
                </c:pt>
                <c:pt idx="53">
                  <c:v>1.17181757577332</c:v>
                </c:pt>
                <c:pt idx="54">
                  <c:v>0.46687540625028751</c:v>
                </c:pt>
                <c:pt idx="55">
                  <c:v>0.3914838204527688</c:v>
                </c:pt>
                <c:pt idx="56">
                  <c:v>0.74897856538294683</c:v>
                </c:pt>
                <c:pt idx="57">
                  <c:v>0.56614929616358678</c:v>
                </c:pt>
                <c:pt idx="58">
                  <c:v>0.77683476029395127</c:v>
                </c:pt>
                <c:pt idx="59">
                  <c:v>0.51832659291507033</c:v>
                </c:pt>
                <c:pt idx="60">
                  <c:v>9.863084690784758</c:v>
                </c:pt>
                <c:pt idx="61">
                  <c:v>2.1922235159748489</c:v>
                </c:pt>
                <c:pt idx="62">
                  <c:v>2.2593658284509401</c:v>
                </c:pt>
                <c:pt idx="63">
                  <c:v>4.625399280688999</c:v>
                </c:pt>
                <c:pt idx="64">
                  <c:v>21.511487859560276</c:v>
                </c:pt>
                <c:pt idx="65">
                  <c:v>5.4012959068773672</c:v>
                </c:pt>
                <c:pt idx="66">
                  <c:v>4.5257449052425036</c:v>
                </c:pt>
                <c:pt idx="67">
                  <c:v>3.556088282645935</c:v>
                </c:pt>
                <c:pt idx="68">
                  <c:v>9.9746566515688322</c:v>
                </c:pt>
                <c:pt idx="69">
                  <c:v>5.6813964736264113</c:v>
                </c:pt>
                <c:pt idx="70">
                  <c:v>12.642293120027324</c:v>
                </c:pt>
                <c:pt idx="71">
                  <c:v>20.883653509373076</c:v>
                </c:pt>
                <c:pt idx="73" formatCode="0.0">
                  <c:v>26.633358672543093</c:v>
                </c:pt>
                <c:pt idx="74" formatCode="0.0">
                  <c:v>30.023788992504848</c:v>
                </c:pt>
                <c:pt idx="75" formatCode="0.0">
                  <c:v>16.142631546316267</c:v>
                </c:pt>
                <c:pt idx="76" formatCode="0.0">
                  <c:v>10.125576977566034</c:v>
                </c:pt>
                <c:pt idx="77" formatCode="0.0">
                  <c:v>10.630851160885841</c:v>
                </c:pt>
                <c:pt idx="78" formatCode="0.0">
                  <c:v>4.3057470389896872</c:v>
                </c:pt>
                <c:pt idx="79" formatCode="0.0">
                  <c:v>15.841585804101019</c:v>
                </c:pt>
                <c:pt idx="80" formatCode="0.0">
                  <c:v>8.5610439364427613</c:v>
                </c:pt>
                <c:pt idx="81" formatCode="0.0">
                  <c:v>18.040504883600338</c:v>
                </c:pt>
                <c:pt idx="82" formatCode="0.0">
                  <c:v>14.146248391937359</c:v>
                </c:pt>
                <c:pt idx="83" formatCode="0.0">
                  <c:v>8.7910942594663251</c:v>
                </c:pt>
                <c:pt idx="84" formatCode="0.0">
                  <c:v>54.897091038355903</c:v>
                </c:pt>
                <c:pt idx="85" formatCode="0.0">
                  <c:v>34.854253001705828</c:v>
                </c:pt>
                <c:pt idx="86" formatCode="0.0">
                  <c:v>44.021877991385104</c:v>
                </c:pt>
                <c:pt idx="87" formatCode="0.0">
                  <c:v>9.7505263309583512</c:v>
                </c:pt>
                <c:pt idx="88" formatCode="0.0">
                  <c:v>13.944677929109279</c:v>
                </c:pt>
                <c:pt idx="89" formatCode="0.0">
                  <c:v>9.1994786888705473</c:v>
                </c:pt>
                <c:pt idx="90" formatCode="0.0">
                  <c:v>5.4889278556297603</c:v>
                </c:pt>
                <c:pt idx="91" formatCode="0.0">
                  <c:v>11.479463446721756</c:v>
                </c:pt>
                <c:pt idx="92" formatCode="0.0">
                  <c:v>2.85521121122312</c:v>
                </c:pt>
                <c:pt idx="93" formatCode="0.0">
                  <c:v>4.9498086879959011</c:v>
                </c:pt>
                <c:pt idx="94" formatCode="0.0">
                  <c:v>1.8652567541428644</c:v>
                </c:pt>
                <c:pt idx="95" formatCode="0.0">
                  <c:v>4.3877357256735232</c:v>
                </c:pt>
                <c:pt idx="96" formatCode="0.0">
                  <c:v>4.7895731219306024</c:v>
                </c:pt>
                <c:pt idx="97" formatCode="0.0">
                  <c:v>2.9769230790784817</c:v>
                </c:pt>
                <c:pt idx="98" formatCode="0.0">
                  <c:v>2.8262796341420944</c:v>
                </c:pt>
                <c:pt idx="99" formatCode="0.0">
                  <c:v>6.5947314664049035</c:v>
                </c:pt>
                <c:pt idx="100" formatCode="0.0">
                  <c:v>1.9877800707995281</c:v>
                </c:pt>
                <c:pt idx="101" formatCode="0.0">
                  <c:v>4.2595417971294021</c:v>
                </c:pt>
                <c:pt idx="102" formatCode="0.0">
                  <c:v>4.3293115939864393</c:v>
                </c:pt>
                <c:pt idx="103" formatCode="0.0">
                  <c:v>2.2979970553386719</c:v>
                </c:pt>
                <c:pt idx="104" formatCode="0.0">
                  <c:v>4.7224517943768314</c:v>
                </c:pt>
                <c:pt idx="105" formatCode="0.0">
                  <c:v>2.5282365536263125</c:v>
                </c:pt>
                <c:pt idx="106" formatCode="0.0">
                  <c:v>0.38021746228342185</c:v>
                </c:pt>
                <c:pt idx="107" formatCode="0.0">
                  <c:v>5.5433572240068942</c:v>
                </c:pt>
                <c:pt idx="108" formatCode="0.0">
                  <c:v>4.4561408015637118</c:v>
                </c:pt>
                <c:pt idx="109" formatCode="0.0">
                  <c:v>4.188636518050795</c:v>
                </c:pt>
                <c:pt idx="110" formatCode="0.0">
                  <c:v>1.4413209977844268</c:v>
                </c:pt>
                <c:pt idx="111" formatCode="0.0">
                  <c:v>5.3689234033554447</c:v>
                </c:pt>
                <c:pt idx="112" formatCode="0.0">
                  <c:v>0.96289559249051282</c:v>
                </c:pt>
                <c:pt idx="113" formatCode="0.0">
                  <c:v>1.7156605519723873</c:v>
                </c:pt>
                <c:pt idx="114" formatCode="0.0">
                  <c:v>8.3210815181570936</c:v>
                </c:pt>
                <c:pt idx="115" formatCode="0.0">
                  <c:v>2.0649555899488496</c:v>
                </c:pt>
                <c:pt idx="116" formatCode="0.0">
                  <c:v>6.0278984246037233</c:v>
                </c:pt>
                <c:pt idx="117" formatCode="0.0">
                  <c:v>3.3142919199102781</c:v>
                </c:pt>
                <c:pt idx="118" formatCode="0.0">
                  <c:v>0.74949118727455089</c:v>
                </c:pt>
                <c:pt idx="119" formatCode="0.0">
                  <c:v>1.8147615329352667</c:v>
                </c:pt>
                <c:pt idx="120" formatCode="0.0">
                  <c:v>1.0543038953323547</c:v>
                </c:pt>
                <c:pt idx="121" formatCode="0.0">
                  <c:v>5.4779208318358377</c:v>
                </c:pt>
                <c:pt idx="122" formatCode="0.0">
                  <c:v>9.0998064053657259</c:v>
                </c:pt>
                <c:pt idx="123" formatCode="0.0">
                  <c:v>4.3484504121479892</c:v>
                </c:pt>
                <c:pt idx="124" formatCode="0.0">
                  <c:v>7.9114294954726692</c:v>
                </c:pt>
                <c:pt idx="125" formatCode="0.0">
                  <c:v>2.9521750447916921</c:v>
                </c:pt>
                <c:pt idx="126" formatCode="0.0">
                  <c:v>3.6912717405764952</c:v>
                </c:pt>
                <c:pt idx="127" formatCode="0.0">
                  <c:v>16.154598330704101</c:v>
                </c:pt>
                <c:pt idx="128" formatCode="0.0">
                  <c:v>11.053008424905718</c:v>
                </c:pt>
                <c:pt idx="129" formatCode="0.0">
                  <c:v>4.7371211644805591</c:v>
                </c:pt>
                <c:pt idx="130" formatCode="0.0">
                  <c:v>8.0992095097003549</c:v>
                </c:pt>
              </c:numCache>
            </c:numRef>
          </c:yVal>
          <c:smooth val="0"/>
          <c:extLst>
            <c:ext xmlns:c16="http://schemas.microsoft.com/office/drawing/2014/chart" uri="{C3380CC4-5D6E-409C-BE32-E72D297353CC}">
              <c16:uniqueId val="{00000006-1D9F-4A05-9C31-D49D27B8F78A}"/>
            </c:ext>
          </c:extLst>
        </c:ser>
        <c:dLbls>
          <c:showLegendKey val="0"/>
          <c:showVal val="0"/>
          <c:showCatName val="0"/>
          <c:showSerName val="0"/>
          <c:showPercent val="0"/>
          <c:showBubbleSize val="0"/>
        </c:dLbls>
        <c:axId val="210062680"/>
        <c:axId val="210063336"/>
      </c:scatterChart>
      <c:valAx>
        <c:axId val="210062680"/>
        <c:scaling>
          <c:logBase val="10"/>
          <c:orientation val="minMax"/>
          <c:min val="3.0000000000000006E-2"/>
        </c:scaling>
        <c:delete val="0"/>
        <c:axPos val="b"/>
        <c:majorGridlines>
          <c:spPr>
            <a:ln w="6350"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sz="2000" b="0" i="0" u="none" strike="noStrike" baseline="0">
                    <a:effectLst/>
                  </a:rPr>
                  <a:t>RoS/U</a:t>
                </a:r>
                <a:r>
                  <a:rPr lang="en-GB" sz="2000" b="0" i="0" u="none" strike="noStrike" baseline="-25000">
                    <a:effectLst/>
                  </a:rPr>
                  <a:t>10</a:t>
                </a:r>
                <a:endParaRPr lang="fa-IR" sz="2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0063336"/>
        <c:crosses val="autoZero"/>
        <c:crossBetween val="midCat"/>
      </c:valAx>
      <c:valAx>
        <c:axId val="210063336"/>
        <c:scaling>
          <c:logBase val="10"/>
          <c:orientation val="minMax"/>
          <c:max val="100"/>
          <c:min val="0.1"/>
        </c:scaling>
        <c:delete val="0"/>
        <c:axPos val="l"/>
        <c:majorGridlines>
          <c:spPr>
            <a:ln w="6350" cap="flat" cmpd="sng" algn="ctr">
              <a:solidFill>
                <a:schemeClr val="tx1">
                  <a:lumMod val="15000"/>
                  <a:lumOff val="85000"/>
                </a:schemeClr>
              </a:solidFill>
              <a:prstDash val="sysDot"/>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2000">
                    <a:solidFill>
                      <a:sysClr val="windowText" lastClr="000000"/>
                    </a:solidFill>
                    <a:latin typeface="Times New Roman" panose="02020603050405020304" pitchFamily="18" charset="0"/>
                    <a:cs typeface="Times New Roman" panose="02020603050405020304" pitchFamily="18" charset="0"/>
                  </a:rPr>
                  <a:t>Nc</a:t>
                </a:r>
              </a:p>
            </c:rich>
          </c:tx>
          <c:overlay val="0"/>
          <c:spPr>
            <a:noFill/>
            <a:ln>
              <a:noFill/>
            </a:ln>
            <a:effectLst/>
          </c:spPr>
          <c:txPr>
            <a:bodyPr rot="-5400000" spcFirstLastPara="1" vertOverflow="ellipsis" vert="horz" wrap="square" anchor="ctr" anchorCtr="1"/>
            <a:lstStyle/>
            <a:p>
              <a:pPr>
                <a:defRPr sz="2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0062680"/>
        <c:crosses val="autoZero"/>
        <c:crossBetween val="midCat"/>
      </c:valAx>
      <c:spPr>
        <a:noFill/>
        <a:ln>
          <a:solidFill>
            <a:schemeClr val="tx1"/>
          </a:solidFill>
        </a:ln>
        <a:effectLst/>
      </c:spPr>
    </c:plotArea>
    <c:legend>
      <c:legendPos val="r"/>
      <c:legendEntry>
        <c:idx val="4"/>
        <c:delete val="1"/>
      </c:legendEntry>
      <c:legendEntry>
        <c:idx val="5"/>
        <c:delete val="1"/>
      </c:legendEntry>
      <c:legendEntry>
        <c:idx val="6"/>
        <c:delete val="1"/>
      </c:legendEntry>
      <c:legendEntry>
        <c:idx val="7"/>
        <c:delete val="1"/>
      </c:legendEntry>
      <c:layout>
        <c:manualLayout>
          <c:xMode val="edge"/>
          <c:yMode val="edge"/>
          <c:x val="0.13399027777777781"/>
          <c:y val="3.4970570910112707E-2"/>
          <c:w val="0.29166527777777779"/>
          <c:h val="0.23834027777777775"/>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'LBS-Up40p'!$E$1</c:f>
              <c:strCache>
                <c:ptCount val="1"/>
                <c:pt idx="0">
                  <c:v>LBS-Hg20cm-Up40p-U8 </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'LBS-Up40p'!$A$2:$A$182</c:f>
              <c:numCache>
                <c:formatCode>0.00</c:formatCode>
                <c:ptCount val="18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numCache>
            </c:numRef>
          </c:xVal>
          <c:yVal>
            <c:numRef>
              <c:f>'LBS-Up40p'!$E$29:$E$182</c:f>
              <c:numCache>
                <c:formatCode>0.00</c:formatCode>
                <c:ptCount val="154"/>
                <c:pt idx="0">
                  <c:v>65.25</c:v>
                </c:pt>
                <c:pt idx="1">
                  <c:v>70.489999999999995</c:v>
                </c:pt>
                <c:pt idx="2">
                  <c:v>77.459999999999994</c:v>
                </c:pt>
                <c:pt idx="3">
                  <c:v>64.94</c:v>
                </c:pt>
                <c:pt idx="4">
                  <c:v>76.27</c:v>
                </c:pt>
                <c:pt idx="5">
                  <c:v>85.51</c:v>
                </c:pt>
                <c:pt idx="6">
                  <c:v>96.1</c:v>
                </c:pt>
                <c:pt idx="7">
                  <c:v>86.57</c:v>
                </c:pt>
                <c:pt idx="8">
                  <c:v>98.81</c:v>
                </c:pt>
                <c:pt idx="9">
                  <c:v>102</c:v>
                </c:pt>
                <c:pt idx="10">
                  <c:v>110.2</c:v>
                </c:pt>
                <c:pt idx="11">
                  <c:v>107.2</c:v>
                </c:pt>
                <c:pt idx="12">
                  <c:v>112.9</c:v>
                </c:pt>
                <c:pt idx="13">
                  <c:v>117.2</c:v>
                </c:pt>
                <c:pt idx="14">
                  <c:v>120.5</c:v>
                </c:pt>
                <c:pt idx="15">
                  <c:v>120</c:v>
                </c:pt>
                <c:pt idx="16">
                  <c:v>125.8</c:v>
                </c:pt>
                <c:pt idx="17">
                  <c:v>127.4</c:v>
                </c:pt>
                <c:pt idx="18">
                  <c:v>129.4</c:v>
                </c:pt>
                <c:pt idx="19">
                  <c:v>132.4</c:v>
                </c:pt>
                <c:pt idx="20">
                  <c:v>134.80000000000001</c:v>
                </c:pt>
                <c:pt idx="21">
                  <c:v>142.30000000000001</c:v>
                </c:pt>
                <c:pt idx="22">
                  <c:v>144.9</c:v>
                </c:pt>
                <c:pt idx="23">
                  <c:v>153.6</c:v>
                </c:pt>
                <c:pt idx="24">
                  <c:v>157.5</c:v>
                </c:pt>
                <c:pt idx="25">
                  <c:v>164.3</c:v>
                </c:pt>
                <c:pt idx="26">
                  <c:v>170.3</c:v>
                </c:pt>
                <c:pt idx="27">
                  <c:v>176.3</c:v>
                </c:pt>
                <c:pt idx="28">
                  <c:v>180.3</c:v>
                </c:pt>
                <c:pt idx="29">
                  <c:v>175.3</c:v>
                </c:pt>
                <c:pt idx="30">
                  <c:v>184.7</c:v>
                </c:pt>
                <c:pt idx="31">
                  <c:v>187.6</c:v>
                </c:pt>
                <c:pt idx="32">
                  <c:v>190.7</c:v>
                </c:pt>
                <c:pt idx="33">
                  <c:v>197</c:v>
                </c:pt>
                <c:pt idx="34">
                  <c:v>197.6</c:v>
                </c:pt>
                <c:pt idx="35">
                  <c:v>204.1</c:v>
                </c:pt>
              </c:numCache>
            </c:numRef>
          </c:yVal>
          <c:smooth val="1"/>
          <c:extLst>
            <c:ext xmlns:c16="http://schemas.microsoft.com/office/drawing/2014/chart" uri="{C3380CC4-5D6E-409C-BE32-E72D297353CC}">
              <c16:uniqueId val="{00000000-F87B-4AB8-BD87-F6D23E98C129}"/>
            </c:ext>
          </c:extLst>
        </c:ser>
        <c:dLbls>
          <c:showLegendKey val="0"/>
          <c:showVal val="0"/>
          <c:showCatName val="0"/>
          <c:showSerName val="0"/>
          <c:showPercent val="0"/>
          <c:showBubbleSize val="0"/>
        </c:dLbls>
        <c:axId val="226442648"/>
        <c:axId val="226450192"/>
      </c:scatterChart>
      <c:valAx>
        <c:axId val="2264426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50192"/>
        <c:crosses val="autoZero"/>
        <c:crossBetween val="midCat"/>
      </c:valAx>
      <c:valAx>
        <c:axId val="226450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42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9958035167853"/>
          <c:y val="2.7355795521328035E-2"/>
          <c:w val="0.85111532704963944"/>
          <c:h val="0.80746371853015431"/>
        </c:manualLayout>
      </c:layout>
      <c:scatterChart>
        <c:scatterStyle val="smoothMarker"/>
        <c:varyColors val="0"/>
        <c:ser>
          <c:idx val="0"/>
          <c:order val="0"/>
          <c:tx>
            <c:strRef>
              <c:f>'quasi-steady RoS'!$B$30</c:f>
              <c:strCache>
                <c:ptCount val="1"/>
                <c:pt idx="0">
                  <c:v>Veg1, S= -40%</c:v>
                </c:pt>
              </c:strCache>
            </c:strRef>
          </c:tx>
          <c:spPr>
            <a:ln w="12700" cap="rnd">
              <a:solidFill>
                <a:srgbClr val="00B050"/>
              </a:solidFill>
              <a:prstDash val="dash"/>
              <a:round/>
            </a:ln>
            <a:effectLst/>
          </c:spPr>
          <c:marker>
            <c:symbol val="square"/>
            <c:size val="7"/>
            <c:spPr>
              <a:solidFill>
                <a:schemeClr val="bg1"/>
              </a:solidFill>
              <a:ln w="9525">
                <a:solidFill>
                  <a:srgbClr val="00B050"/>
                </a:solidFill>
              </a:ln>
              <a:effectLst/>
            </c:spPr>
          </c:marker>
          <c:xVal>
            <c:numRef>
              <c:f>'quasi-steady RoS'!$A$31:$A$38</c:f>
              <c:numCache>
                <c:formatCode>General</c:formatCode>
                <c:ptCount val="8"/>
                <c:pt idx="0">
                  <c:v>4</c:v>
                </c:pt>
                <c:pt idx="1">
                  <c:v>6</c:v>
                </c:pt>
                <c:pt idx="2">
                  <c:v>8</c:v>
                </c:pt>
                <c:pt idx="3">
                  <c:v>10</c:v>
                </c:pt>
                <c:pt idx="4">
                  <c:v>12</c:v>
                </c:pt>
                <c:pt idx="5">
                  <c:v>4</c:v>
                </c:pt>
                <c:pt idx="6">
                  <c:v>8</c:v>
                </c:pt>
                <c:pt idx="7">
                  <c:v>12</c:v>
                </c:pt>
              </c:numCache>
            </c:numRef>
          </c:xVal>
          <c:yVal>
            <c:numRef>
              <c:f>'quasi-steady RoS'!$B$31:$B$38</c:f>
              <c:numCache>
                <c:formatCode>General</c:formatCode>
                <c:ptCount val="8"/>
                <c:pt idx="0">
                  <c:v>0.45498699366589268</c:v>
                </c:pt>
                <c:pt idx="1">
                  <c:v>0.65559342111595198</c:v>
                </c:pt>
                <c:pt idx="2">
                  <c:v>0.80865473314929837</c:v>
                </c:pt>
                <c:pt idx="3">
                  <c:v>0.91705586711759912</c:v>
                </c:pt>
                <c:pt idx="4">
                  <c:v>1.09884710991298</c:v>
                </c:pt>
              </c:numCache>
            </c:numRef>
          </c:yVal>
          <c:smooth val="1"/>
          <c:extLst>
            <c:ext xmlns:c16="http://schemas.microsoft.com/office/drawing/2014/chart" uri="{C3380CC4-5D6E-409C-BE32-E72D297353CC}">
              <c16:uniqueId val="{00000000-4603-437C-AF40-2F01101E0CA0}"/>
            </c:ext>
          </c:extLst>
        </c:ser>
        <c:ser>
          <c:idx val="1"/>
          <c:order val="1"/>
          <c:tx>
            <c:strRef>
              <c:f>'quasi-steady RoS'!$C$30</c:f>
              <c:strCache>
                <c:ptCount val="1"/>
                <c:pt idx="0">
                  <c:v>Veg1, S= -20%</c:v>
                </c:pt>
              </c:strCache>
            </c:strRef>
          </c:tx>
          <c:spPr>
            <a:ln w="12700" cap="rnd">
              <a:solidFill>
                <a:srgbClr val="FF0000"/>
              </a:solidFill>
              <a:prstDash val="dash"/>
              <a:round/>
            </a:ln>
            <a:effectLst/>
          </c:spPr>
          <c:marker>
            <c:symbol val="square"/>
            <c:size val="7"/>
            <c:spPr>
              <a:solidFill>
                <a:schemeClr val="bg1"/>
              </a:solidFill>
              <a:ln w="9525">
                <a:solidFill>
                  <a:srgbClr val="FF0000"/>
                </a:solidFill>
              </a:ln>
              <a:effectLst/>
            </c:spPr>
          </c:marker>
          <c:xVal>
            <c:numRef>
              <c:f>'quasi-steady RoS'!$A$31:$A$38</c:f>
              <c:numCache>
                <c:formatCode>General</c:formatCode>
                <c:ptCount val="8"/>
                <c:pt idx="0">
                  <c:v>4</c:v>
                </c:pt>
                <c:pt idx="1">
                  <c:v>6</c:v>
                </c:pt>
                <c:pt idx="2">
                  <c:v>8</c:v>
                </c:pt>
                <c:pt idx="3">
                  <c:v>10</c:v>
                </c:pt>
                <c:pt idx="4">
                  <c:v>12</c:v>
                </c:pt>
                <c:pt idx="5">
                  <c:v>4</c:v>
                </c:pt>
                <c:pt idx="6">
                  <c:v>8</c:v>
                </c:pt>
                <c:pt idx="7">
                  <c:v>12</c:v>
                </c:pt>
              </c:numCache>
            </c:numRef>
          </c:xVal>
          <c:yVal>
            <c:numRef>
              <c:f>'quasi-steady RoS'!$C$31:$C$38</c:f>
              <c:numCache>
                <c:formatCode>General</c:formatCode>
                <c:ptCount val="8"/>
                <c:pt idx="0">
                  <c:v>0.64220446851726465</c:v>
                </c:pt>
                <c:pt idx="1">
                  <c:v>0.92500000000000004</c:v>
                </c:pt>
                <c:pt idx="2">
                  <c:v>1.1274132436158211</c:v>
                </c:pt>
                <c:pt idx="3">
                  <c:v>1.276264700460829</c:v>
                </c:pt>
                <c:pt idx="4">
                  <c:v>1.465385195634711</c:v>
                </c:pt>
              </c:numCache>
            </c:numRef>
          </c:yVal>
          <c:smooth val="1"/>
          <c:extLst>
            <c:ext xmlns:c16="http://schemas.microsoft.com/office/drawing/2014/chart" uri="{C3380CC4-5D6E-409C-BE32-E72D297353CC}">
              <c16:uniqueId val="{00000001-4603-437C-AF40-2F01101E0CA0}"/>
            </c:ext>
          </c:extLst>
        </c:ser>
        <c:ser>
          <c:idx val="2"/>
          <c:order val="2"/>
          <c:tx>
            <c:strRef>
              <c:f>'quasi-steady RoS'!$D$30</c:f>
              <c:strCache>
                <c:ptCount val="1"/>
                <c:pt idx="0">
                  <c:v>Veg1, S= 0</c:v>
                </c:pt>
              </c:strCache>
            </c:strRef>
          </c:tx>
          <c:spPr>
            <a:ln w="12700" cap="rnd">
              <a:solidFill>
                <a:schemeClr val="tx1"/>
              </a:solidFill>
              <a:prstDash val="solid"/>
              <a:round/>
            </a:ln>
            <a:effectLst/>
          </c:spPr>
          <c:marker>
            <c:symbol val="circle"/>
            <c:size val="7"/>
            <c:spPr>
              <a:solidFill>
                <a:schemeClr val="bg1"/>
              </a:solidFill>
              <a:ln w="9525">
                <a:solidFill>
                  <a:schemeClr val="tx1"/>
                </a:solidFill>
              </a:ln>
              <a:effectLst/>
            </c:spPr>
          </c:marker>
          <c:xVal>
            <c:numRef>
              <c:f>'quasi-steady RoS'!$A$31:$A$38</c:f>
              <c:numCache>
                <c:formatCode>General</c:formatCode>
                <c:ptCount val="8"/>
                <c:pt idx="0">
                  <c:v>4</c:v>
                </c:pt>
                <c:pt idx="1">
                  <c:v>6</c:v>
                </c:pt>
                <c:pt idx="2">
                  <c:v>8</c:v>
                </c:pt>
                <c:pt idx="3">
                  <c:v>10</c:v>
                </c:pt>
                <c:pt idx="4">
                  <c:v>12</c:v>
                </c:pt>
                <c:pt idx="5">
                  <c:v>4</c:v>
                </c:pt>
                <c:pt idx="6">
                  <c:v>8</c:v>
                </c:pt>
                <c:pt idx="7">
                  <c:v>12</c:v>
                </c:pt>
              </c:numCache>
            </c:numRef>
          </c:xVal>
          <c:yVal>
            <c:numRef>
              <c:f>'quasi-steady RoS'!$D$31:$D$38</c:f>
              <c:numCache>
                <c:formatCode>General</c:formatCode>
                <c:ptCount val="8"/>
                <c:pt idx="0">
                  <c:v>0.96340090902532305</c:v>
                </c:pt>
                <c:pt idx="1">
                  <c:v>1.2190000000000001</c:v>
                </c:pt>
                <c:pt idx="2">
                  <c:v>1.464173965654703</c:v>
                </c:pt>
                <c:pt idx="3">
                  <c:v>1.652989535009171</c:v>
                </c:pt>
                <c:pt idx="4">
                  <c:v>1.832662330051571</c:v>
                </c:pt>
              </c:numCache>
            </c:numRef>
          </c:yVal>
          <c:smooth val="1"/>
          <c:extLst>
            <c:ext xmlns:c16="http://schemas.microsoft.com/office/drawing/2014/chart" uri="{C3380CC4-5D6E-409C-BE32-E72D297353CC}">
              <c16:uniqueId val="{00000002-4603-437C-AF40-2F01101E0CA0}"/>
            </c:ext>
          </c:extLst>
        </c:ser>
        <c:ser>
          <c:idx val="3"/>
          <c:order val="3"/>
          <c:tx>
            <c:strRef>
              <c:f>'quasi-steady RoS'!$E$30</c:f>
              <c:strCache>
                <c:ptCount val="1"/>
                <c:pt idx="0">
                  <c:v>Veg1, S= +20%</c:v>
                </c:pt>
              </c:strCache>
            </c:strRef>
          </c:tx>
          <c:spPr>
            <a:ln w="12700" cap="rnd">
              <a:solidFill>
                <a:srgbClr val="00B0F0"/>
              </a:solidFill>
              <a:round/>
            </a:ln>
            <a:effectLst/>
          </c:spPr>
          <c:marker>
            <c:symbol val="diamond"/>
            <c:size val="7"/>
            <c:spPr>
              <a:solidFill>
                <a:schemeClr val="bg1"/>
              </a:solidFill>
              <a:ln w="9525">
                <a:solidFill>
                  <a:srgbClr val="00B0F0"/>
                </a:solidFill>
              </a:ln>
              <a:effectLst/>
            </c:spPr>
          </c:marker>
          <c:xVal>
            <c:numRef>
              <c:f>'quasi-steady RoS'!$A$31:$A$38</c:f>
              <c:numCache>
                <c:formatCode>General</c:formatCode>
                <c:ptCount val="8"/>
                <c:pt idx="0">
                  <c:v>4</c:v>
                </c:pt>
                <c:pt idx="1">
                  <c:v>6</c:v>
                </c:pt>
                <c:pt idx="2">
                  <c:v>8</c:v>
                </c:pt>
                <c:pt idx="3">
                  <c:v>10</c:v>
                </c:pt>
                <c:pt idx="4">
                  <c:v>12</c:v>
                </c:pt>
                <c:pt idx="5">
                  <c:v>4</c:v>
                </c:pt>
                <c:pt idx="6">
                  <c:v>8</c:v>
                </c:pt>
                <c:pt idx="7">
                  <c:v>12</c:v>
                </c:pt>
              </c:numCache>
            </c:numRef>
          </c:xVal>
          <c:yVal>
            <c:numRef>
              <c:f>'quasi-steady RoS'!$E$31:$E$38</c:f>
              <c:numCache>
                <c:formatCode>General</c:formatCode>
                <c:ptCount val="8"/>
                <c:pt idx="0">
                  <c:v>1.503551441195035</c:v>
                </c:pt>
                <c:pt idx="1">
                  <c:v>1.811581835885633</c:v>
                </c:pt>
                <c:pt idx="2">
                  <c:v>2.013467000038172</c:v>
                </c:pt>
                <c:pt idx="3">
                  <c:v>2.2401726589200202</c:v>
                </c:pt>
                <c:pt idx="4">
                  <c:v>2.3239999999999998</c:v>
                </c:pt>
              </c:numCache>
            </c:numRef>
          </c:yVal>
          <c:smooth val="1"/>
          <c:extLst>
            <c:ext xmlns:c16="http://schemas.microsoft.com/office/drawing/2014/chart" uri="{C3380CC4-5D6E-409C-BE32-E72D297353CC}">
              <c16:uniqueId val="{00000003-4603-437C-AF40-2F01101E0CA0}"/>
            </c:ext>
          </c:extLst>
        </c:ser>
        <c:ser>
          <c:idx val="4"/>
          <c:order val="4"/>
          <c:tx>
            <c:strRef>
              <c:f>'quasi-steady RoS'!$F$30</c:f>
              <c:strCache>
                <c:ptCount val="1"/>
                <c:pt idx="0">
                  <c:v>Veg1, S= +40%</c:v>
                </c:pt>
              </c:strCache>
            </c:strRef>
          </c:tx>
          <c:spPr>
            <a:ln w="12700" cap="rnd">
              <a:solidFill>
                <a:schemeClr val="accent4"/>
              </a:solidFill>
              <a:round/>
            </a:ln>
            <a:effectLst/>
          </c:spPr>
          <c:marker>
            <c:symbol val="diamond"/>
            <c:size val="7"/>
            <c:spPr>
              <a:solidFill>
                <a:schemeClr val="bg1"/>
              </a:solidFill>
              <a:ln w="9525">
                <a:solidFill>
                  <a:schemeClr val="accent4"/>
                </a:solidFill>
              </a:ln>
              <a:effectLst/>
            </c:spPr>
          </c:marker>
          <c:xVal>
            <c:numRef>
              <c:f>'quasi-steady RoS'!$A$31:$A$38</c:f>
              <c:numCache>
                <c:formatCode>General</c:formatCode>
                <c:ptCount val="8"/>
                <c:pt idx="0">
                  <c:v>4</c:v>
                </c:pt>
                <c:pt idx="1">
                  <c:v>6</c:v>
                </c:pt>
                <c:pt idx="2">
                  <c:v>8</c:v>
                </c:pt>
                <c:pt idx="3">
                  <c:v>10</c:v>
                </c:pt>
                <c:pt idx="4">
                  <c:v>12</c:v>
                </c:pt>
                <c:pt idx="5">
                  <c:v>4</c:v>
                </c:pt>
                <c:pt idx="6">
                  <c:v>8</c:v>
                </c:pt>
                <c:pt idx="7">
                  <c:v>12</c:v>
                </c:pt>
              </c:numCache>
            </c:numRef>
          </c:xVal>
          <c:yVal>
            <c:numRef>
              <c:f>'quasi-steady RoS'!$F$31:$F$38</c:f>
              <c:numCache>
                <c:formatCode>General</c:formatCode>
                <c:ptCount val="8"/>
                <c:pt idx="0">
                  <c:v>1.998088115512773</c:v>
                </c:pt>
                <c:pt idx="1">
                  <c:v>2.3239999999999998</c:v>
                </c:pt>
                <c:pt idx="2">
                  <c:v>2.595000853752242</c:v>
                </c:pt>
                <c:pt idx="3">
                  <c:v>2.8033267807585558</c:v>
                </c:pt>
                <c:pt idx="4">
                  <c:v>3.1287659574468081</c:v>
                </c:pt>
              </c:numCache>
            </c:numRef>
          </c:yVal>
          <c:smooth val="1"/>
          <c:extLst>
            <c:ext xmlns:c16="http://schemas.microsoft.com/office/drawing/2014/chart" uri="{C3380CC4-5D6E-409C-BE32-E72D297353CC}">
              <c16:uniqueId val="{00000004-4603-437C-AF40-2F01101E0CA0}"/>
            </c:ext>
          </c:extLst>
        </c:ser>
        <c:ser>
          <c:idx val="5"/>
          <c:order val="5"/>
          <c:tx>
            <c:strRef>
              <c:f>'quasi-steady RoS'!$G$30</c:f>
              <c:strCache>
                <c:ptCount val="1"/>
                <c:pt idx="0">
                  <c:v>Veg2, S= 0</c:v>
                </c:pt>
              </c:strCache>
            </c:strRef>
          </c:tx>
          <c:spPr>
            <a:ln w="12700" cap="rnd">
              <a:solidFill>
                <a:srgbClr val="7030A0"/>
              </a:solidFill>
              <a:round/>
            </a:ln>
            <a:effectLst/>
          </c:spPr>
          <c:marker>
            <c:symbol val="triangle"/>
            <c:size val="7"/>
            <c:spPr>
              <a:solidFill>
                <a:schemeClr val="bg1"/>
              </a:solidFill>
              <a:ln w="9525">
                <a:solidFill>
                  <a:srgbClr val="7030A0"/>
                </a:solidFill>
              </a:ln>
              <a:effectLst/>
            </c:spPr>
          </c:marker>
          <c:xVal>
            <c:numRef>
              <c:f>'quasi-steady RoS'!$A$31:$A$38</c:f>
              <c:numCache>
                <c:formatCode>General</c:formatCode>
                <c:ptCount val="8"/>
                <c:pt idx="0">
                  <c:v>4</c:v>
                </c:pt>
                <c:pt idx="1">
                  <c:v>6</c:v>
                </c:pt>
                <c:pt idx="2">
                  <c:v>8</c:v>
                </c:pt>
                <c:pt idx="3">
                  <c:v>10</c:v>
                </c:pt>
                <c:pt idx="4">
                  <c:v>12</c:v>
                </c:pt>
                <c:pt idx="5">
                  <c:v>4</c:v>
                </c:pt>
                <c:pt idx="6">
                  <c:v>8</c:v>
                </c:pt>
                <c:pt idx="7">
                  <c:v>12</c:v>
                </c:pt>
              </c:numCache>
            </c:numRef>
          </c:xVal>
          <c:yVal>
            <c:numRef>
              <c:f>'quasi-steady RoS'!$G$31:$G$38</c:f>
              <c:numCache>
                <c:formatCode>General</c:formatCode>
                <c:ptCount val="8"/>
                <c:pt idx="5">
                  <c:v>1.33</c:v>
                </c:pt>
                <c:pt idx="6">
                  <c:v>1.54</c:v>
                </c:pt>
                <c:pt idx="7">
                  <c:v>1.73</c:v>
                </c:pt>
              </c:numCache>
            </c:numRef>
          </c:yVal>
          <c:smooth val="1"/>
          <c:extLst>
            <c:ext xmlns:c16="http://schemas.microsoft.com/office/drawing/2014/chart" uri="{C3380CC4-5D6E-409C-BE32-E72D297353CC}">
              <c16:uniqueId val="{00000000-0012-4F6F-B0BB-3C935FEBBB3F}"/>
            </c:ext>
          </c:extLst>
        </c:ser>
        <c:ser>
          <c:idx val="6"/>
          <c:order val="6"/>
          <c:tx>
            <c:strRef>
              <c:f>'quasi-steady RoS'!$H$30</c:f>
              <c:strCache>
                <c:ptCount val="1"/>
                <c:pt idx="0">
                  <c:v>95%</c:v>
                </c:pt>
              </c:strCache>
            </c:strRef>
          </c:tx>
          <c:spPr>
            <a:ln w="6350" cap="rnd">
              <a:solidFill>
                <a:srgbClr val="7030A0"/>
              </a:solidFill>
              <a:prstDash val="sysDash"/>
              <a:round/>
            </a:ln>
            <a:effectLst/>
          </c:spPr>
          <c:marker>
            <c:symbol val="none"/>
          </c:marker>
          <c:xVal>
            <c:numRef>
              <c:f>'quasi-steady RoS'!$A$31:$A$38</c:f>
              <c:numCache>
                <c:formatCode>General</c:formatCode>
                <c:ptCount val="8"/>
                <c:pt idx="0">
                  <c:v>4</c:v>
                </c:pt>
                <c:pt idx="1">
                  <c:v>6</c:v>
                </c:pt>
                <c:pt idx="2">
                  <c:v>8</c:v>
                </c:pt>
                <c:pt idx="3">
                  <c:v>10</c:v>
                </c:pt>
                <c:pt idx="4">
                  <c:v>12</c:v>
                </c:pt>
                <c:pt idx="5">
                  <c:v>4</c:v>
                </c:pt>
                <c:pt idx="6">
                  <c:v>8</c:v>
                </c:pt>
                <c:pt idx="7">
                  <c:v>12</c:v>
                </c:pt>
              </c:numCache>
            </c:numRef>
          </c:xVal>
          <c:yVal>
            <c:numRef>
              <c:f>'quasi-steady RoS'!$H$31:$H$38</c:f>
              <c:numCache>
                <c:formatCode>General</c:formatCode>
                <c:ptCount val="8"/>
                <c:pt idx="5">
                  <c:v>1.2635000000000001</c:v>
                </c:pt>
                <c:pt idx="6">
                  <c:v>1.4629999999999999</c:v>
                </c:pt>
                <c:pt idx="7">
                  <c:v>1.6435</c:v>
                </c:pt>
              </c:numCache>
            </c:numRef>
          </c:yVal>
          <c:smooth val="1"/>
          <c:extLst>
            <c:ext xmlns:c16="http://schemas.microsoft.com/office/drawing/2014/chart" uri="{C3380CC4-5D6E-409C-BE32-E72D297353CC}">
              <c16:uniqueId val="{00000000-496A-4388-9ECB-1D2F2C4F3AB7}"/>
            </c:ext>
          </c:extLst>
        </c:ser>
        <c:ser>
          <c:idx val="7"/>
          <c:order val="7"/>
          <c:tx>
            <c:strRef>
              <c:f>'quasi-steady RoS'!$I$30</c:f>
              <c:strCache>
                <c:ptCount val="1"/>
                <c:pt idx="0">
                  <c:v>105%</c:v>
                </c:pt>
              </c:strCache>
            </c:strRef>
          </c:tx>
          <c:spPr>
            <a:ln w="6350" cap="rnd">
              <a:solidFill>
                <a:srgbClr val="7030A0"/>
              </a:solidFill>
              <a:prstDash val="sysDash"/>
              <a:round/>
            </a:ln>
            <a:effectLst/>
          </c:spPr>
          <c:marker>
            <c:symbol val="none"/>
          </c:marker>
          <c:xVal>
            <c:numRef>
              <c:f>'quasi-steady RoS'!$A$31:$A$38</c:f>
              <c:numCache>
                <c:formatCode>General</c:formatCode>
                <c:ptCount val="8"/>
                <c:pt idx="0">
                  <c:v>4</c:v>
                </c:pt>
                <c:pt idx="1">
                  <c:v>6</c:v>
                </c:pt>
                <c:pt idx="2">
                  <c:v>8</c:v>
                </c:pt>
                <c:pt idx="3">
                  <c:v>10</c:v>
                </c:pt>
                <c:pt idx="4">
                  <c:v>12</c:v>
                </c:pt>
                <c:pt idx="5">
                  <c:v>4</c:v>
                </c:pt>
                <c:pt idx="6">
                  <c:v>8</c:v>
                </c:pt>
                <c:pt idx="7">
                  <c:v>12</c:v>
                </c:pt>
              </c:numCache>
            </c:numRef>
          </c:xVal>
          <c:yVal>
            <c:numRef>
              <c:f>'quasi-steady RoS'!$I$31:$I$38</c:f>
              <c:numCache>
                <c:formatCode>General</c:formatCode>
                <c:ptCount val="8"/>
                <c:pt idx="5">
                  <c:v>1.3965000000000001</c:v>
                </c:pt>
                <c:pt idx="6">
                  <c:v>1.6170000000000002</c:v>
                </c:pt>
                <c:pt idx="7">
                  <c:v>1.8165</c:v>
                </c:pt>
              </c:numCache>
            </c:numRef>
          </c:yVal>
          <c:smooth val="1"/>
          <c:extLst>
            <c:ext xmlns:c16="http://schemas.microsoft.com/office/drawing/2014/chart" uri="{C3380CC4-5D6E-409C-BE32-E72D297353CC}">
              <c16:uniqueId val="{00000001-496A-4388-9ECB-1D2F2C4F3AB7}"/>
            </c:ext>
          </c:extLst>
        </c:ser>
        <c:dLbls>
          <c:showLegendKey val="0"/>
          <c:showVal val="0"/>
          <c:showCatName val="0"/>
          <c:showSerName val="0"/>
          <c:showPercent val="0"/>
          <c:showBubbleSize val="0"/>
        </c:dLbls>
        <c:axId val="462868176"/>
        <c:axId val="462865880"/>
      </c:scatterChart>
      <c:valAx>
        <c:axId val="462868176"/>
        <c:scaling>
          <c:orientation val="minMax"/>
          <c:min val="2"/>
        </c:scaling>
        <c:delete val="0"/>
        <c:axPos val="b"/>
        <c:majorGridlines>
          <c:spPr>
            <a:ln w="6350" cap="flat" cmpd="sng" algn="ctr">
              <a:solidFill>
                <a:schemeClr val="tx1">
                  <a:lumMod val="15000"/>
                  <a:lumOff val="85000"/>
                </a:schemeClr>
              </a:solidFill>
              <a:prstDash val="dash"/>
              <a:round/>
            </a:ln>
            <a:effectLst/>
          </c:spPr>
        </c:majorGridlines>
        <c:title>
          <c:tx>
            <c:rich>
              <a:bodyPr rot="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700">
                    <a:solidFill>
                      <a:schemeClr val="tx1"/>
                    </a:solidFill>
                    <a:latin typeface="Times New Roman" panose="02020603050405020304" pitchFamily="18" charset="0"/>
                    <a:cs typeface="Times New Roman" panose="02020603050405020304" pitchFamily="18" charset="0"/>
                  </a:rPr>
                  <a:t>Wind speed (m/s)</a:t>
                </a:r>
              </a:p>
            </c:rich>
          </c:tx>
          <c:layout>
            <c:manualLayout>
              <c:xMode val="edge"/>
              <c:yMode val="edge"/>
              <c:x val="0.41589754180251054"/>
              <c:y val="0.90961114402180321"/>
            </c:manualLayout>
          </c:layout>
          <c:overlay val="0"/>
          <c:spPr>
            <a:noFill/>
            <a:ln>
              <a:noFill/>
            </a:ln>
            <a:effectLst/>
          </c:spPr>
          <c:txPr>
            <a:bodyPr rot="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865880"/>
        <c:crosses val="autoZero"/>
        <c:crossBetween val="midCat"/>
      </c:valAx>
      <c:valAx>
        <c:axId val="462865880"/>
        <c:scaling>
          <c:orientation val="minMax"/>
          <c:max val="4"/>
        </c:scaling>
        <c:delete val="0"/>
        <c:axPos val="l"/>
        <c:majorGridlines>
          <c:spPr>
            <a:ln w="6350"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700">
                    <a:solidFill>
                      <a:schemeClr val="tx1"/>
                    </a:solidFill>
                    <a:latin typeface="Times New Roman" panose="02020603050405020304" pitchFamily="18" charset="0"/>
                    <a:cs typeface="Times New Roman" panose="02020603050405020304" pitchFamily="18" charset="0"/>
                  </a:rPr>
                  <a:t>RoS (m/s)</a:t>
                </a:r>
              </a:p>
            </c:rich>
          </c:tx>
          <c:overlay val="0"/>
          <c:spPr>
            <a:noFill/>
            <a:ln>
              <a:noFill/>
            </a:ln>
            <a:effectLst/>
          </c:spPr>
          <c:txPr>
            <a:bodyPr rot="-5400000" spcFirstLastPara="1" vertOverflow="ellipsis" vert="horz" wrap="square" anchor="ctr" anchorCtr="1"/>
            <a:lstStyle/>
            <a:p>
              <a:pPr>
                <a:defRPr sz="17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868176"/>
        <c:crosses val="autoZero"/>
        <c:crossBetween val="midCat"/>
        <c:majorUnit val="1"/>
      </c:valAx>
      <c:spPr>
        <a:noFill/>
        <a:ln>
          <a:solidFill>
            <a:schemeClr val="tx1"/>
          </a:solidFill>
        </a:ln>
        <a:effectLst/>
      </c:spPr>
    </c:plotArea>
    <c:legend>
      <c:legendPos val="r"/>
      <c:legendEntry>
        <c:idx val="6"/>
        <c:delete val="1"/>
      </c:legendEntry>
      <c:legendEntry>
        <c:idx val="7"/>
        <c:delete val="1"/>
      </c:legendEntry>
      <c:layout>
        <c:manualLayout>
          <c:xMode val="edge"/>
          <c:yMode val="edge"/>
          <c:x val="0.12902755900950785"/>
          <c:y val="3.9012682787618901E-2"/>
          <c:w val="0.34537372128055266"/>
          <c:h val="0.2821134255518461"/>
        </c:manualLayout>
      </c:layout>
      <c:overlay val="0"/>
      <c:spPr>
        <a:solidFill>
          <a:schemeClr val="bg1"/>
        </a:solidFill>
        <a:ln>
          <a:noFill/>
        </a:ln>
        <a:effectLst/>
      </c:spPr>
      <c:txPr>
        <a:bodyPr rot="0" spcFirstLastPara="1" vertOverflow="ellipsis" vert="horz" wrap="square" anchor="ctr" anchorCtr="1"/>
        <a:lstStyle/>
        <a:p>
          <a:pPr>
            <a:defRPr sz="13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51.xml"/><Relationship Id="rId3" Type="http://schemas.openxmlformats.org/officeDocument/2006/relationships/chart" Target="../charts/chart46.xml"/><Relationship Id="rId7" Type="http://schemas.openxmlformats.org/officeDocument/2006/relationships/chart" Target="../charts/chart50.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 Id="rId4" Type="http://schemas.openxmlformats.org/officeDocument/2006/relationships/chart" Target="../charts/chart55.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 Id="rId5" Type="http://schemas.openxmlformats.org/officeDocument/2006/relationships/chart" Target="../charts/chart60.xml"/><Relationship Id="rId4" Type="http://schemas.openxmlformats.org/officeDocument/2006/relationships/chart" Target="../charts/chart59.xml"/></Relationships>
</file>

<file path=xl/drawings/_rels/drawing22.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11" Type="http://schemas.openxmlformats.org/officeDocument/2006/relationships/chart" Target="../charts/chart71.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73.xml"/><Relationship Id="rId1" Type="http://schemas.openxmlformats.org/officeDocument/2006/relationships/chart" Target="../charts/chart7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1.xml"/><Relationship Id="rId18" Type="http://schemas.openxmlformats.org/officeDocument/2006/relationships/chart" Target="../charts/chart26.xml"/><Relationship Id="rId26" Type="http://schemas.openxmlformats.org/officeDocument/2006/relationships/chart" Target="../charts/chart34.xml"/><Relationship Id="rId3" Type="http://schemas.openxmlformats.org/officeDocument/2006/relationships/chart" Target="../charts/chart11.xml"/><Relationship Id="rId21" Type="http://schemas.openxmlformats.org/officeDocument/2006/relationships/chart" Target="../charts/chart29.xml"/><Relationship Id="rId7" Type="http://schemas.openxmlformats.org/officeDocument/2006/relationships/chart" Target="../charts/chart15.xml"/><Relationship Id="rId12" Type="http://schemas.openxmlformats.org/officeDocument/2006/relationships/chart" Target="../charts/chart20.xml"/><Relationship Id="rId17" Type="http://schemas.openxmlformats.org/officeDocument/2006/relationships/chart" Target="../charts/chart25.xml"/><Relationship Id="rId25" Type="http://schemas.openxmlformats.org/officeDocument/2006/relationships/chart" Target="../charts/chart33.xml"/><Relationship Id="rId2" Type="http://schemas.openxmlformats.org/officeDocument/2006/relationships/chart" Target="../charts/chart10.xml"/><Relationship Id="rId16" Type="http://schemas.openxmlformats.org/officeDocument/2006/relationships/chart" Target="../charts/chart24.xml"/><Relationship Id="rId20" Type="http://schemas.openxmlformats.org/officeDocument/2006/relationships/chart" Target="../charts/chart28.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24" Type="http://schemas.openxmlformats.org/officeDocument/2006/relationships/chart" Target="../charts/chart32.xml"/><Relationship Id="rId5" Type="http://schemas.openxmlformats.org/officeDocument/2006/relationships/chart" Target="../charts/chart13.xml"/><Relationship Id="rId15" Type="http://schemas.openxmlformats.org/officeDocument/2006/relationships/chart" Target="../charts/chart23.xml"/><Relationship Id="rId23" Type="http://schemas.openxmlformats.org/officeDocument/2006/relationships/chart" Target="../charts/chart31.xml"/><Relationship Id="rId10" Type="http://schemas.openxmlformats.org/officeDocument/2006/relationships/chart" Target="../charts/chart18.xml"/><Relationship Id="rId19" Type="http://schemas.openxmlformats.org/officeDocument/2006/relationships/chart" Target="../charts/chart27.xml"/><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chart" Target="../charts/chart22.xml"/><Relationship Id="rId22" Type="http://schemas.openxmlformats.org/officeDocument/2006/relationships/chart" Target="../charts/chart30.xml"/><Relationship Id="rId27"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129540</xdr:colOff>
      <xdr:row>2</xdr:row>
      <xdr:rowOff>38100</xdr:rowOff>
    </xdr:from>
    <xdr:to>
      <xdr:col>10</xdr:col>
      <xdr:colOff>601980</xdr:colOff>
      <xdr:row>22</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0.49042</cdr:x>
      <cdr:y>0.52478</cdr:y>
    </cdr:from>
    <cdr:to>
      <cdr:x>0.70169</cdr:x>
      <cdr:y>0.56841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rot="20854203">
          <a:off x="2292626" y="2272748"/>
          <a:ext cx="987638" cy="188992"/>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xdr:from>
      <xdr:col>39</xdr:col>
      <xdr:colOff>484958</xdr:colOff>
      <xdr:row>35</xdr:row>
      <xdr:rowOff>78922</xdr:rowOff>
    </xdr:from>
    <xdr:to>
      <xdr:col>46</xdr:col>
      <xdr:colOff>286838</xdr:colOff>
      <xdr:row>52</xdr:row>
      <xdr:rowOff>134983</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244929</xdr:colOff>
      <xdr:row>74</xdr:row>
      <xdr:rowOff>5443</xdr:rowOff>
    </xdr:from>
    <xdr:to>
      <xdr:col>43</xdr:col>
      <xdr:colOff>156986</xdr:colOff>
      <xdr:row>97</xdr:row>
      <xdr:rowOff>69129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97972</xdr:colOff>
      <xdr:row>75</xdr:row>
      <xdr:rowOff>65315</xdr:rowOff>
    </xdr:from>
    <xdr:to>
      <xdr:col>51</xdr:col>
      <xdr:colOff>510772</xdr:colOff>
      <xdr:row>98</xdr:row>
      <xdr:rowOff>129001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54</xdr:col>
      <xdr:colOff>174171</xdr:colOff>
      <xdr:row>74</xdr:row>
      <xdr:rowOff>163286</xdr:rowOff>
    </xdr:from>
    <xdr:to>
      <xdr:col>61</xdr:col>
      <xdr:colOff>586971</xdr:colOff>
      <xdr:row>98</xdr:row>
      <xdr:rowOff>41915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439387</xdr:colOff>
      <xdr:row>100</xdr:row>
      <xdr:rowOff>135576</xdr:rowOff>
    </xdr:from>
    <xdr:to>
      <xdr:col>42</xdr:col>
      <xdr:colOff>490644</xdr:colOff>
      <xdr:row>120</xdr:row>
      <xdr:rowOff>144281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30679</xdr:colOff>
      <xdr:row>100</xdr:row>
      <xdr:rowOff>121722</xdr:rowOff>
    </xdr:from>
    <xdr:to>
      <xdr:col>50</xdr:col>
      <xdr:colOff>582679</xdr:colOff>
      <xdr:row>121</xdr:row>
      <xdr:rowOff>64122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54</xdr:col>
      <xdr:colOff>0</xdr:colOff>
      <xdr:row>100</xdr:row>
      <xdr:rowOff>0</xdr:rowOff>
    </xdr:from>
    <xdr:to>
      <xdr:col>59</xdr:col>
      <xdr:colOff>552000</xdr:colOff>
      <xdr:row>120</xdr:row>
      <xdr:rowOff>14117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38</xdr:col>
      <xdr:colOff>484094</xdr:colOff>
      <xdr:row>109</xdr:row>
      <xdr:rowOff>44821</xdr:rowOff>
    </xdr:from>
    <xdr:ext cx="507062" cy="254493"/>
    <xdr:sp macro="" textlink="">
      <xdr:nvSpPr>
        <xdr:cNvPr id="2" name="TextBox 1"/>
        <xdr:cNvSpPr txBox="1"/>
      </xdr:nvSpPr>
      <xdr:spPr>
        <a:xfrm>
          <a:off x="28597412" y="20027150"/>
          <a:ext cx="507062"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i="1">
              <a:solidFill>
                <a:schemeClr val="bg1">
                  <a:lumMod val="65000"/>
                </a:schemeClr>
              </a:solidFill>
              <a:latin typeface="Times New Roman" panose="02020603050405020304" pitchFamily="18" charset="0"/>
              <a:cs typeface="Times New Roman" panose="02020603050405020304" pitchFamily="18" charset="0"/>
            </a:rPr>
            <a:t>Nc=2</a:t>
          </a:r>
        </a:p>
      </xdr:txBody>
    </xdr:sp>
    <xdr:clientData/>
  </xdr:oneCellAnchor>
</xdr:wsDr>
</file>

<file path=xl/drawings/drawing12.xml><?xml version="1.0" encoding="utf-8"?>
<c:userShapes xmlns:c="http://schemas.openxmlformats.org/drawingml/2006/chart">
  <cdr:relSizeAnchor xmlns:cdr="http://schemas.openxmlformats.org/drawingml/2006/chartDrawing">
    <cdr:from>
      <cdr:x>0.17348</cdr:x>
      <cdr:y>0.42475</cdr:y>
    </cdr:from>
    <cdr:to>
      <cdr:x>0.31433</cdr:x>
      <cdr:y>0.49339</cdr:y>
    </cdr:to>
    <cdr:sp macro="" textlink="">
      <cdr:nvSpPr>
        <cdr:cNvPr id="2" name="TextBox 1"/>
        <cdr:cNvSpPr txBox="1"/>
      </cdr:nvSpPr>
      <cdr:spPr>
        <a:xfrm xmlns:a="http://schemas.openxmlformats.org/drawingml/2006/main">
          <a:off x="624541" y="1574800"/>
          <a:ext cx="507062" cy="25449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100" i="1">
              <a:solidFill>
                <a:schemeClr val="bg1">
                  <a:lumMod val="65000"/>
                </a:schemeClr>
              </a:solidFill>
              <a:latin typeface="Times New Roman" panose="02020603050405020304" pitchFamily="18" charset="0"/>
              <a:cs typeface="Times New Roman" panose="02020603050405020304" pitchFamily="18" charset="0"/>
            </a:rPr>
            <a:t>Nc=2</a:t>
          </a:r>
        </a:p>
      </cdr:txBody>
    </cdr:sp>
  </cdr:relSizeAnchor>
</c:userShapes>
</file>

<file path=xl/drawings/drawing13.xml><?xml version="1.0" encoding="utf-8"?>
<c:userShapes xmlns:c="http://schemas.openxmlformats.org/drawingml/2006/chart">
  <cdr:relSizeAnchor xmlns:cdr="http://schemas.openxmlformats.org/drawingml/2006/chartDrawing">
    <cdr:from>
      <cdr:x>0.8309</cdr:x>
      <cdr:y>0.41752</cdr:y>
    </cdr:from>
    <cdr:to>
      <cdr:x>0.97175</cdr:x>
      <cdr:y>0.48822</cdr:y>
    </cdr:to>
    <cdr:sp macro="" textlink="">
      <cdr:nvSpPr>
        <cdr:cNvPr id="2" name="TextBox 1"/>
        <cdr:cNvSpPr txBox="1"/>
      </cdr:nvSpPr>
      <cdr:spPr>
        <a:xfrm xmlns:a="http://schemas.openxmlformats.org/drawingml/2006/main">
          <a:off x="2991223" y="1503081"/>
          <a:ext cx="507062" cy="25449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100" i="1">
              <a:solidFill>
                <a:schemeClr val="bg1">
                  <a:lumMod val="65000"/>
                </a:schemeClr>
              </a:solidFill>
              <a:latin typeface="Times New Roman" panose="02020603050405020304" pitchFamily="18" charset="0"/>
              <a:cs typeface="Times New Roman" panose="02020603050405020304" pitchFamily="18" charset="0"/>
            </a:rPr>
            <a:t>Nc=2</a:t>
          </a: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184352</xdr:colOff>
      <xdr:row>15</xdr:row>
      <xdr:rowOff>29294</xdr:rowOff>
    </xdr:from>
    <xdr:to>
      <xdr:col>18</xdr:col>
      <xdr:colOff>484068</xdr:colOff>
      <xdr:row>39</xdr:row>
      <xdr:rowOff>46236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68580</xdr:colOff>
      <xdr:row>21</xdr:row>
      <xdr:rowOff>163830</xdr:rowOff>
    </xdr:from>
    <xdr:to>
      <xdr:col>12</xdr:col>
      <xdr:colOff>110040</xdr:colOff>
      <xdr:row>37</xdr:row>
      <xdr:rowOff>117750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54429</xdr:colOff>
      <xdr:row>37</xdr:row>
      <xdr:rowOff>163285</xdr:rowOff>
    </xdr:from>
    <xdr:to>
      <xdr:col>12</xdr:col>
      <xdr:colOff>95889</xdr:colOff>
      <xdr:row>53</xdr:row>
      <xdr:rowOff>115029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27215</xdr:colOff>
      <xdr:row>54</xdr:row>
      <xdr:rowOff>8709</xdr:rowOff>
    </xdr:from>
    <xdr:to>
      <xdr:col>12</xdr:col>
      <xdr:colOff>74117</xdr:colOff>
      <xdr:row>69</xdr:row>
      <xdr:rowOff>145509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396240</xdr:colOff>
      <xdr:row>21</xdr:row>
      <xdr:rowOff>85997</xdr:rowOff>
    </xdr:from>
    <xdr:to>
      <xdr:col>19</xdr:col>
      <xdr:colOff>154672</xdr:colOff>
      <xdr:row>37</xdr:row>
      <xdr:rowOff>39917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480060</xdr:colOff>
      <xdr:row>37</xdr:row>
      <xdr:rowOff>91440</xdr:rowOff>
    </xdr:from>
    <xdr:to>
      <xdr:col>19</xdr:col>
      <xdr:colOff>238492</xdr:colOff>
      <xdr:row>53</xdr:row>
      <xdr:rowOff>45360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464820</xdr:colOff>
      <xdr:row>54</xdr:row>
      <xdr:rowOff>0</xdr:rowOff>
    </xdr:from>
    <xdr:to>
      <xdr:col>19</xdr:col>
      <xdr:colOff>223252</xdr:colOff>
      <xdr:row>69</xdr:row>
      <xdr:rowOff>136800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391885</xdr:colOff>
      <xdr:row>9</xdr:row>
      <xdr:rowOff>179614</xdr:rowOff>
    </xdr:from>
    <xdr:to>
      <xdr:col>32</xdr:col>
      <xdr:colOff>248742</xdr:colOff>
      <xdr:row>29</xdr:row>
      <xdr:rowOff>78471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337457</xdr:colOff>
      <xdr:row>9</xdr:row>
      <xdr:rowOff>152400</xdr:rowOff>
    </xdr:from>
    <xdr:to>
      <xdr:col>39</xdr:col>
      <xdr:colOff>390257</xdr:colOff>
      <xdr:row>29</xdr:row>
      <xdr:rowOff>51257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0.17574</cdr:x>
      <cdr:y>0.3141</cdr:y>
    </cdr:from>
    <cdr:to>
      <cdr:x>0.35422</cdr:x>
      <cdr:y>0.6316</cdr:y>
    </cdr:to>
    <cdr:sp macro="" textlink="">
      <cdr:nvSpPr>
        <cdr:cNvPr id="2" name="TextBox 1"/>
        <cdr:cNvSpPr txBox="1"/>
      </cdr:nvSpPr>
      <cdr:spPr>
        <a:xfrm xmlns:a="http://schemas.openxmlformats.org/drawingml/2006/main">
          <a:off x="632460" y="904603"/>
          <a:ext cx="642352" cy="914400"/>
        </a:xfrm>
        <a:prstGeom xmlns:a="http://schemas.openxmlformats.org/drawingml/2006/main" prst="rect">
          <a:avLst/>
        </a:prstGeom>
        <a:ln xmlns:a="http://schemas.openxmlformats.org/drawingml/2006/main">
          <a:noFill/>
        </a:ln>
      </cdr:spPr>
      <cdr:txBody>
        <a:bodyPr xmlns:a="http://schemas.openxmlformats.org/drawingml/2006/main" vertOverflow="clip" wrap="none" rtlCol="0"/>
        <a:lstStyle xmlns:a="http://schemas.openxmlformats.org/drawingml/2006/main"/>
        <a:p xmlns:a="http://schemas.openxmlformats.org/drawingml/2006/main">
          <a:r>
            <a:rPr lang="en-GB" sz="1100" i="1">
              <a:solidFill>
                <a:schemeClr val="bg1">
                  <a:lumMod val="50000"/>
                </a:schemeClr>
              </a:solidFill>
              <a:latin typeface="Times New Roman" panose="02020603050405020304" pitchFamily="18" charset="0"/>
              <a:cs typeface="Times New Roman" panose="02020603050405020304" pitchFamily="18" charset="0"/>
            </a:rPr>
            <a:t>Nc=2</a:t>
          </a:r>
        </a:p>
      </cdr:txBody>
    </cdr:sp>
  </cdr:relSizeAnchor>
</c:userShapes>
</file>

<file path=xl/drawings/drawing17.xml><?xml version="1.0" encoding="utf-8"?>
<c:userShapes xmlns:c="http://schemas.openxmlformats.org/drawingml/2006/chart">
  <cdr:relSizeAnchor xmlns:cdr="http://schemas.openxmlformats.org/drawingml/2006/chartDrawing">
    <cdr:from>
      <cdr:x>0.17997</cdr:x>
      <cdr:y>0.3141</cdr:y>
    </cdr:from>
    <cdr:to>
      <cdr:x>0.35846</cdr:x>
      <cdr:y>0.6316</cdr:y>
    </cdr:to>
    <cdr:sp macro="" textlink="">
      <cdr:nvSpPr>
        <cdr:cNvPr id="2" name="TextBox 1"/>
        <cdr:cNvSpPr txBox="1"/>
      </cdr:nvSpPr>
      <cdr:spPr>
        <a:xfrm xmlns:a="http://schemas.openxmlformats.org/drawingml/2006/main">
          <a:off x="647682" y="904603"/>
          <a:ext cx="642370" cy="914400"/>
        </a:xfrm>
        <a:prstGeom xmlns:a="http://schemas.openxmlformats.org/drawingml/2006/main" prst="rect">
          <a:avLst/>
        </a:prstGeom>
        <a:ln xmlns:a="http://schemas.openxmlformats.org/drawingml/2006/main">
          <a:noFill/>
        </a:ln>
      </cdr:spPr>
      <cdr:txBody>
        <a:bodyPr xmlns:a="http://schemas.openxmlformats.org/drawingml/2006/main" vertOverflow="clip" wrap="none" rtlCol="0"/>
        <a:lstStyle xmlns:a="http://schemas.openxmlformats.org/drawingml/2006/main"/>
        <a:p xmlns:a="http://schemas.openxmlformats.org/drawingml/2006/main">
          <a:r>
            <a:rPr lang="en-GB" sz="1100" i="1">
              <a:solidFill>
                <a:schemeClr val="bg1">
                  <a:lumMod val="50000"/>
                </a:schemeClr>
              </a:solidFill>
              <a:latin typeface="Times New Roman" panose="02020603050405020304" pitchFamily="18" charset="0"/>
              <a:cs typeface="Times New Roman" panose="02020603050405020304" pitchFamily="18" charset="0"/>
            </a:rPr>
            <a:t>Nc=2</a:t>
          </a:r>
        </a:p>
      </cdr:txBody>
    </cdr:sp>
  </cdr:relSizeAnchor>
</c:userShapes>
</file>

<file path=xl/drawings/drawing18.xml><?xml version="1.0" encoding="utf-8"?>
<c:userShapes xmlns:c="http://schemas.openxmlformats.org/drawingml/2006/chart">
  <cdr:relSizeAnchor xmlns:cdr="http://schemas.openxmlformats.org/drawingml/2006/chartDrawing">
    <cdr:from>
      <cdr:x>0.18208</cdr:x>
      <cdr:y>0.31145</cdr:y>
    </cdr:from>
    <cdr:to>
      <cdr:x>0.36057</cdr:x>
      <cdr:y>0.62895</cdr:y>
    </cdr:to>
    <cdr:sp macro="" textlink="">
      <cdr:nvSpPr>
        <cdr:cNvPr id="2" name="TextBox 1"/>
        <cdr:cNvSpPr txBox="1"/>
      </cdr:nvSpPr>
      <cdr:spPr>
        <a:xfrm xmlns:a="http://schemas.openxmlformats.org/drawingml/2006/main">
          <a:off x="655302" y="896983"/>
          <a:ext cx="642370" cy="914400"/>
        </a:xfrm>
        <a:prstGeom xmlns:a="http://schemas.openxmlformats.org/drawingml/2006/main" prst="rect">
          <a:avLst/>
        </a:prstGeom>
        <a:ln xmlns:a="http://schemas.openxmlformats.org/drawingml/2006/main">
          <a:noFill/>
        </a:ln>
      </cdr:spPr>
      <cdr:txBody>
        <a:bodyPr xmlns:a="http://schemas.openxmlformats.org/drawingml/2006/main" vertOverflow="clip" wrap="none" rtlCol="0"/>
        <a:lstStyle xmlns:a="http://schemas.openxmlformats.org/drawingml/2006/main"/>
        <a:p xmlns:a="http://schemas.openxmlformats.org/drawingml/2006/main">
          <a:r>
            <a:rPr lang="en-GB" sz="1100" i="1">
              <a:solidFill>
                <a:schemeClr val="bg1">
                  <a:lumMod val="50000"/>
                </a:schemeClr>
              </a:solidFill>
              <a:latin typeface="Times New Roman" panose="02020603050405020304" pitchFamily="18" charset="0"/>
              <a:cs typeface="Times New Roman" panose="02020603050405020304" pitchFamily="18" charset="0"/>
            </a:rPr>
            <a:t>Nc=2</a:t>
          </a:r>
        </a:p>
      </cdr:txBody>
    </cdr:sp>
  </cdr:relSizeAnchor>
</c:userShapes>
</file>

<file path=xl/drawings/drawing19.xml><?xml version="1.0" encoding="utf-8"?>
<c:userShapes xmlns:c="http://schemas.openxmlformats.org/drawingml/2006/chart">
  <cdr:relSizeAnchor xmlns:cdr="http://schemas.openxmlformats.org/drawingml/2006/chartDrawing">
    <cdr:from>
      <cdr:x>0.17807</cdr:x>
      <cdr:y>0.42535</cdr:y>
    </cdr:from>
    <cdr:to>
      <cdr:x>0.32685</cdr:x>
      <cdr:y>0.68242</cdr:y>
    </cdr:to>
    <cdr:sp macro="" textlink="">
      <cdr:nvSpPr>
        <cdr:cNvPr id="2" name="TextBox 1"/>
        <cdr:cNvSpPr txBox="1"/>
      </cdr:nvSpPr>
      <cdr:spPr>
        <a:xfrm xmlns:a="http://schemas.openxmlformats.org/drawingml/2006/main">
          <a:off x="769257" y="1531257"/>
          <a:ext cx="642723" cy="925460"/>
        </a:xfrm>
        <a:prstGeom xmlns:a="http://schemas.openxmlformats.org/drawingml/2006/main" prst="rect">
          <a:avLst/>
        </a:prstGeom>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i="1">
              <a:solidFill>
                <a:schemeClr val="bg1">
                  <a:lumMod val="50000"/>
                </a:schemeClr>
              </a:solidFill>
              <a:latin typeface="Times New Roman" panose="02020603050405020304" pitchFamily="18" charset="0"/>
              <a:cs typeface="Times New Roman" panose="02020603050405020304" pitchFamily="18" charset="0"/>
            </a:rPr>
            <a:t>Nc=2</a:t>
          </a: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563217</xdr:colOff>
      <xdr:row>3</xdr:row>
      <xdr:rowOff>69574</xdr:rowOff>
    </xdr:from>
    <xdr:to>
      <xdr:col>12</xdr:col>
      <xdr:colOff>258417</xdr:colOff>
      <xdr:row>18</xdr:row>
      <xdr:rowOff>29817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21</xdr:col>
      <xdr:colOff>331694</xdr:colOff>
      <xdr:row>0</xdr:row>
      <xdr:rowOff>309281</xdr:rowOff>
    </xdr:from>
    <xdr:to>
      <xdr:col>29</xdr:col>
      <xdr:colOff>26894</xdr:colOff>
      <xdr:row>9</xdr:row>
      <xdr:rowOff>183775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457201</xdr:colOff>
      <xdr:row>16</xdr:row>
      <xdr:rowOff>156882</xdr:rowOff>
    </xdr:from>
    <xdr:to>
      <xdr:col>29</xdr:col>
      <xdr:colOff>152401</xdr:colOff>
      <xdr:row>25</xdr:row>
      <xdr:rowOff>237564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528918</xdr:colOff>
      <xdr:row>32</xdr:row>
      <xdr:rowOff>22412</xdr:rowOff>
    </xdr:from>
    <xdr:to>
      <xdr:col>27</xdr:col>
      <xdr:colOff>224118</xdr:colOff>
      <xdr:row>41</xdr:row>
      <xdr:rowOff>103095</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457200</xdr:colOff>
      <xdr:row>31</xdr:row>
      <xdr:rowOff>156883</xdr:rowOff>
    </xdr:from>
    <xdr:to>
      <xdr:col>12</xdr:col>
      <xdr:colOff>394447</xdr:colOff>
      <xdr:row>40</xdr:row>
      <xdr:rowOff>237565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23</xdr:col>
      <xdr:colOff>419100</xdr:colOff>
      <xdr:row>1</xdr:row>
      <xdr:rowOff>3810</xdr:rowOff>
    </xdr:from>
    <xdr:to>
      <xdr:col>31</xdr:col>
      <xdr:colOff>114300</xdr:colOff>
      <xdr:row>10</xdr:row>
      <xdr:rowOff>140970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441960</xdr:colOff>
      <xdr:row>11</xdr:row>
      <xdr:rowOff>26670</xdr:rowOff>
    </xdr:from>
    <xdr:to>
      <xdr:col>31</xdr:col>
      <xdr:colOff>137160</xdr:colOff>
      <xdr:row>20</xdr:row>
      <xdr:rowOff>163830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381000</xdr:colOff>
      <xdr:row>22</xdr:row>
      <xdr:rowOff>285750</xdr:rowOff>
    </xdr:from>
    <xdr:to>
      <xdr:col>31</xdr:col>
      <xdr:colOff>76200</xdr:colOff>
      <xdr:row>32</xdr:row>
      <xdr:rowOff>133350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519953</xdr:colOff>
      <xdr:row>44</xdr:row>
      <xdr:rowOff>210671</xdr:rowOff>
    </xdr:from>
    <xdr:to>
      <xdr:col>11</xdr:col>
      <xdr:colOff>708212</xdr:colOff>
      <xdr:row>54</xdr:row>
      <xdr:rowOff>85165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519953</xdr:colOff>
      <xdr:row>44</xdr:row>
      <xdr:rowOff>210671</xdr:rowOff>
    </xdr:from>
    <xdr:to>
      <xdr:col>11</xdr:col>
      <xdr:colOff>708212</xdr:colOff>
      <xdr:row>54</xdr:row>
      <xdr:rowOff>85165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42</xdr:col>
      <xdr:colOff>32658</xdr:colOff>
      <xdr:row>3</xdr:row>
      <xdr:rowOff>100693</xdr:rowOff>
    </xdr:from>
    <xdr:to>
      <xdr:col>50</xdr:col>
      <xdr:colOff>195858</xdr:colOff>
      <xdr:row>24</xdr:row>
      <xdr:rowOff>69129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425024</xdr:colOff>
      <xdr:row>25</xdr:row>
      <xdr:rowOff>9445</xdr:rowOff>
    </xdr:from>
    <xdr:to>
      <xdr:col>50</xdr:col>
      <xdr:colOff>586302</xdr:colOff>
      <xdr:row>48</xdr:row>
      <xdr:rowOff>73130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549729</xdr:colOff>
      <xdr:row>3</xdr:row>
      <xdr:rowOff>2722</xdr:rowOff>
    </xdr:from>
    <xdr:to>
      <xdr:col>42</xdr:col>
      <xdr:colOff>92443</xdr:colOff>
      <xdr:row>23</xdr:row>
      <xdr:rowOff>161658</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589427</xdr:colOff>
      <xdr:row>24</xdr:row>
      <xdr:rowOff>75081</xdr:rowOff>
    </xdr:from>
    <xdr:to>
      <xdr:col>42</xdr:col>
      <xdr:colOff>134063</xdr:colOff>
      <xdr:row>47</xdr:row>
      <xdr:rowOff>144209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599996</xdr:colOff>
      <xdr:row>47</xdr:row>
      <xdr:rowOff>164404</xdr:rowOff>
    </xdr:from>
    <xdr:to>
      <xdr:col>42</xdr:col>
      <xdr:colOff>144632</xdr:colOff>
      <xdr:row>71</xdr:row>
      <xdr:rowOff>48796</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341298</xdr:colOff>
      <xdr:row>0</xdr:row>
      <xdr:rowOff>87086</xdr:rowOff>
    </xdr:from>
    <xdr:to>
      <xdr:col>56</xdr:col>
      <xdr:colOff>699886</xdr:colOff>
      <xdr:row>11</xdr:row>
      <xdr:rowOff>140874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62</xdr:col>
      <xdr:colOff>291351</xdr:colOff>
      <xdr:row>16</xdr:row>
      <xdr:rowOff>138953</xdr:rowOff>
    </xdr:from>
    <xdr:to>
      <xdr:col>67</xdr:col>
      <xdr:colOff>76199</xdr:colOff>
      <xdr:row>32</xdr:row>
      <xdr:rowOff>13447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896470</xdr:colOff>
      <xdr:row>16</xdr:row>
      <xdr:rowOff>98611</xdr:rowOff>
    </xdr:from>
    <xdr:to>
      <xdr:col>61</xdr:col>
      <xdr:colOff>806823</xdr:colOff>
      <xdr:row>31</xdr:row>
      <xdr:rowOff>152399</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42</xdr:col>
      <xdr:colOff>522195</xdr:colOff>
      <xdr:row>48</xdr:row>
      <xdr:rowOff>124387</xdr:rowOff>
    </xdr:from>
    <xdr:to>
      <xdr:col>51</xdr:col>
      <xdr:colOff>75795</xdr:colOff>
      <xdr:row>72</xdr:row>
      <xdr:rowOff>8467</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0</xdr:colOff>
      <xdr:row>74</xdr:row>
      <xdr:rowOff>0</xdr:rowOff>
    </xdr:from>
    <xdr:to>
      <xdr:col>42</xdr:col>
      <xdr:colOff>154236</xdr:colOff>
      <xdr:row>97</xdr:row>
      <xdr:rowOff>74892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43</xdr:col>
      <xdr:colOff>0</xdr:colOff>
      <xdr:row>74</xdr:row>
      <xdr:rowOff>0</xdr:rowOff>
    </xdr:from>
    <xdr:to>
      <xdr:col>51</xdr:col>
      <xdr:colOff>163200</xdr:colOff>
      <xdr:row>97</xdr:row>
      <xdr:rowOff>74580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8</xdr:col>
      <xdr:colOff>338826</xdr:colOff>
      <xdr:row>3</xdr:row>
      <xdr:rowOff>64119</xdr:rowOff>
    </xdr:from>
    <xdr:to>
      <xdr:col>15</xdr:col>
      <xdr:colOff>391626</xdr:colOff>
      <xdr:row>23</xdr:row>
      <xdr:rowOff>61935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17929</xdr:colOff>
      <xdr:row>15</xdr:row>
      <xdr:rowOff>161365</xdr:rowOff>
    </xdr:from>
    <xdr:ext cx="507062" cy="254493"/>
    <xdr:sp macro="" textlink="">
      <xdr:nvSpPr>
        <xdr:cNvPr id="4" name="TextBox 3"/>
        <xdr:cNvSpPr txBox="1"/>
      </xdr:nvSpPr>
      <xdr:spPr>
        <a:xfrm>
          <a:off x="4285129" y="2850777"/>
          <a:ext cx="507062"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i="1">
              <a:solidFill>
                <a:schemeClr val="bg1">
                  <a:lumMod val="50000"/>
                </a:schemeClr>
              </a:solidFill>
              <a:latin typeface="Times New Roman" panose="02020603050405020304" pitchFamily="18" charset="0"/>
              <a:cs typeface="Times New Roman" panose="02020603050405020304" pitchFamily="18" charset="0"/>
            </a:rPr>
            <a:t>Nc=2</a:t>
          </a:r>
        </a:p>
      </xdr:txBody>
    </xdr:sp>
    <xdr:clientData/>
  </xdr:oneCellAnchor>
  <xdr:twoCellAnchor>
    <xdr:from>
      <xdr:col>20</xdr:col>
      <xdr:colOff>322729</xdr:colOff>
      <xdr:row>8</xdr:row>
      <xdr:rowOff>26893</xdr:rowOff>
    </xdr:from>
    <xdr:to>
      <xdr:col>28</xdr:col>
      <xdr:colOff>485929</xdr:colOff>
      <xdr:row>32</xdr:row>
      <xdr:rowOff>43834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137160</xdr:colOff>
      <xdr:row>3</xdr:row>
      <xdr:rowOff>64770</xdr:rowOff>
    </xdr:from>
    <xdr:to>
      <xdr:col>13</xdr:col>
      <xdr:colOff>441960</xdr:colOff>
      <xdr:row>18</xdr:row>
      <xdr:rowOff>64770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53340</xdr:colOff>
      <xdr:row>4</xdr:row>
      <xdr:rowOff>64770</xdr:rowOff>
    </xdr:from>
    <xdr:to>
      <xdr:col>15</xdr:col>
      <xdr:colOff>358140</xdr:colOff>
      <xdr:row>19</xdr:row>
      <xdr:rowOff>64770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312420</xdr:colOff>
      <xdr:row>1</xdr:row>
      <xdr:rowOff>114300</xdr:rowOff>
    </xdr:from>
    <xdr:to>
      <xdr:col>14</xdr:col>
      <xdr:colOff>182880</xdr:colOff>
      <xdr:row>21</xdr:row>
      <xdr:rowOff>41910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137160</xdr:colOff>
      <xdr:row>3</xdr:row>
      <xdr:rowOff>64770</xdr:rowOff>
    </xdr:from>
    <xdr:to>
      <xdr:col>13</xdr:col>
      <xdr:colOff>441960</xdr:colOff>
      <xdr:row>18</xdr:row>
      <xdr:rowOff>64770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480060</xdr:colOff>
      <xdr:row>0</xdr:row>
      <xdr:rowOff>857250</xdr:rowOff>
    </xdr:from>
    <xdr:to>
      <xdr:col>10</xdr:col>
      <xdr:colOff>175260</xdr:colOff>
      <xdr:row>13</xdr:row>
      <xdr:rowOff>125730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137160</xdr:colOff>
      <xdr:row>2</xdr:row>
      <xdr:rowOff>163830</xdr:rowOff>
    </xdr:from>
    <xdr:to>
      <xdr:col>13</xdr:col>
      <xdr:colOff>441960</xdr:colOff>
      <xdr:row>17</xdr:row>
      <xdr:rowOff>163830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49479</xdr:colOff>
      <xdr:row>20</xdr:row>
      <xdr:rowOff>159839</xdr:rowOff>
    </xdr:from>
    <xdr:to>
      <xdr:col>14</xdr:col>
      <xdr:colOff>211908</xdr:colOff>
      <xdr:row>42</xdr:row>
      <xdr:rowOff>73491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97331</xdr:colOff>
      <xdr:row>41</xdr:row>
      <xdr:rowOff>141688</xdr:rowOff>
    </xdr:from>
    <xdr:to>
      <xdr:col>14</xdr:col>
      <xdr:colOff>264883</xdr:colOff>
      <xdr:row>65</xdr:row>
      <xdr:rowOff>20316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87959</xdr:colOff>
      <xdr:row>66</xdr:row>
      <xdr:rowOff>2401</xdr:rowOff>
    </xdr:from>
    <xdr:to>
      <xdr:col>14</xdr:col>
      <xdr:colOff>250388</xdr:colOff>
      <xdr:row>89</xdr:row>
      <xdr:rowOff>59461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174173</xdr:colOff>
      <xdr:row>17</xdr:row>
      <xdr:rowOff>141515</xdr:rowOff>
    </xdr:from>
    <xdr:to>
      <xdr:col>24</xdr:col>
      <xdr:colOff>1033287</xdr:colOff>
      <xdr:row>40</xdr:row>
      <xdr:rowOff>183429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195942</xdr:colOff>
      <xdr:row>41</xdr:row>
      <xdr:rowOff>130627</xdr:rowOff>
    </xdr:from>
    <xdr:to>
      <xdr:col>24</xdr:col>
      <xdr:colOff>1055056</xdr:colOff>
      <xdr:row>65</xdr:row>
      <xdr:rowOff>9255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177374</xdr:colOff>
      <xdr:row>62</xdr:row>
      <xdr:rowOff>181213</xdr:rowOff>
    </xdr:from>
    <xdr:to>
      <xdr:col>24</xdr:col>
      <xdr:colOff>1036488</xdr:colOff>
      <xdr:row>86</xdr:row>
      <xdr:rowOff>59840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592311</xdr:colOff>
      <xdr:row>101</xdr:row>
      <xdr:rowOff>34578</xdr:rowOff>
    </xdr:from>
    <xdr:to>
      <xdr:col>6</xdr:col>
      <xdr:colOff>895483</xdr:colOff>
      <xdr:row>120</xdr:row>
      <xdr:rowOff>118492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631371</xdr:colOff>
      <xdr:row>210</xdr:row>
      <xdr:rowOff>103414</xdr:rowOff>
    </xdr:from>
    <xdr:to>
      <xdr:col>6</xdr:col>
      <xdr:colOff>1328057</xdr:colOff>
      <xdr:row>225</xdr:row>
      <xdr:rowOff>70756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35859</xdr:colOff>
      <xdr:row>211</xdr:row>
      <xdr:rowOff>150363</xdr:rowOff>
    </xdr:from>
    <xdr:to>
      <xdr:col>18</xdr:col>
      <xdr:colOff>1057835</xdr:colOff>
      <xdr:row>227</xdr:row>
      <xdr:rowOff>24042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537882</xdr:colOff>
      <xdr:row>208</xdr:row>
      <xdr:rowOff>138953</xdr:rowOff>
    </xdr:from>
    <xdr:to>
      <xdr:col>28</xdr:col>
      <xdr:colOff>71718</xdr:colOff>
      <xdr:row>224</xdr:row>
      <xdr:rowOff>13447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80043</xdr:colOff>
      <xdr:row>101</xdr:row>
      <xdr:rowOff>94770</xdr:rowOff>
    </xdr:from>
    <xdr:to>
      <xdr:col>15</xdr:col>
      <xdr:colOff>764214</xdr:colOff>
      <xdr:row>120</xdr:row>
      <xdr:rowOff>178684</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744070</xdr:colOff>
      <xdr:row>151</xdr:row>
      <xdr:rowOff>0</xdr:rowOff>
    </xdr:from>
    <xdr:to>
      <xdr:col>6</xdr:col>
      <xdr:colOff>1046252</xdr:colOff>
      <xdr:row>170</xdr:row>
      <xdr:rowOff>177927</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150420</xdr:colOff>
      <xdr:row>150</xdr:row>
      <xdr:rowOff>146461</xdr:rowOff>
    </xdr:from>
    <xdr:to>
      <xdr:col>15</xdr:col>
      <xdr:colOff>1450129</xdr:colOff>
      <xdr:row>170</xdr:row>
      <xdr:rowOff>144279</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446314</xdr:colOff>
      <xdr:row>236</xdr:row>
      <xdr:rowOff>97972</xdr:rowOff>
    </xdr:from>
    <xdr:to>
      <xdr:col>6</xdr:col>
      <xdr:colOff>29486</xdr:colOff>
      <xdr:row>255</xdr:row>
      <xdr:rowOff>181886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1045028</xdr:colOff>
      <xdr:row>236</xdr:row>
      <xdr:rowOff>174170</xdr:rowOff>
    </xdr:from>
    <xdr:to>
      <xdr:col>16</xdr:col>
      <xdr:colOff>507368</xdr:colOff>
      <xdr:row>256</xdr:row>
      <xdr:rowOff>73027</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23</xdr:col>
      <xdr:colOff>457200</xdr:colOff>
      <xdr:row>236</xdr:row>
      <xdr:rowOff>32656</xdr:rowOff>
    </xdr:from>
    <xdr:to>
      <xdr:col>27</xdr:col>
      <xdr:colOff>573771</xdr:colOff>
      <xdr:row>255</xdr:row>
      <xdr:rowOff>116570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0</xdr:colOff>
      <xdr:row>265</xdr:row>
      <xdr:rowOff>54428</xdr:rowOff>
    </xdr:from>
    <xdr:to>
      <xdr:col>18</xdr:col>
      <xdr:colOff>413656</xdr:colOff>
      <xdr:row>282</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566056</xdr:colOff>
      <xdr:row>281</xdr:row>
      <xdr:rowOff>70756</xdr:rowOff>
    </xdr:from>
    <xdr:to>
      <xdr:col>13</xdr:col>
      <xdr:colOff>10885</xdr:colOff>
      <xdr:row>294</xdr:row>
      <xdr:rowOff>59870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114299</xdr:colOff>
      <xdr:row>272</xdr:row>
      <xdr:rowOff>201385</xdr:rowOff>
    </xdr:from>
    <xdr:to>
      <xdr:col>13</xdr:col>
      <xdr:colOff>168728</xdr:colOff>
      <xdr:row>284</xdr:row>
      <xdr:rowOff>168728</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46</xdr:col>
      <xdr:colOff>326571</xdr:colOff>
      <xdr:row>55</xdr:row>
      <xdr:rowOff>10886</xdr:rowOff>
    </xdr:from>
    <xdr:to>
      <xdr:col>54</xdr:col>
      <xdr:colOff>293915</xdr:colOff>
      <xdr:row>70</xdr:row>
      <xdr:rowOff>92528</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35</xdr:col>
      <xdr:colOff>168728</xdr:colOff>
      <xdr:row>70</xdr:row>
      <xdr:rowOff>157843</xdr:rowOff>
    </xdr:from>
    <xdr:to>
      <xdr:col>42</xdr:col>
      <xdr:colOff>473528</xdr:colOff>
      <xdr:row>85</xdr:row>
      <xdr:rowOff>125186</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46</xdr:col>
      <xdr:colOff>332014</xdr:colOff>
      <xdr:row>70</xdr:row>
      <xdr:rowOff>97971</xdr:rowOff>
    </xdr:from>
    <xdr:to>
      <xdr:col>54</xdr:col>
      <xdr:colOff>304800</xdr:colOff>
      <xdr:row>86</xdr:row>
      <xdr:rowOff>103415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1061037</xdr:colOff>
      <xdr:row>123</xdr:row>
      <xdr:rowOff>117182</xdr:rowOff>
    </xdr:from>
    <xdr:to>
      <xdr:col>15</xdr:col>
      <xdr:colOff>257067</xdr:colOff>
      <xdr:row>140</xdr:row>
      <xdr:rowOff>59582</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133893</xdr:colOff>
      <xdr:row>177</xdr:row>
      <xdr:rowOff>318557</xdr:rowOff>
    </xdr:from>
    <xdr:to>
      <xdr:col>15</xdr:col>
      <xdr:colOff>1430050</xdr:colOff>
      <xdr:row>195</xdr:row>
      <xdr:rowOff>84089</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45</xdr:col>
      <xdr:colOff>571500</xdr:colOff>
      <xdr:row>32</xdr:row>
      <xdr:rowOff>157844</xdr:rowOff>
    </xdr:from>
    <xdr:to>
      <xdr:col>52</xdr:col>
      <xdr:colOff>517071</xdr:colOff>
      <xdr:row>47</xdr:row>
      <xdr:rowOff>16330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52</xdr:col>
      <xdr:colOff>571500</xdr:colOff>
      <xdr:row>33</xdr:row>
      <xdr:rowOff>27214</xdr:rowOff>
    </xdr:from>
    <xdr:to>
      <xdr:col>60</xdr:col>
      <xdr:colOff>70757</xdr:colOff>
      <xdr:row>47</xdr:row>
      <xdr:rowOff>70757</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60</xdr:col>
      <xdr:colOff>32657</xdr:colOff>
      <xdr:row>30</xdr:row>
      <xdr:rowOff>38100</xdr:rowOff>
    </xdr:from>
    <xdr:to>
      <xdr:col>67</xdr:col>
      <xdr:colOff>337457</xdr:colOff>
      <xdr:row>44</xdr:row>
      <xdr:rowOff>81643</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11</xdr:col>
      <xdr:colOff>15659</xdr:colOff>
      <xdr:row>30</xdr:row>
      <xdr:rowOff>99392</xdr:rowOff>
    </xdr:from>
    <xdr:ext cx="1071960" cy="195566"/>
    <xdr:sp macro="" textlink="">
      <xdr:nvSpPr>
        <xdr:cNvPr id="15" name="TextBox 14"/>
        <xdr:cNvSpPr txBox="1"/>
      </xdr:nvSpPr>
      <xdr:spPr>
        <a:xfrm rot="21078195">
          <a:off x="10544511" y="5883966"/>
          <a:ext cx="1071960" cy="195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700">
              <a:solidFill>
                <a:srgbClr val="7030A0"/>
              </a:solidFill>
              <a:latin typeface="Times New Roman" panose="02020603050405020304" pitchFamily="18" charset="0"/>
              <a:cs typeface="Times New Roman" panose="02020603050405020304" pitchFamily="18" charset="0"/>
            </a:rPr>
            <a:t>95% prediction Intervals</a:t>
          </a:r>
        </a:p>
      </xdr:txBody>
    </xdr:sp>
    <xdr:clientData/>
  </xdr:oneCellAnchor>
</xdr:wsDr>
</file>

<file path=xl/drawings/drawing9.xml><?xml version="1.0" encoding="utf-8"?>
<c:userShapes xmlns:c="http://schemas.openxmlformats.org/drawingml/2006/chart">
  <cdr:relSizeAnchor xmlns:cdr="http://schemas.openxmlformats.org/drawingml/2006/chartDrawing">
    <cdr:from>
      <cdr:x>0.44458</cdr:x>
      <cdr:y>0.51248</cdr:y>
    </cdr:from>
    <cdr:to>
      <cdr:x>0.65562</cdr:x>
      <cdr:y>0.55611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rot="20595434">
          <a:off x="2080591" y="2219739"/>
          <a:ext cx="987638" cy="188992"/>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2"/>
  <sheetViews>
    <sheetView workbookViewId="0">
      <selection activeCell="B1" activeCellId="1" sqref="A1:A1048576 B1:B1048576"/>
    </sheetView>
  </sheetViews>
  <sheetFormatPr defaultRowHeight="14.4" x14ac:dyDescent="0.3"/>
  <cols>
    <col min="1" max="16384" width="8.88671875" style="1"/>
  </cols>
  <sheetData>
    <row r="1" spans="1:16" s="2" customFormat="1" ht="59.4" customHeight="1" x14ac:dyDescent="0.3">
      <c r="A1" s="2" t="s">
        <v>0</v>
      </c>
      <c r="B1" s="2" t="s">
        <v>134</v>
      </c>
      <c r="C1" s="2" t="s">
        <v>135</v>
      </c>
      <c r="D1" s="2" t="s">
        <v>136</v>
      </c>
      <c r="E1" s="2" t="s">
        <v>137</v>
      </c>
      <c r="F1" s="2" t="s">
        <v>138</v>
      </c>
      <c r="G1" s="2" t="s">
        <v>139</v>
      </c>
      <c r="H1" s="2" t="s">
        <v>140</v>
      </c>
      <c r="I1" s="2" t="s">
        <v>141</v>
      </c>
      <c r="J1" s="2" t="s">
        <v>142</v>
      </c>
      <c r="K1" s="2" t="s">
        <v>143</v>
      </c>
      <c r="L1" s="2" t="s">
        <v>144</v>
      </c>
      <c r="M1" s="2" t="s">
        <v>145</v>
      </c>
      <c r="N1" s="2" t="s">
        <v>146</v>
      </c>
      <c r="O1" s="2" t="s">
        <v>147</v>
      </c>
      <c r="P1" s="2" t="s">
        <v>148</v>
      </c>
    </row>
    <row r="2" spans="1:16" x14ac:dyDescent="0.3">
      <c r="A2" s="1">
        <v>0</v>
      </c>
      <c r="B2" s="1">
        <v>0.25</v>
      </c>
      <c r="C2" s="1">
        <v>0.25</v>
      </c>
      <c r="D2" s="1">
        <v>0.25</v>
      </c>
      <c r="E2" s="1">
        <v>0.25</v>
      </c>
      <c r="F2" s="1">
        <v>0.25</v>
      </c>
      <c r="G2" s="1">
        <v>0.25</v>
      </c>
      <c r="H2" s="1">
        <v>0.25</v>
      </c>
      <c r="I2" s="1">
        <v>0.25</v>
      </c>
      <c r="J2" s="1">
        <v>0.25</v>
      </c>
      <c r="K2" s="1">
        <v>0.25</v>
      </c>
      <c r="L2" s="1">
        <v>0.25</v>
      </c>
      <c r="M2" s="1">
        <v>0.25</v>
      </c>
      <c r="N2" s="1">
        <v>0.25</v>
      </c>
      <c r="O2" s="1">
        <v>0.25</v>
      </c>
      <c r="P2" s="1">
        <v>0.25</v>
      </c>
    </row>
    <row r="3" spans="1:16" x14ac:dyDescent="0.3">
      <c r="A3" s="1">
        <v>1</v>
      </c>
      <c r="B3" s="1">
        <v>-0.1011</v>
      </c>
      <c r="C3" s="1">
        <v>-0.1196</v>
      </c>
      <c r="D3" s="1">
        <v>-0.11169999999999999</v>
      </c>
      <c r="E3" s="1">
        <v>-9.783E-2</v>
      </c>
      <c r="F3" s="1">
        <v>-0.1048</v>
      </c>
      <c r="G3" s="1">
        <v>-0.109</v>
      </c>
      <c r="H3" s="1">
        <v>-0.1308</v>
      </c>
      <c r="I3" s="1">
        <v>-0.1053</v>
      </c>
      <c r="J3" s="1">
        <v>-0.1048</v>
      </c>
      <c r="K3" s="1">
        <v>-0.1048</v>
      </c>
      <c r="L3" s="1">
        <v>-9.783E-2</v>
      </c>
      <c r="M3" s="1">
        <v>-0.1111</v>
      </c>
      <c r="N3" s="1">
        <v>-0.125</v>
      </c>
      <c r="O3" s="1">
        <v>-7.0510000000000003E-2</v>
      </c>
      <c r="P3" s="1">
        <v>-0.1196</v>
      </c>
    </row>
    <row r="4" spans="1:16" x14ac:dyDescent="0.3">
      <c r="A4" s="1">
        <v>2</v>
      </c>
      <c r="B4" s="1">
        <v>0.25</v>
      </c>
      <c r="C4" s="1">
        <v>-0.25</v>
      </c>
      <c r="D4" s="1">
        <v>-6.522E-2</v>
      </c>
      <c r="E4" s="1">
        <v>-0.25</v>
      </c>
      <c r="F4" s="1">
        <v>-0.25</v>
      </c>
      <c r="G4" s="1">
        <v>-0.25</v>
      </c>
      <c r="H4" s="1">
        <v>-0.25</v>
      </c>
      <c r="I4" s="1">
        <v>-0.25</v>
      </c>
      <c r="J4" s="1">
        <v>-4.0320000000000002E-2</v>
      </c>
      <c r="K4" s="1">
        <v>-0.25</v>
      </c>
      <c r="L4" s="1">
        <v>-0.25</v>
      </c>
      <c r="M4" s="1">
        <v>-0.25</v>
      </c>
      <c r="N4" s="1">
        <v>-0.25</v>
      </c>
      <c r="O4" s="1">
        <v>0.25</v>
      </c>
      <c r="P4" s="1">
        <v>-0.2074</v>
      </c>
    </row>
    <row r="5" spans="1:16" x14ac:dyDescent="0.3">
      <c r="A5" s="1">
        <v>3</v>
      </c>
      <c r="B5" s="1">
        <v>0.25</v>
      </c>
      <c r="C5" s="1">
        <v>-0.20649999999999999</v>
      </c>
      <c r="D5" s="1">
        <v>0.25</v>
      </c>
      <c r="E5" s="1">
        <v>-0.25</v>
      </c>
      <c r="F5" s="1">
        <v>-0.25</v>
      </c>
      <c r="G5" s="1">
        <v>-0.25</v>
      </c>
      <c r="H5" s="1">
        <v>-0.25</v>
      </c>
      <c r="I5" s="1">
        <v>-7.8950000000000006E-2</v>
      </c>
      <c r="J5" s="1">
        <v>0.25</v>
      </c>
      <c r="K5" s="1">
        <v>-0.1925</v>
      </c>
      <c r="L5" s="1">
        <v>-0.25</v>
      </c>
      <c r="M5" s="1">
        <v>-0.25</v>
      </c>
      <c r="N5" s="1">
        <v>-0.25</v>
      </c>
      <c r="O5" s="1">
        <v>0.25</v>
      </c>
      <c r="P5" s="1">
        <v>0.25</v>
      </c>
    </row>
    <row r="6" spans="1:16" x14ac:dyDescent="0.3">
      <c r="A6" s="1">
        <v>4</v>
      </c>
      <c r="B6" s="1">
        <v>0.73939999999999995</v>
      </c>
      <c r="C6" s="1">
        <v>0.25</v>
      </c>
      <c r="D6" s="1">
        <v>0.28189999999999998</v>
      </c>
      <c r="E6" s="1">
        <v>9.783E-2</v>
      </c>
      <c r="F6" s="1">
        <v>-7.8130000000000005E-2</v>
      </c>
      <c r="G6" s="1">
        <v>-1.2500000000000001E-2</v>
      </c>
      <c r="H6" s="1">
        <v>-0.25</v>
      </c>
      <c r="I6" s="1">
        <v>0.25</v>
      </c>
      <c r="J6" s="1">
        <v>0.25</v>
      </c>
      <c r="K6" s="1">
        <v>0.25</v>
      </c>
      <c r="L6" s="1">
        <v>-0.2283</v>
      </c>
      <c r="M6" s="1">
        <v>3.125E-2</v>
      </c>
      <c r="N6" s="1">
        <v>-0.25</v>
      </c>
      <c r="O6" s="1">
        <v>0.25</v>
      </c>
      <c r="P6" s="1">
        <v>0.62150000000000005</v>
      </c>
    </row>
    <row r="7" spans="1:16" x14ac:dyDescent="0.3">
      <c r="A7" s="1">
        <v>5</v>
      </c>
      <c r="B7" s="1">
        <v>0.75</v>
      </c>
      <c r="C7" s="1">
        <v>0.25</v>
      </c>
      <c r="D7" s="1">
        <v>0.25</v>
      </c>
      <c r="E7" s="1">
        <v>0.25</v>
      </c>
      <c r="F7" s="1">
        <v>0.25</v>
      </c>
      <c r="G7" s="1">
        <v>0.25</v>
      </c>
      <c r="H7" s="1">
        <v>0.15579999999999999</v>
      </c>
      <c r="I7" s="1">
        <v>0.25</v>
      </c>
      <c r="J7" s="1">
        <v>0.3952</v>
      </c>
      <c r="K7" s="1">
        <v>0.25</v>
      </c>
      <c r="L7" s="1">
        <v>0.25</v>
      </c>
      <c r="M7" s="1">
        <v>0.25</v>
      </c>
      <c r="N7" s="1">
        <v>-0.81710000000000005</v>
      </c>
      <c r="O7" s="1">
        <v>0.44230000000000003</v>
      </c>
      <c r="P7" s="1">
        <v>0.75</v>
      </c>
    </row>
    <row r="8" spans="1:16" x14ac:dyDescent="0.3">
      <c r="A8" s="1">
        <v>6</v>
      </c>
      <c r="B8" s="1">
        <v>0.86699999999999999</v>
      </c>
      <c r="C8" s="1">
        <v>0.64129999999999998</v>
      </c>
      <c r="D8" s="1">
        <v>1.3240000000000001</v>
      </c>
      <c r="E8" s="1">
        <v>0.25</v>
      </c>
      <c r="F8" s="1">
        <v>0.25</v>
      </c>
      <c r="G8" s="1">
        <v>0.25</v>
      </c>
      <c r="H8" s="1">
        <v>0.23080000000000001</v>
      </c>
      <c r="I8" s="1">
        <v>0.25</v>
      </c>
      <c r="J8" s="1">
        <v>0.75</v>
      </c>
      <c r="K8" s="1">
        <v>0.25</v>
      </c>
      <c r="L8" s="1">
        <v>0.25</v>
      </c>
      <c r="M8" s="1">
        <v>0.46410000000000001</v>
      </c>
      <c r="N8" s="1">
        <v>-0.21299999999999999</v>
      </c>
      <c r="O8" s="1">
        <v>0.87819999999999998</v>
      </c>
      <c r="P8" s="1">
        <v>0.75</v>
      </c>
    </row>
    <row r="9" spans="1:16" x14ac:dyDescent="0.3">
      <c r="A9" s="1">
        <v>7</v>
      </c>
      <c r="B9" s="1">
        <v>1.25</v>
      </c>
      <c r="C9" s="1">
        <v>0.75</v>
      </c>
      <c r="D9" s="1">
        <v>1.2170000000000001</v>
      </c>
      <c r="E9" s="1">
        <v>0.25</v>
      </c>
      <c r="F9" s="1">
        <v>0.25</v>
      </c>
      <c r="G9" s="1">
        <v>0.25</v>
      </c>
      <c r="H9" s="1">
        <v>0.25</v>
      </c>
      <c r="I9" s="1">
        <v>0.69740000000000002</v>
      </c>
      <c r="J9" s="1">
        <v>1.153</v>
      </c>
      <c r="K9" s="1">
        <v>0.5625</v>
      </c>
      <c r="L9" s="1">
        <v>0.25</v>
      </c>
      <c r="M9" s="1">
        <v>0.69989999999999997</v>
      </c>
      <c r="N9" s="1">
        <v>-0.12529999999999999</v>
      </c>
      <c r="O9" s="1">
        <v>1.276</v>
      </c>
      <c r="P9" s="1">
        <v>0.66490000000000005</v>
      </c>
    </row>
    <row r="10" spans="1:16" x14ac:dyDescent="0.3">
      <c r="A10" s="1">
        <v>8</v>
      </c>
      <c r="B10" s="1">
        <v>1.2609999999999999</v>
      </c>
      <c r="C10" s="1">
        <v>1.1000000000000001</v>
      </c>
      <c r="D10" s="1">
        <v>1.1759999999999999</v>
      </c>
      <c r="E10" s="1">
        <v>0.45929999999999999</v>
      </c>
      <c r="F10" s="1">
        <v>0.54690000000000005</v>
      </c>
      <c r="G10" s="1">
        <v>0.56110000000000004</v>
      </c>
      <c r="H10" s="1">
        <v>0.25</v>
      </c>
      <c r="I10" s="1">
        <v>0.75</v>
      </c>
      <c r="J10" s="1">
        <v>1.25</v>
      </c>
      <c r="K10" s="1">
        <v>0.75</v>
      </c>
      <c r="L10" s="1">
        <v>0.25</v>
      </c>
      <c r="M10" s="1">
        <v>1.0529999999999999</v>
      </c>
      <c r="N10" s="1">
        <v>0.2059</v>
      </c>
      <c r="O10" s="1">
        <v>1.66</v>
      </c>
      <c r="P10" s="1">
        <v>0.29170000000000001</v>
      </c>
    </row>
    <row r="11" spans="1:16" x14ac:dyDescent="0.3">
      <c r="A11" s="1">
        <v>9</v>
      </c>
      <c r="B11" s="1">
        <v>0.9022</v>
      </c>
      <c r="C11" s="1">
        <v>1.181</v>
      </c>
      <c r="D11" s="1">
        <v>0.80120000000000002</v>
      </c>
      <c r="E11" s="1">
        <v>0.75</v>
      </c>
      <c r="F11" s="1">
        <v>0.75</v>
      </c>
      <c r="G11" s="1">
        <v>0.75</v>
      </c>
      <c r="H11" s="1">
        <v>0.68240000000000001</v>
      </c>
      <c r="I11" s="1">
        <v>0.87560000000000004</v>
      </c>
      <c r="J11" s="1">
        <v>1.637</v>
      </c>
      <c r="K11" s="1">
        <v>0.75</v>
      </c>
      <c r="L11" s="1">
        <v>0.72319999999999995</v>
      </c>
      <c r="M11" s="1">
        <v>1.125</v>
      </c>
      <c r="N11" s="1">
        <v>0.25</v>
      </c>
      <c r="O11" s="1">
        <v>2.0059999999999998</v>
      </c>
      <c r="P11" s="1">
        <v>0.5585</v>
      </c>
    </row>
    <row r="12" spans="1:16" x14ac:dyDescent="0.3">
      <c r="A12" s="1">
        <v>10</v>
      </c>
      <c r="B12" s="1">
        <v>1.63</v>
      </c>
      <c r="C12" s="1">
        <v>1.919</v>
      </c>
      <c r="D12" s="1">
        <v>0.9415</v>
      </c>
      <c r="E12" s="1">
        <v>0.75</v>
      </c>
      <c r="F12" s="1">
        <v>0.75</v>
      </c>
      <c r="G12" s="1">
        <v>0.95</v>
      </c>
      <c r="H12" s="1">
        <v>0.75</v>
      </c>
      <c r="I12" s="1">
        <v>1.25</v>
      </c>
      <c r="J12" s="1">
        <v>1.75</v>
      </c>
      <c r="K12" s="1">
        <v>0.75</v>
      </c>
      <c r="L12" s="1">
        <v>0.75</v>
      </c>
      <c r="M12" s="1">
        <v>1.696</v>
      </c>
      <c r="N12" s="1">
        <v>0.25</v>
      </c>
      <c r="O12" s="1">
        <v>2.3140000000000001</v>
      </c>
      <c r="P12" s="1">
        <v>0.93089999999999995</v>
      </c>
    </row>
    <row r="13" spans="1:16" x14ac:dyDescent="0.3">
      <c r="A13" s="1">
        <v>11</v>
      </c>
      <c r="B13" s="1">
        <v>2.25</v>
      </c>
      <c r="C13" s="1">
        <v>2.5489999999999999</v>
      </c>
      <c r="D13" s="1">
        <v>0.75</v>
      </c>
      <c r="E13" s="1">
        <v>0.93479999999999996</v>
      </c>
      <c r="F13" s="1">
        <v>0.75</v>
      </c>
      <c r="G13" s="1">
        <v>1.25</v>
      </c>
      <c r="H13" s="1">
        <v>1.0489999999999999</v>
      </c>
      <c r="I13" s="1">
        <v>1.288</v>
      </c>
      <c r="J13" s="1">
        <v>1.75</v>
      </c>
      <c r="K13" s="1">
        <v>1.208</v>
      </c>
      <c r="L13" s="1">
        <v>0.75</v>
      </c>
      <c r="M13" s="1">
        <v>1.944</v>
      </c>
      <c r="N13" s="1">
        <v>0.65590000000000004</v>
      </c>
      <c r="O13" s="1">
        <v>2.75</v>
      </c>
      <c r="P13" s="1">
        <v>1.25</v>
      </c>
    </row>
    <row r="14" spans="1:16" x14ac:dyDescent="0.3">
      <c r="A14" s="1">
        <v>12</v>
      </c>
      <c r="B14" s="1">
        <v>2.2829999999999999</v>
      </c>
      <c r="C14" s="1">
        <v>2.9409999999999998</v>
      </c>
      <c r="D14" s="1">
        <v>1.177</v>
      </c>
      <c r="E14" s="1">
        <v>1.25</v>
      </c>
      <c r="F14" s="1">
        <v>0.96430000000000005</v>
      </c>
      <c r="G14" s="1">
        <v>1.4330000000000001</v>
      </c>
      <c r="H14" s="1">
        <v>1.25</v>
      </c>
      <c r="I14" s="1">
        <v>1.724</v>
      </c>
      <c r="J14" s="1">
        <v>2.706</v>
      </c>
      <c r="K14" s="1">
        <v>1.25</v>
      </c>
      <c r="L14" s="1">
        <v>1</v>
      </c>
      <c r="M14" s="1">
        <v>2.25</v>
      </c>
      <c r="N14" s="1">
        <v>0.75</v>
      </c>
      <c r="O14" s="1">
        <v>3.0529999999999999</v>
      </c>
      <c r="P14" s="1">
        <v>1.3879999999999999</v>
      </c>
    </row>
    <row r="15" spans="1:16" x14ac:dyDescent="0.3">
      <c r="A15" s="1">
        <v>13</v>
      </c>
      <c r="B15" s="1">
        <v>2.25</v>
      </c>
      <c r="C15" s="1">
        <v>3.4569999999999999</v>
      </c>
      <c r="D15" s="1">
        <v>1.25</v>
      </c>
      <c r="E15" s="1">
        <v>1.25</v>
      </c>
      <c r="F15" s="1">
        <v>1.25</v>
      </c>
      <c r="G15" s="1">
        <v>1.75</v>
      </c>
      <c r="H15" s="1">
        <v>1.25</v>
      </c>
      <c r="I15" s="1">
        <v>1.75</v>
      </c>
      <c r="J15" s="1">
        <v>3.1520000000000001</v>
      </c>
      <c r="K15" s="1">
        <v>1.25</v>
      </c>
      <c r="L15" s="1">
        <v>1.25</v>
      </c>
      <c r="M15" s="1">
        <v>2.609</v>
      </c>
      <c r="N15" s="1">
        <v>0.75</v>
      </c>
      <c r="O15" s="1">
        <v>3.5960000000000001</v>
      </c>
      <c r="P15" s="1">
        <v>1.75</v>
      </c>
    </row>
    <row r="16" spans="1:16" x14ac:dyDescent="0.3">
      <c r="A16" s="1">
        <v>14</v>
      </c>
      <c r="B16" s="1">
        <v>4.5759999999999996</v>
      </c>
      <c r="C16" s="1">
        <v>3.794</v>
      </c>
      <c r="D16" s="1">
        <v>1.25</v>
      </c>
      <c r="E16" s="1">
        <v>1.585</v>
      </c>
      <c r="F16" s="1">
        <v>1.25</v>
      </c>
      <c r="G16" s="1">
        <v>2.073</v>
      </c>
      <c r="H16" s="1">
        <v>1.37</v>
      </c>
      <c r="I16" s="1">
        <v>1.75</v>
      </c>
      <c r="J16" s="1">
        <v>4.6619999999999999</v>
      </c>
      <c r="K16" s="1">
        <v>1.613</v>
      </c>
      <c r="L16" s="1">
        <v>1.25</v>
      </c>
      <c r="M16" s="1">
        <v>2.8559999999999999</v>
      </c>
      <c r="N16" s="1">
        <v>1.163</v>
      </c>
      <c r="O16" s="1">
        <v>4.0999999999999996</v>
      </c>
      <c r="P16" s="1">
        <v>2.0369999999999999</v>
      </c>
    </row>
    <row r="17" spans="1:16" x14ac:dyDescent="0.3">
      <c r="A17" s="1">
        <v>15</v>
      </c>
      <c r="B17" s="1">
        <v>4.42</v>
      </c>
      <c r="C17" s="1">
        <v>4.25</v>
      </c>
      <c r="D17" s="1">
        <v>1.601</v>
      </c>
      <c r="E17" s="1">
        <v>1.75</v>
      </c>
      <c r="F17" s="1">
        <v>1.637</v>
      </c>
      <c r="G17" s="1">
        <v>2.25</v>
      </c>
      <c r="H17" s="1">
        <v>1.75</v>
      </c>
      <c r="I17" s="1">
        <v>2.2000000000000002</v>
      </c>
      <c r="J17" s="1">
        <v>5.367</v>
      </c>
      <c r="K17" s="1">
        <v>1.75</v>
      </c>
      <c r="L17" s="1">
        <v>1.5029999999999999</v>
      </c>
      <c r="M17" s="1">
        <v>3.25</v>
      </c>
      <c r="N17" s="1">
        <v>1.25</v>
      </c>
      <c r="O17" s="1">
        <v>4.5620000000000003</v>
      </c>
      <c r="P17" s="1">
        <v>2.25</v>
      </c>
    </row>
    <row r="18" spans="1:16" x14ac:dyDescent="0.3">
      <c r="A18" s="1">
        <v>16</v>
      </c>
      <c r="B18" s="1">
        <v>4.3369999999999997</v>
      </c>
      <c r="C18" s="1">
        <v>4.6619999999999999</v>
      </c>
      <c r="D18" s="1">
        <v>1.75</v>
      </c>
      <c r="E18" s="1">
        <v>1.75</v>
      </c>
      <c r="F18" s="1">
        <v>1.75</v>
      </c>
      <c r="G18" s="1">
        <v>2.4630000000000001</v>
      </c>
      <c r="H18" s="1">
        <v>1.75</v>
      </c>
      <c r="I18" s="1">
        <v>2.25</v>
      </c>
      <c r="J18" s="1">
        <v>6.0759999999999996</v>
      </c>
      <c r="K18" s="1">
        <v>1.823</v>
      </c>
      <c r="L18" s="1">
        <v>1.75</v>
      </c>
      <c r="M18" s="1">
        <v>3.4289999999999998</v>
      </c>
      <c r="N18" s="1">
        <v>1.341</v>
      </c>
      <c r="O18" s="1">
        <v>4.9939999999999998</v>
      </c>
      <c r="P18" s="1">
        <v>2.548</v>
      </c>
    </row>
    <row r="19" spans="1:16" x14ac:dyDescent="0.3">
      <c r="A19" s="1">
        <v>17</v>
      </c>
      <c r="B19" s="1">
        <v>4.8780000000000001</v>
      </c>
      <c r="C19" s="1">
        <v>5.1050000000000004</v>
      </c>
      <c r="D19" s="1">
        <v>1.75</v>
      </c>
      <c r="E19" s="1">
        <v>2.2370000000000001</v>
      </c>
      <c r="F19" s="1">
        <v>1.962</v>
      </c>
      <c r="G19" s="1">
        <v>2.75</v>
      </c>
      <c r="H19" s="1">
        <v>2.1509999999999998</v>
      </c>
      <c r="I19" s="1">
        <v>2.25</v>
      </c>
      <c r="J19" s="1">
        <v>6.39</v>
      </c>
      <c r="K19" s="1">
        <v>2.25</v>
      </c>
      <c r="L19" s="1">
        <v>1.75</v>
      </c>
      <c r="M19" s="1">
        <v>3.851</v>
      </c>
      <c r="N19" s="1">
        <v>1.75</v>
      </c>
      <c r="O19" s="1">
        <v>5.7130000000000001</v>
      </c>
      <c r="P19" s="1">
        <v>2.75</v>
      </c>
    </row>
    <row r="20" spans="1:16" x14ac:dyDescent="0.3">
      <c r="A20" s="1">
        <v>18</v>
      </c>
      <c r="B20" s="1">
        <v>6.609</v>
      </c>
      <c r="C20" s="1">
        <v>5.6630000000000003</v>
      </c>
      <c r="D20" s="1">
        <v>4.3559999999999999</v>
      </c>
      <c r="E20" s="1">
        <v>2.25</v>
      </c>
      <c r="F20" s="1">
        <v>2.25</v>
      </c>
      <c r="G20" s="1">
        <v>2.8079999999999998</v>
      </c>
      <c r="H20" s="1">
        <v>2.25</v>
      </c>
      <c r="I20" s="1">
        <v>3.75</v>
      </c>
      <c r="J20" s="1">
        <v>7.1950000000000003</v>
      </c>
      <c r="K20" s="1">
        <v>2.25</v>
      </c>
      <c r="L20" s="1">
        <v>2.206</v>
      </c>
      <c r="M20" s="1">
        <v>4.25</v>
      </c>
      <c r="N20" s="1">
        <v>1.75</v>
      </c>
      <c r="O20" s="1">
        <v>6.7619999999999996</v>
      </c>
      <c r="P20" s="1">
        <v>2.875</v>
      </c>
    </row>
    <row r="21" spans="1:16" x14ac:dyDescent="0.3">
      <c r="A21" s="1">
        <v>19</v>
      </c>
      <c r="B21" s="1">
        <v>6.4459999999999997</v>
      </c>
      <c r="C21" s="1">
        <v>6.0460000000000003</v>
      </c>
      <c r="D21" s="1">
        <v>4.25</v>
      </c>
      <c r="E21" s="1">
        <v>2.25</v>
      </c>
      <c r="F21" s="1">
        <v>2.2709999999999999</v>
      </c>
      <c r="G21" s="1">
        <v>3.25</v>
      </c>
      <c r="H21" s="1">
        <v>2.25</v>
      </c>
      <c r="I21" s="1">
        <v>5.2779999999999996</v>
      </c>
      <c r="J21" s="1">
        <v>7.6630000000000003</v>
      </c>
      <c r="K21" s="1">
        <v>2.3420000000000001</v>
      </c>
      <c r="L21" s="1">
        <v>2.25</v>
      </c>
      <c r="M21" s="1">
        <v>4.5709999999999997</v>
      </c>
      <c r="N21" s="1">
        <v>1.901</v>
      </c>
      <c r="O21" s="1">
        <v>8.4570000000000007</v>
      </c>
      <c r="P21" s="1">
        <v>3.25</v>
      </c>
    </row>
    <row r="22" spans="1:16" x14ac:dyDescent="0.3">
      <c r="A22" s="1">
        <v>20</v>
      </c>
      <c r="B22" s="1">
        <v>7.5369999999999999</v>
      </c>
      <c r="C22" s="1">
        <v>6.5949999999999998</v>
      </c>
      <c r="D22" s="1">
        <v>4.399</v>
      </c>
      <c r="E22" s="1">
        <v>2.6139999999999999</v>
      </c>
      <c r="F22" s="1">
        <v>2.718</v>
      </c>
      <c r="G22" s="1">
        <v>3.25</v>
      </c>
      <c r="H22" s="1">
        <v>2.4500000000000002</v>
      </c>
      <c r="I22" s="1">
        <v>3.9790000000000001</v>
      </c>
      <c r="J22" s="1">
        <v>7.9569999999999999</v>
      </c>
      <c r="K22" s="1">
        <v>2.75</v>
      </c>
      <c r="L22" s="1">
        <v>2.403</v>
      </c>
      <c r="M22" s="1">
        <v>5.0179999999999998</v>
      </c>
      <c r="N22" s="1">
        <v>2.25</v>
      </c>
      <c r="O22" s="1">
        <v>9.2859999999999996</v>
      </c>
      <c r="P22" s="1">
        <v>3.25</v>
      </c>
    </row>
    <row r="23" spans="1:16" x14ac:dyDescent="0.3">
      <c r="A23" s="1">
        <v>21</v>
      </c>
      <c r="B23" s="1">
        <v>8.5429999999999993</v>
      </c>
      <c r="C23" s="1">
        <v>7.1360000000000001</v>
      </c>
      <c r="D23" s="1">
        <v>3</v>
      </c>
      <c r="E23" s="1">
        <v>2.75</v>
      </c>
      <c r="F23" s="1">
        <v>2.75</v>
      </c>
      <c r="G23" s="1">
        <v>3.4529999999999998</v>
      </c>
      <c r="H23" s="1">
        <v>2.75</v>
      </c>
      <c r="I23" s="1">
        <v>5.3330000000000002</v>
      </c>
      <c r="J23" s="1">
        <v>8.4499999999999993</v>
      </c>
      <c r="K23" s="1">
        <v>3.6869999999999998</v>
      </c>
      <c r="L23" s="1">
        <v>2.75</v>
      </c>
      <c r="M23" s="1">
        <v>5.3940000000000001</v>
      </c>
      <c r="N23" s="1">
        <v>2.25</v>
      </c>
      <c r="O23" s="1">
        <v>9.8810000000000002</v>
      </c>
      <c r="P23" s="1">
        <v>3.569</v>
      </c>
    </row>
    <row r="24" spans="1:16" x14ac:dyDescent="0.3">
      <c r="A24" s="1">
        <v>22</v>
      </c>
      <c r="B24" s="1">
        <v>9.0779999999999994</v>
      </c>
      <c r="C24" s="1">
        <v>7.93</v>
      </c>
      <c r="D24" s="1">
        <v>2.4060000000000001</v>
      </c>
      <c r="E24" s="1">
        <v>2.75</v>
      </c>
      <c r="F24" s="1">
        <v>2.988</v>
      </c>
      <c r="G24" s="1">
        <v>3.75</v>
      </c>
      <c r="H24" s="1">
        <v>2.75</v>
      </c>
      <c r="I24" s="1">
        <v>5.9569999999999999</v>
      </c>
      <c r="J24" s="1">
        <v>9.048</v>
      </c>
      <c r="K24" s="1">
        <v>3.2879999999999998</v>
      </c>
      <c r="L24" s="1">
        <v>2.75</v>
      </c>
      <c r="M24" s="1">
        <v>6.1180000000000003</v>
      </c>
      <c r="N24" s="1">
        <v>2.403</v>
      </c>
      <c r="O24" s="1">
        <v>10.81</v>
      </c>
      <c r="P24" s="1">
        <v>3.75</v>
      </c>
    </row>
    <row r="25" spans="1:16" x14ac:dyDescent="0.3">
      <c r="A25" s="1">
        <v>23</v>
      </c>
      <c r="B25" s="1">
        <v>9.875</v>
      </c>
      <c r="C25" s="1">
        <v>8.641</v>
      </c>
      <c r="D25" s="1">
        <v>3.7930000000000001</v>
      </c>
      <c r="E25" s="1">
        <v>2.98</v>
      </c>
      <c r="F25" s="1">
        <v>3.25</v>
      </c>
      <c r="G25" s="1">
        <v>3.75</v>
      </c>
      <c r="H25" s="1">
        <v>2.75</v>
      </c>
      <c r="I25" s="1">
        <v>5.0949999999999998</v>
      </c>
      <c r="J25" s="1">
        <v>9.75</v>
      </c>
      <c r="K25" s="1">
        <v>4.3609999999999998</v>
      </c>
      <c r="L25" s="1">
        <v>3.02</v>
      </c>
      <c r="M25" s="1">
        <v>6.58</v>
      </c>
      <c r="N25" s="1">
        <v>2.75</v>
      </c>
      <c r="O25" s="1">
        <v>11.94</v>
      </c>
      <c r="P25" s="1">
        <v>3.75</v>
      </c>
    </row>
    <row r="26" spans="1:16" x14ac:dyDescent="0.3">
      <c r="A26" s="1">
        <v>24</v>
      </c>
      <c r="B26" s="1">
        <v>11.18</v>
      </c>
      <c r="C26" s="1">
        <v>9.4039999999999999</v>
      </c>
      <c r="D26" s="1">
        <v>3.7709999999999999</v>
      </c>
      <c r="E26" s="1">
        <v>3.25</v>
      </c>
      <c r="F26" s="1">
        <v>3.25</v>
      </c>
      <c r="G26" s="1">
        <v>3.8860000000000001</v>
      </c>
      <c r="H26" s="1">
        <v>3.238</v>
      </c>
      <c r="I26" s="1">
        <v>6.75</v>
      </c>
      <c r="J26" s="1">
        <v>10.07</v>
      </c>
      <c r="K26" s="1">
        <v>5.0830000000000002</v>
      </c>
      <c r="L26" s="1">
        <v>3.25</v>
      </c>
      <c r="M26" s="1">
        <v>7.1769999999999996</v>
      </c>
      <c r="N26" s="1">
        <v>2.75</v>
      </c>
      <c r="O26" s="1">
        <v>12.44</v>
      </c>
      <c r="P26" s="1">
        <v>4.1109999999999998</v>
      </c>
    </row>
    <row r="27" spans="1:16" x14ac:dyDescent="0.3">
      <c r="A27" s="1">
        <v>25</v>
      </c>
      <c r="B27" s="1">
        <v>12.49</v>
      </c>
      <c r="C27" s="1">
        <v>9.9719999999999995</v>
      </c>
      <c r="D27" s="1">
        <v>6.9160000000000004</v>
      </c>
      <c r="E27" s="1">
        <v>3.25</v>
      </c>
      <c r="F27" s="1">
        <v>3.5270000000000001</v>
      </c>
      <c r="G27" s="1">
        <v>4.25</v>
      </c>
      <c r="H27" s="1">
        <v>3.25</v>
      </c>
      <c r="I27" s="1">
        <v>7.0270000000000001</v>
      </c>
      <c r="J27" s="1">
        <v>10.94</v>
      </c>
      <c r="K27" s="1">
        <v>5.2149999999999999</v>
      </c>
      <c r="L27" s="1">
        <v>3.25</v>
      </c>
      <c r="M27" s="1">
        <v>7.5590000000000002</v>
      </c>
      <c r="N27" s="1">
        <v>2.7789999999999999</v>
      </c>
      <c r="O27" s="1">
        <v>13.04</v>
      </c>
      <c r="P27" s="1">
        <v>4.25</v>
      </c>
    </row>
    <row r="28" spans="1:16" x14ac:dyDescent="0.3">
      <c r="A28" s="1">
        <v>26</v>
      </c>
      <c r="B28" s="1">
        <v>13.41</v>
      </c>
      <c r="C28" s="1">
        <v>10.73</v>
      </c>
      <c r="D28" s="1">
        <v>8.4339999999999993</v>
      </c>
      <c r="E28" s="1">
        <v>3.7490000000000001</v>
      </c>
      <c r="F28" s="1">
        <v>3.75</v>
      </c>
      <c r="G28" s="1">
        <v>4.25</v>
      </c>
      <c r="H28" s="1">
        <v>3.4590000000000001</v>
      </c>
      <c r="I28" s="1">
        <v>6.7629999999999999</v>
      </c>
      <c r="J28" s="1">
        <v>11.49</v>
      </c>
      <c r="K28" s="1">
        <v>3.6659999999999999</v>
      </c>
      <c r="L28" s="1">
        <v>3.4180000000000001</v>
      </c>
      <c r="M28" s="1">
        <v>7.9550000000000001</v>
      </c>
      <c r="N28" s="1">
        <v>3.25</v>
      </c>
      <c r="O28" s="1">
        <v>13.62</v>
      </c>
      <c r="P28" s="1">
        <v>4.25</v>
      </c>
    </row>
    <row r="29" spans="1:16" x14ac:dyDescent="0.3">
      <c r="A29" s="1">
        <v>27</v>
      </c>
      <c r="B29" s="1">
        <v>14.45</v>
      </c>
      <c r="C29" s="1">
        <v>11.44</v>
      </c>
      <c r="D29" s="1">
        <v>8.6150000000000002</v>
      </c>
      <c r="E29" s="1">
        <v>3.9729999999999999</v>
      </c>
      <c r="F29" s="1">
        <v>3.75</v>
      </c>
      <c r="G29" s="1">
        <v>4.25</v>
      </c>
      <c r="H29" s="1">
        <v>3.75</v>
      </c>
      <c r="I29" s="1">
        <v>6.96</v>
      </c>
      <c r="J29" s="1">
        <v>12.21</v>
      </c>
      <c r="K29" s="1">
        <v>4.0599999999999996</v>
      </c>
      <c r="L29" s="1">
        <v>3.75</v>
      </c>
      <c r="M29" s="1">
        <v>8.3919999999999995</v>
      </c>
      <c r="N29" s="1">
        <v>3.25</v>
      </c>
      <c r="O29" s="1">
        <v>14.02</v>
      </c>
      <c r="P29" s="1">
        <v>4.25</v>
      </c>
    </row>
    <row r="30" spans="1:16" x14ac:dyDescent="0.3">
      <c r="A30" s="1">
        <v>28</v>
      </c>
      <c r="B30" s="1">
        <v>15.24</v>
      </c>
      <c r="C30" s="1">
        <v>12.1</v>
      </c>
      <c r="D30" s="1">
        <v>8.9169999999999998</v>
      </c>
      <c r="E30" s="1">
        <v>4.4539999999999997</v>
      </c>
      <c r="F30" s="1">
        <v>3.952</v>
      </c>
      <c r="G30" s="1">
        <v>4.2610000000000001</v>
      </c>
      <c r="H30" s="1">
        <v>3.782</v>
      </c>
      <c r="I30" s="1">
        <v>9.5489999999999995</v>
      </c>
      <c r="J30" s="1">
        <v>12.38</v>
      </c>
      <c r="K30" s="1">
        <v>5.03</v>
      </c>
      <c r="L30" s="1">
        <v>3.75</v>
      </c>
      <c r="M30" s="1">
        <v>8.8930000000000007</v>
      </c>
      <c r="N30" s="1">
        <v>3.25</v>
      </c>
      <c r="O30" s="1">
        <v>14.46</v>
      </c>
      <c r="P30" s="1">
        <v>4.4770000000000003</v>
      </c>
    </row>
    <row r="31" spans="1:16" x14ac:dyDescent="0.3">
      <c r="A31" s="1">
        <v>29</v>
      </c>
      <c r="B31" s="1">
        <v>15.96</v>
      </c>
      <c r="C31" s="1">
        <v>12.63</v>
      </c>
      <c r="D31" s="1">
        <v>7.2809999999999997</v>
      </c>
      <c r="E31" s="1">
        <v>4.6970000000000001</v>
      </c>
      <c r="F31" s="1">
        <v>4.25</v>
      </c>
      <c r="G31" s="1">
        <v>4.7389999999999999</v>
      </c>
      <c r="H31" s="1">
        <v>3.8540000000000001</v>
      </c>
      <c r="I31" s="1">
        <v>8.6660000000000004</v>
      </c>
      <c r="J31" s="1">
        <v>13.38</v>
      </c>
      <c r="K31" s="1">
        <v>6.4450000000000003</v>
      </c>
      <c r="L31" s="1">
        <v>3.9849999999999999</v>
      </c>
      <c r="M31" s="1">
        <v>9.25</v>
      </c>
      <c r="N31" s="1">
        <v>3.7080000000000002</v>
      </c>
      <c r="O31" s="1">
        <v>15.19</v>
      </c>
      <c r="P31" s="1">
        <v>4.68</v>
      </c>
    </row>
    <row r="32" spans="1:16" x14ac:dyDescent="0.3">
      <c r="A32" s="1">
        <v>30</v>
      </c>
      <c r="B32" s="1">
        <v>16.309999999999999</v>
      </c>
      <c r="C32" s="1">
        <v>13.26</v>
      </c>
      <c r="D32" s="1">
        <v>4.2190000000000003</v>
      </c>
      <c r="E32" s="1">
        <v>5.25</v>
      </c>
      <c r="F32" s="1">
        <v>4.25</v>
      </c>
      <c r="G32" s="1">
        <v>4.75</v>
      </c>
      <c r="H32" s="1">
        <v>4.3650000000000002</v>
      </c>
      <c r="I32" s="1">
        <v>8.0519999999999996</v>
      </c>
      <c r="J32" s="1">
        <v>13.89</v>
      </c>
      <c r="K32" s="1">
        <v>5.1139999999999999</v>
      </c>
      <c r="L32" s="1">
        <v>4.25</v>
      </c>
      <c r="M32" s="1">
        <v>9.3989999999999991</v>
      </c>
      <c r="N32" s="1">
        <v>3.75</v>
      </c>
      <c r="O32" s="1">
        <v>16.09</v>
      </c>
      <c r="P32" s="1">
        <v>4.75</v>
      </c>
    </row>
    <row r="33" spans="1:16" x14ac:dyDescent="0.3">
      <c r="A33" s="1">
        <v>31</v>
      </c>
      <c r="B33" s="1">
        <v>17.190000000000001</v>
      </c>
      <c r="C33" s="1">
        <v>13.63</v>
      </c>
      <c r="D33" s="1">
        <v>9.4789999999999992</v>
      </c>
      <c r="E33" s="1">
        <v>5.7110000000000003</v>
      </c>
      <c r="F33" s="1">
        <v>4.25</v>
      </c>
      <c r="G33" s="1">
        <v>4.75</v>
      </c>
      <c r="H33" s="1">
        <v>4.3979999999999997</v>
      </c>
      <c r="I33" s="1">
        <v>9.5120000000000005</v>
      </c>
      <c r="J33" s="1">
        <v>14.81</v>
      </c>
      <c r="K33" s="1">
        <v>6.7039999999999997</v>
      </c>
      <c r="L33" s="1">
        <v>4.25</v>
      </c>
      <c r="M33" s="1">
        <v>9.8870000000000005</v>
      </c>
      <c r="N33" s="1">
        <v>3.75</v>
      </c>
      <c r="O33" s="1">
        <v>17.18</v>
      </c>
      <c r="P33" s="1">
        <v>4.75</v>
      </c>
    </row>
    <row r="34" spans="1:16" x14ac:dyDescent="0.3">
      <c r="A34" s="1">
        <v>32</v>
      </c>
      <c r="B34" s="1">
        <v>17.989999999999998</v>
      </c>
      <c r="C34" s="1">
        <v>14.16</v>
      </c>
      <c r="D34" s="1">
        <v>11.1</v>
      </c>
      <c r="E34" s="1">
        <v>6.6280000000000001</v>
      </c>
      <c r="F34" s="1">
        <v>4.3899999999999997</v>
      </c>
      <c r="G34" s="1">
        <v>4.7910000000000004</v>
      </c>
      <c r="H34" s="1">
        <v>4.75</v>
      </c>
      <c r="I34" s="1">
        <v>10.91</v>
      </c>
      <c r="J34" s="1">
        <v>15.17</v>
      </c>
      <c r="K34" s="1">
        <v>6.11</v>
      </c>
      <c r="L34" s="1">
        <v>4.25</v>
      </c>
      <c r="M34" s="1">
        <v>10.37</v>
      </c>
      <c r="N34" s="1">
        <v>4.2389999999999999</v>
      </c>
      <c r="O34" s="1">
        <v>18.52</v>
      </c>
      <c r="P34" s="1">
        <v>4.8460000000000001</v>
      </c>
    </row>
    <row r="35" spans="1:16" x14ac:dyDescent="0.3">
      <c r="A35" s="1">
        <v>33</v>
      </c>
      <c r="B35" s="1">
        <v>19.27</v>
      </c>
      <c r="C35" s="1">
        <v>14.71</v>
      </c>
      <c r="D35" s="1">
        <v>8.5519999999999996</v>
      </c>
      <c r="E35" s="1">
        <v>6.7069999999999999</v>
      </c>
      <c r="F35" s="1">
        <v>4.75</v>
      </c>
      <c r="G35" s="1">
        <v>5.25</v>
      </c>
      <c r="H35" s="1">
        <v>4.7629999999999999</v>
      </c>
      <c r="I35" s="1">
        <v>11.35</v>
      </c>
      <c r="J35" s="1">
        <v>15.96</v>
      </c>
      <c r="K35" s="1">
        <v>6.9539999999999997</v>
      </c>
      <c r="L35" s="1">
        <v>4.532</v>
      </c>
      <c r="M35" s="1">
        <v>11.06</v>
      </c>
      <c r="N35" s="1">
        <v>4.25</v>
      </c>
      <c r="O35" s="1">
        <v>19.05</v>
      </c>
      <c r="P35" s="1">
        <v>5.25</v>
      </c>
    </row>
    <row r="36" spans="1:16" x14ac:dyDescent="0.3">
      <c r="A36" s="1">
        <v>34</v>
      </c>
      <c r="B36" s="1">
        <v>20.36</v>
      </c>
      <c r="C36" s="1">
        <v>15.57</v>
      </c>
      <c r="D36" s="1">
        <v>8.6669999999999998</v>
      </c>
      <c r="E36" s="1">
        <v>6.2930000000000001</v>
      </c>
      <c r="F36" s="1">
        <v>4.75</v>
      </c>
      <c r="G36" s="1">
        <v>5.25</v>
      </c>
      <c r="H36" s="1">
        <v>5.2750000000000004</v>
      </c>
      <c r="I36" s="1">
        <v>7.8730000000000002</v>
      </c>
      <c r="J36" s="1">
        <v>16.989999999999998</v>
      </c>
      <c r="K36" s="1">
        <v>7.3879999999999999</v>
      </c>
      <c r="L36" s="1">
        <v>4.75</v>
      </c>
      <c r="M36" s="1">
        <v>11.5</v>
      </c>
      <c r="N36" s="1">
        <v>4.391</v>
      </c>
      <c r="O36" s="1">
        <v>19.809999999999999</v>
      </c>
      <c r="P36" s="1">
        <v>5.25</v>
      </c>
    </row>
    <row r="37" spans="1:16" x14ac:dyDescent="0.3">
      <c r="A37" s="1">
        <v>35</v>
      </c>
      <c r="B37" s="1">
        <v>21.35</v>
      </c>
      <c r="C37" s="1">
        <v>16.34</v>
      </c>
      <c r="D37" s="1">
        <v>6.5259999999999998</v>
      </c>
      <c r="E37" s="1">
        <v>6.9779999999999998</v>
      </c>
      <c r="F37" s="1">
        <v>4.7910000000000004</v>
      </c>
      <c r="G37" s="1">
        <v>5.25</v>
      </c>
      <c r="H37" s="1">
        <v>5.4390000000000001</v>
      </c>
      <c r="I37" s="1">
        <v>8.1560000000000006</v>
      </c>
      <c r="J37" s="1">
        <v>17.7</v>
      </c>
      <c r="K37" s="1">
        <v>7.9950000000000001</v>
      </c>
      <c r="L37" s="1">
        <v>4.75</v>
      </c>
      <c r="M37" s="1">
        <v>12.16</v>
      </c>
      <c r="N37" s="1">
        <v>4.75</v>
      </c>
      <c r="O37" s="1">
        <v>20.5</v>
      </c>
      <c r="P37" s="1">
        <v>5.25</v>
      </c>
    </row>
    <row r="38" spans="1:16" x14ac:dyDescent="0.3">
      <c r="A38" s="1">
        <v>36</v>
      </c>
      <c r="B38" s="1">
        <v>22.04</v>
      </c>
      <c r="C38" s="1">
        <v>17.36</v>
      </c>
      <c r="D38" s="1">
        <v>6.7629999999999999</v>
      </c>
      <c r="E38" s="1">
        <v>7.6150000000000002</v>
      </c>
      <c r="F38" s="1">
        <v>5.25</v>
      </c>
      <c r="G38" s="1">
        <v>5.3920000000000003</v>
      </c>
      <c r="H38" s="1">
        <v>5.75</v>
      </c>
      <c r="I38" s="1">
        <v>12.38</v>
      </c>
      <c r="J38" s="1">
        <v>18.98</v>
      </c>
      <c r="K38" s="1">
        <v>8.9920000000000009</v>
      </c>
      <c r="L38" s="1">
        <v>5.0449999999999999</v>
      </c>
      <c r="M38" s="1">
        <v>12.67</v>
      </c>
      <c r="N38" s="1">
        <v>4.75</v>
      </c>
      <c r="O38" s="1">
        <v>21.11</v>
      </c>
      <c r="P38" s="1">
        <v>9.6359999999999992</v>
      </c>
    </row>
    <row r="39" spans="1:16" x14ac:dyDescent="0.3">
      <c r="A39" s="1">
        <v>37</v>
      </c>
      <c r="B39" s="1">
        <v>22.66</v>
      </c>
      <c r="C39" s="1">
        <v>18.09</v>
      </c>
      <c r="D39" s="1">
        <v>8.1189999999999998</v>
      </c>
      <c r="E39" s="1">
        <v>8.7390000000000008</v>
      </c>
      <c r="F39" s="1">
        <v>5.25</v>
      </c>
      <c r="G39" s="1">
        <v>5.75</v>
      </c>
      <c r="H39" s="1">
        <v>6.0140000000000002</v>
      </c>
      <c r="I39" s="1">
        <v>10.06</v>
      </c>
      <c r="J39" s="1">
        <v>19.39</v>
      </c>
      <c r="K39" s="1">
        <v>9.4429999999999996</v>
      </c>
      <c r="L39" s="1">
        <v>5.25</v>
      </c>
      <c r="M39" s="1">
        <v>12.95</v>
      </c>
      <c r="N39" s="1">
        <v>4.798</v>
      </c>
      <c r="O39" s="1">
        <v>21.74</v>
      </c>
      <c r="P39" s="1">
        <v>5.3789999999999996</v>
      </c>
    </row>
    <row r="40" spans="1:16" x14ac:dyDescent="0.3">
      <c r="A40" s="1">
        <v>38</v>
      </c>
      <c r="B40" s="1">
        <v>24.21</v>
      </c>
      <c r="C40" s="1">
        <v>18.45</v>
      </c>
      <c r="D40" s="1">
        <v>9.8249999999999993</v>
      </c>
      <c r="E40" s="1">
        <v>8.5630000000000006</v>
      </c>
      <c r="F40" s="1">
        <v>7.4880000000000004</v>
      </c>
      <c r="G40" s="1">
        <v>5.75</v>
      </c>
      <c r="H40" s="1">
        <v>6.6079999999999997</v>
      </c>
      <c r="I40" s="1">
        <v>12.11</v>
      </c>
      <c r="J40" s="1">
        <v>20.52</v>
      </c>
      <c r="K40" s="1">
        <v>10.07</v>
      </c>
      <c r="L40" s="1">
        <v>5.25</v>
      </c>
      <c r="M40" s="1">
        <v>13.25</v>
      </c>
      <c r="N40" s="1">
        <v>5.25</v>
      </c>
      <c r="O40" s="1">
        <v>22.4</v>
      </c>
      <c r="P40" s="1">
        <v>5.75</v>
      </c>
    </row>
    <row r="41" spans="1:16" x14ac:dyDescent="0.3">
      <c r="A41" s="1">
        <v>39</v>
      </c>
      <c r="B41" s="1">
        <v>24.89</v>
      </c>
      <c r="C41" s="1">
        <v>18.97</v>
      </c>
      <c r="D41" s="1">
        <v>11.5</v>
      </c>
      <c r="E41" s="1">
        <v>8.9819999999999993</v>
      </c>
      <c r="F41" s="1">
        <v>5.9370000000000003</v>
      </c>
      <c r="G41" s="1">
        <v>5.9390000000000001</v>
      </c>
      <c r="H41" s="1">
        <v>6.2969999999999997</v>
      </c>
      <c r="I41" s="1">
        <v>10.18</v>
      </c>
      <c r="J41" s="1">
        <v>21.18</v>
      </c>
      <c r="K41" s="1">
        <v>11.13</v>
      </c>
      <c r="L41" s="1">
        <v>5.617</v>
      </c>
      <c r="M41" s="1">
        <v>13.72</v>
      </c>
      <c r="N41" s="1">
        <v>5.25</v>
      </c>
      <c r="O41" s="1">
        <v>23.71</v>
      </c>
      <c r="P41" s="1">
        <v>5.75</v>
      </c>
    </row>
    <row r="42" spans="1:16" x14ac:dyDescent="0.3">
      <c r="A42" s="1">
        <v>40</v>
      </c>
      <c r="B42" s="1">
        <v>27.51</v>
      </c>
      <c r="C42" s="1">
        <v>19.82</v>
      </c>
      <c r="D42" s="1">
        <v>12.18</v>
      </c>
      <c r="E42" s="1">
        <v>9.4420000000000002</v>
      </c>
      <c r="F42" s="1">
        <v>5.75</v>
      </c>
      <c r="G42" s="1">
        <v>6.2880000000000003</v>
      </c>
      <c r="H42" s="1">
        <v>6.6319999999999997</v>
      </c>
      <c r="I42" s="1">
        <v>10.26</v>
      </c>
      <c r="J42" s="1">
        <v>21.92</v>
      </c>
      <c r="K42" s="1">
        <v>12.2</v>
      </c>
      <c r="L42" s="1">
        <v>5.75</v>
      </c>
      <c r="M42" s="1">
        <v>14.25</v>
      </c>
      <c r="N42" s="1">
        <v>5.25</v>
      </c>
      <c r="O42" s="1">
        <v>24.54</v>
      </c>
      <c r="P42" s="1">
        <v>5.7889999999999997</v>
      </c>
    </row>
    <row r="43" spans="1:16" x14ac:dyDescent="0.3">
      <c r="A43" s="1">
        <v>41</v>
      </c>
      <c r="B43" s="1">
        <v>28.11</v>
      </c>
      <c r="C43" s="1">
        <v>20.25</v>
      </c>
      <c r="D43" s="1">
        <v>13.03</v>
      </c>
      <c r="E43" s="1">
        <v>9.6219999999999999</v>
      </c>
      <c r="F43" s="1">
        <v>6.4779999999999998</v>
      </c>
      <c r="G43" s="1">
        <v>7.2850000000000001</v>
      </c>
      <c r="H43" s="1">
        <v>7.3810000000000002</v>
      </c>
      <c r="I43" s="1">
        <v>14.52</v>
      </c>
      <c r="J43" s="1">
        <v>22.83</v>
      </c>
      <c r="K43" s="1">
        <v>13.18</v>
      </c>
      <c r="L43" s="1">
        <v>5.75</v>
      </c>
      <c r="M43" s="1">
        <v>14.7</v>
      </c>
      <c r="N43" s="1">
        <v>5.7080000000000002</v>
      </c>
      <c r="O43" s="1">
        <v>25.77</v>
      </c>
      <c r="P43" s="1">
        <v>8.5139999999999993</v>
      </c>
    </row>
    <row r="44" spans="1:16" x14ac:dyDescent="0.3">
      <c r="A44" s="1">
        <v>42</v>
      </c>
      <c r="B44" s="1">
        <v>26.88</v>
      </c>
      <c r="C44" s="1">
        <v>20.83</v>
      </c>
      <c r="D44" s="1">
        <v>14.74</v>
      </c>
      <c r="E44" s="1">
        <v>10.86</v>
      </c>
      <c r="F44" s="1">
        <v>10.27</v>
      </c>
      <c r="G44" s="1">
        <v>7.4320000000000004</v>
      </c>
      <c r="H44" s="1">
        <v>7.3970000000000002</v>
      </c>
      <c r="I44" s="1">
        <v>14.04</v>
      </c>
      <c r="J44" s="1">
        <v>23.61</v>
      </c>
      <c r="K44" s="1">
        <v>13.47</v>
      </c>
      <c r="L44" s="1">
        <v>5.89</v>
      </c>
      <c r="M44" s="1">
        <v>15.09</v>
      </c>
      <c r="N44" s="1">
        <v>5.75</v>
      </c>
      <c r="O44" s="1">
        <v>26.56</v>
      </c>
      <c r="P44" s="1">
        <v>6.5250000000000004</v>
      </c>
    </row>
    <row r="45" spans="1:16" x14ac:dyDescent="0.3">
      <c r="A45" s="1">
        <v>43</v>
      </c>
      <c r="B45" s="1">
        <v>28.42</v>
      </c>
      <c r="C45" s="1">
        <v>21.81</v>
      </c>
      <c r="D45" s="1">
        <v>15.65</v>
      </c>
      <c r="E45" s="1">
        <v>10.61</v>
      </c>
      <c r="F45" s="1">
        <v>9.5419999999999998</v>
      </c>
      <c r="G45" s="1">
        <v>10.46</v>
      </c>
      <c r="H45" s="1">
        <v>7.7960000000000003</v>
      </c>
      <c r="I45" s="1">
        <v>15.09</v>
      </c>
      <c r="J45" s="1">
        <v>24.26</v>
      </c>
      <c r="K45" s="1">
        <v>14.03</v>
      </c>
      <c r="L45" s="1">
        <v>6.4779999999999998</v>
      </c>
      <c r="M45" s="1">
        <v>15.53</v>
      </c>
      <c r="N45" s="1">
        <v>5.859</v>
      </c>
      <c r="O45" s="1">
        <v>27.4</v>
      </c>
      <c r="P45" s="1">
        <v>9.6479999999999997</v>
      </c>
    </row>
    <row r="46" spans="1:16" x14ac:dyDescent="0.3">
      <c r="A46" s="1">
        <v>44</v>
      </c>
      <c r="B46" s="1">
        <v>29.31</v>
      </c>
      <c r="C46" s="1">
        <v>22.67</v>
      </c>
      <c r="D46" s="1">
        <v>16.73</v>
      </c>
      <c r="E46" s="1">
        <v>11.65</v>
      </c>
      <c r="F46" s="1">
        <v>11.16</v>
      </c>
      <c r="G46" s="1">
        <v>11.63</v>
      </c>
      <c r="H46" s="1">
        <v>7.8810000000000002</v>
      </c>
      <c r="I46" s="1">
        <v>15.94</v>
      </c>
      <c r="J46" s="1">
        <v>25</v>
      </c>
      <c r="K46" s="1">
        <v>14.4</v>
      </c>
      <c r="L46" s="1">
        <v>7.117</v>
      </c>
      <c r="M46" s="1">
        <v>15.89</v>
      </c>
      <c r="N46" s="1">
        <v>6.3380000000000001</v>
      </c>
      <c r="O46" s="1">
        <v>28.44</v>
      </c>
      <c r="P46" s="1">
        <v>11.93</v>
      </c>
    </row>
    <row r="47" spans="1:16" x14ac:dyDescent="0.3">
      <c r="A47" s="1">
        <v>45</v>
      </c>
      <c r="B47" s="1">
        <v>29.91</v>
      </c>
      <c r="C47" s="1">
        <v>23.34</v>
      </c>
      <c r="D47" s="1">
        <v>17.73</v>
      </c>
      <c r="E47" s="1">
        <v>12.06</v>
      </c>
      <c r="F47" s="1">
        <v>8.7520000000000007</v>
      </c>
      <c r="G47" s="1">
        <v>13.52</v>
      </c>
      <c r="H47" s="1">
        <v>8.2949999999999999</v>
      </c>
      <c r="I47" s="1">
        <v>17.22</v>
      </c>
      <c r="J47" s="1">
        <v>25.72</v>
      </c>
      <c r="K47" s="1">
        <v>14.85</v>
      </c>
      <c r="L47" s="1">
        <v>7.1559999999999997</v>
      </c>
      <c r="M47" s="1">
        <v>16.420000000000002</v>
      </c>
      <c r="N47" s="1">
        <v>6.25</v>
      </c>
      <c r="O47" s="1">
        <v>29.17</v>
      </c>
      <c r="P47" s="1">
        <v>13.58</v>
      </c>
    </row>
    <row r="48" spans="1:16" x14ac:dyDescent="0.3">
      <c r="A48" s="1">
        <v>46</v>
      </c>
      <c r="B48" s="1">
        <v>30.99</v>
      </c>
      <c r="C48" s="1">
        <v>24</v>
      </c>
      <c r="D48" s="1">
        <v>18.8</v>
      </c>
      <c r="E48" s="1">
        <v>12.95</v>
      </c>
      <c r="F48" s="1">
        <v>15.11</v>
      </c>
      <c r="G48" s="1">
        <v>7.673</v>
      </c>
      <c r="H48" s="1">
        <v>8.75</v>
      </c>
      <c r="I48" s="1">
        <v>19.579999999999998</v>
      </c>
      <c r="J48" s="1">
        <v>26.67</v>
      </c>
      <c r="K48" s="1">
        <v>15.41</v>
      </c>
      <c r="L48" s="1">
        <v>8.7210000000000001</v>
      </c>
      <c r="M48" s="1">
        <v>16.54</v>
      </c>
      <c r="N48" s="1">
        <v>6.415</v>
      </c>
      <c r="O48" s="1">
        <v>30</v>
      </c>
      <c r="P48" s="1">
        <v>13.11</v>
      </c>
    </row>
    <row r="49" spans="1:16" x14ac:dyDescent="0.3">
      <c r="A49" s="1">
        <v>47</v>
      </c>
      <c r="B49" s="1">
        <v>32.549999999999997</v>
      </c>
      <c r="C49" s="1">
        <v>24.67</v>
      </c>
      <c r="D49" s="1">
        <v>19.399999999999999</v>
      </c>
      <c r="E49" s="1">
        <v>14.36</v>
      </c>
      <c r="F49" s="1">
        <v>7.798</v>
      </c>
      <c r="G49" s="1">
        <v>8.9740000000000002</v>
      </c>
      <c r="H49" s="1">
        <v>9.1170000000000009</v>
      </c>
      <c r="I49" s="1">
        <v>18.59</v>
      </c>
      <c r="J49" s="1">
        <v>27.39</v>
      </c>
      <c r="K49" s="1">
        <v>16.54</v>
      </c>
      <c r="L49" s="1">
        <v>7.399</v>
      </c>
      <c r="M49" s="1">
        <v>17.21</v>
      </c>
      <c r="N49" s="1">
        <v>8.0079999999999991</v>
      </c>
      <c r="O49" s="1">
        <v>30.81</v>
      </c>
      <c r="P49" s="1">
        <v>16.77</v>
      </c>
    </row>
    <row r="50" spans="1:16" x14ac:dyDescent="0.3">
      <c r="A50" s="1">
        <v>48</v>
      </c>
      <c r="B50" s="1">
        <v>34.53</v>
      </c>
      <c r="C50" s="1">
        <v>25.33</v>
      </c>
      <c r="D50" s="1">
        <v>20.8</v>
      </c>
      <c r="E50" s="1">
        <v>14.55</v>
      </c>
      <c r="F50" s="1">
        <v>8.8279999999999994</v>
      </c>
      <c r="G50" s="1">
        <v>15.88</v>
      </c>
      <c r="H50" s="1">
        <v>9.6389999999999993</v>
      </c>
      <c r="I50" s="1">
        <v>18.53</v>
      </c>
      <c r="J50" s="1">
        <v>28.44</v>
      </c>
      <c r="K50" s="1">
        <v>16.52</v>
      </c>
      <c r="L50" s="1">
        <v>8.3699999999999992</v>
      </c>
      <c r="M50" s="1">
        <v>17.89</v>
      </c>
      <c r="N50" s="1">
        <v>6.75</v>
      </c>
      <c r="O50" s="1">
        <v>31.93</v>
      </c>
      <c r="P50" s="1">
        <v>18.989999999999998</v>
      </c>
    </row>
    <row r="51" spans="1:16" x14ac:dyDescent="0.3">
      <c r="A51" s="1">
        <v>49</v>
      </c>
      <c r="B51" s="1">
        <v>35.92</v>
      </c>
      <c r="C51" s="1">
        <v>25.75</v>
      </c>
      <c r="D51" s="1">
        <v>20.86</v>
      </c>
      <c r="E51" s="1">
        <v>15.46</v>
      </c>
      <c r="F51" s="1">
        <v>11</v>
      </c>
      <c r="G51" s="1">
        <v>16.28</v>
      </c>
      <c r="H51" s="1">
        <v>9.75</v>
      </c>
      <c r="I51" s="1">
        <v>20.68</v>
      </c>
      <c r="J51" s="1">
        <v>29.52</v>
      </c>
      <c r="K51" s="1">
        <v>17.559999999999999</v>
      </c>
      <c r="L51" s="1">
        <v>10.8</v>
      </c>
      <c r="M51" s="1">
        <v>18.57</v>
      </c>
      <c r="N51" s="1">
        <v>6.7939999999999996</v>
      </c>
      <c r="O51" s="1">
        <v>32.83</v>
      </c>
      <c r="P51" s="1">
        <v>9.4269999999999996</v>
      </c>
    </row>
    <row r="52" spans="1:16" x14ac:dyDescent="0.3">
      <c r="A52" s="1">
        <v>50</v>
      </c>
      <c r="B52" s="1">
        <v>36.42</v>
      </c>
      <c r="C52" s="1">
        <v>26.33</v>
      </c>
      <c r="D52" s="1">
        <v>21.9</v>
      </c>
      <c r="E52" s="1">
        <v>15.63</v>
      </c>
      <c r="F52" s="1">
        <v>8.25</v>
      </c>
      <c r="G52" s="1">
        <v>16.07</v>
      </c>
      <c r="H52" s="1">
        <v>10.28</v>
      </c>
      <c r="I52" s="1">
        <v>20.61</v>
      </c>
      <c r="J52" s="1">
        <v>30.3</v>
      </c>
      <c r="K52" s="1">
        <v>17.91</v>
      </c>
      <c r="L52" s="1">
        <v>8.0030000000000001</v>
      </c>
      <c r="M52" s="1">
        <v>18.97</v>
      </c>
      <c r="N52" s="1">
        <v>7.8360000000000003</v>
      </c>
      <c r="O52" s="1">
        <v>33.36</v>
      </c>
      <c r="P52" s="1">
        <v>21.28</v>
      </c>
    </row>
    <row r="53" spans="1:16" x14ac:dyDescent="0.3">
      <c r="A53" s="1">
        <v>51</v>
      </c>
      <c r="B53" s="1">
        <v>37.840000000000003</v>
      </c>
      <c r="C53" s="1">
        <v>26.64</v>
      </c>
      <c r="D53" s="1">
        <v>21.8</v>
      </c>
      <c r="E53" s="1">
        <v>16.350000000000001</v>
      </c>
      <c r="F53" s="1">
        <v>10.220000000000001</v>
      </c>
      <c r="G53" s="1">
        <v>17.75</v>
      </c>
      <c r="H53" s="1">
        <v>10.25</v>
      </c>
      <c r="I53" s="1">
        <v>21.47</v>
      </c>
      <c r="J53" s="1">
        <v>31.34</v>
      </c>
      <c r="K53" s="1">
        <v>22.43</v>
      </c>
      <c r="L53" s="1">
        <v>9.2639999999999993</v>
      </c>
      <c r="M53" s="1">
        <v>19.420000000000002</v>
      </c>
      <c r="N53" s="1">
        <v>7.3</v>
      </c>
      <c r="O53" s="1">
        <v>34.1</v>
      </c>
      <c r="P53" s="1">
        <v>21.04</v>
      </c>
    </row>
    <row r="54" spans="1:16" x14ac:dyDescent="0.3">
      <c r="A54" s="1">
        <v>52</v>
      </c>
      <c r="B54" s="1">
        <v>39.020000000000003</v>
      </c>
      <c r="C54" s="1">
        <v>27.42</v>
      </c>
      <c r="D54" s="1">
        <v>24.77</v>
      </c>
      <c r="E54" s="1">
        <v>17.05</v>
      </c>
      <c r="F54" s="1">
        <v>14</v>
      </c>
      <c r="G54" s="1">
        <v>18.170000000000002</v>
      </c>
      <c r="H54" s="1">
        <v>10.71</v>
      </c>
      <c r="I54" s="1">
        <v>21.9</v>
      </c>
      <c r="J54" s="1">
        <v>32.32</v>
      </c>
      <c r="K54" s="1">
        <v>22.4</v>
      </c>
      <c r="L54" s="1">
        <v>7.75</v>
      </c>
      <c r="M54" s="1">
        <v>19.96</v>
      </c>
      <c r="N54" s="1">
        <v>7.6239999999999997</v>
      </c>
      <c r="O54" s="1">
        <v>35.18</v>
      </c>
      <c r="P54" s="1">
        <v>22.19</v>
      </c>
    </row>
    <row r="55" spans="1:16" x14ac:dyDescent="0.3">
      <c r="A55" s="1">
        <v>53</v>
      </c>
      <c r="B55" s="1">
        <v>39.39</v>
      </c>
      <c r="C55" s="1">
        <v>28.23</v>
      </c>
      <c r="D55" s="1">
        <v>22.97</v>
      </c>
      <c r="E55" s="1">
        <v>16.2</v>
      </c>
      <c r="F55" s="1">
        <v>15.71</v>
      </c>
      <c r="G55" s="1">
        <v>11.63</v>
      </c>
      <c r="H55" s="1">
        <v>10.75</v>
      </c>
      <c r="I55" s="1">
        <v>24.35</v>
      </c>
      <c r="J55" s="1">
        <v>33.1</v>
      </c>
      <c r="K55" s="1">
        <v>18.420000000000002</v>
      </c>
      <c r="L55" s="1">
        <v>10.63</v>
      </c>
      <c r="M55" s="1">
        <v>20.350000000000001</v>
      </c>
      <c r="N55" s="1">
        <v>9.1020000000000003</v>
      </c>
      <c r="O55" s="1">
        <v>35.69</v>
      </c>
      <c r="P55" s="1">
        <v>23.7</v>
      </c>
    </row>
    <row r="56" spans="1:16" x14ac:dyDescent="0.3">
      <c r="A56" s="1">
        <v>54</v>
      </c>
      <c r="B56" s="1">
        <v>40.369999999999997</v>
      </c>
      <c r="C56" s="1">
        <v>28.85</v>
      </c>
      <c r="D56" s="1">
        <v>24.73</v>
      </c>
      <c r="E56" s="1">
        <v>16.93</v>
      </c>
      <c r="F56" s="1">
        <v>12.41</v>
      </c>
      <c r="G56" s="1">
        <v>19.690000000000001</v>
      </c>
      <c r="H56" s="1">
        <v>10.92</v>
      </c>
      <c r="I56" s="1">
        <v>23.04</v>
      </c>
      <c r="J56" s="1">
        <v>34.89</v>
      </c>
      <c r="K56" s="1">
        <v>20.59</v>
      </c>
      <c r="L56" s="1">
        <v>12.22</v>
      </c>
      <c r="M56" s="1">
        <v>21</v>
      </c>
      <c r="N56" s="1">
        <v>7.75</v>
      </c>
      <c r="O56" s="1">
        <v>37.119999999999997</v>
      </c>
      <c r="P56" s="1">
        <v>24.16</v>
      </c>
    </row>
    <row r="57" spans="1:16" x14ac:dyDescent="0.3">
      <c r="A57" s="1">
        <v>55</v>
      </c>
      <c r="B57" s="1">
        <v>41.38</v>
      </c>
      <c r="C57" s="1">
        <v>29.43</v>
      </c>
      <c r="D57" s="1">
        <v>24.02</v>
      </c>
      <c r="E57" s="1">
        <v>17.45</v>
      </c>
      <c r="F57" s="1">
        <v>10.66</v>
      </c>
      <c r="G57" s="1">
        <v>8.4420000000000002</v>
      </c>
      <c r="H57" s="1">
        <v>11.25</v>
      </c>
      <c r="I57" s="1">
        <v>23.55</v>
      </c>
      <c r="J57" s="1">
        <v>34.35</v>
      </c>
      <c r="K57" s="1">
        <v>19.59</v>
      </c>
      <c r="L57" s="1">
        <v>12.66</v>
      </c>
      <c r="M57" s="1">
        <v>21.34</v>
      </c>
      <c r="N57" s="1">
        <v>8.1210000000000004</v>
      </c>
      <c r="O57" s="1">
        <v>38.44</v>
      </c>
      <c r="P57" s="1">
        <v>14.49</v>
      </c>
    </row>
    <row r="58" spans="1:16" x14ac:dyDescent="0.3">
      <c r="A58" s="1">
        <v>56</v>
      </c>
      <c r="B58" s="1">
        <v>42.12</v>
      </c>
      <c r="C58" s="1">
        <v>30.03</v>
      </c>
      <c r="D58" s="1">
        <v>26.19</v>
      </c>
      <c r="E58" s="1">
        <v>18.38</v>
      </c>
      <c r="F58" s="1">
        <v>13.94</v>
      </c>
      <c r="G58" s="1">
        <v>23.62</v>
      </c>
      <c r="H58" s="1">
        <v>11.68</v>
      </c>
      <c r="I58" s="1">
        <v>24.16</v>
      </c>
      <c r="J58" s="1">
        <v>34.82</v>
      </c>
      <c r="K58" s="1">
        <v>26.26</v>
      </c>
      <c r="L58" s="1">
        <v>12.69</v>
      </c>
      <c r="M58" s="1">
        <v>22.05</v>
      </c>
      <c r="N58" s="1">
        <v>8.25</v>
      </c>
      <c r="O58" s="1">
        <v>38.659999999999997</v>
      </c>
      <c r="P58" s="1">
        <v>10.5</v>
      </c>
    </row>
    <row r="59" spans="1:16" x14ac:dyDescent="0.3">
      <c r="A59" s="1">
        <v>57</v>
      </c>
      <c r="B59" s="1">
        <v>43</v>
      </c>
      <c r="C59" s="1">
        <v>30.63</v>
      </c>
      <c r="D59" s="1">
        <v>27.63</v>
      </c>
      <c r="E59" s="1">
        <v>17.61</v>
      </c>
      <c r="F59" s="1">
        <v>19.29</v>
      </c>
      <c r="G59" s="1">
        <v>17.989999999999998</v>
      </c>
      <c r="H59" s="1">
        <v>11.75</v>
      </c>
      <c r="I59" s="1">
        <v>24.67</v>
      </c>
      <c r="J59" s="1">
        <v>35.25</v>
      </c>
      <c r="K59" s="1">
        <v>20.34</v>
      </c>
      <c r="L59" s="1">
        <v>15.19</v>
      </c>
      <c r="M59" s="1">
        <v>23</v>
      </c>
      <c r="N59" s="1">
        <v>9.4909999999999997</v>
      </c>
      <c r="O59" s="1">
        <v>39.26</v>
      </c>
      <c r="P59" s="1">
        <v>18.55</v>
      </c>
    </row>
    <row r="60" spans="1:16" x14ac:dyDescent="0.3">
      <c r="A60" s="1">
        <v>58</v>
      </c>
      <c r="B60" s="1">
        <v>43.86</v>
      </c>
      <c r="C60" s="1">
        <v>31.75</v>
      </c>
      <c r="D60" s="1">
        <v>30.99</v>
      </c>
      <c r="E60" s="1">
        <v>18.48</v>
      </c>
      <c r="F60" s="1">
        <v>20.329999999999998</v>
      </c>
      <c r="G60" s="1">
        <v>14.6</v>
      </c>
      <c r="H60" s="1">
        <v>12.13</v>
      </c>
      <c r="I60" s="1">
        <v>25.12</v>
      </c>
      <c r="J60" s="1">
        <v>36.090000000000003</v>
      </c>
      <c r="K60" s="1">
        <v>20.73</v>
      </c>
      <c r="L60" s="1">
        <v>16.260000000000002</v>
      </c>
      <c r="M60" s="1">
        <v>23.42</v>
      </c>
      <c r="N60" s="1">
        <v>8.75</v>
      </c>
      <c r="O60" s="1">
        <v>40.5</v>
      </c>
      <c r="P60" s="1">
        <v>14.15</v>
      </c>
    </row>
    <row r="61" spans="1:16" x14ac:dyDescent="0.3">
      <c r="A61" s="1">
        <v>59</v>
      </c>
      <c r="B61" s="1">
        <v>45.09</v>
      </c>
      <c r="C61" s="1">
        <v>32.909999999999997</v>
      </c>
      <c r="D61" s="1">
        <v>28.06</v>
      </c>
      <c r="E61" s="1">
        <v>18.89</v>
      </c>
      <c r="F61" s="1">
        <v>23.07</v>
      </c>
      <c r="G61" s="1">
        <v>23.33</v>
      </c>
      <c r="H61" s="1">
        <v>12.29</v>
      </c>
      <c r="I61" s="1">
        <v>25.89</v>
      </c>
      <c r="J61" s="1">
        <v>37.83</v>
      </c>
      <c r="K61" s="1">
        <v>24.75</v>
      </c>
      <c r="L61" s="1">
        <v>13.5</v>
      </c>
      <c r="M61" s="1">
        <v>24.11</v>
      </c>
      <c r="N61" s="1">
        <v>9.0990000000000002</v>
      </c>
      <c r="O61" s="1">
        <v>41.85</v>
      </c>
      <c r="P61" s="1">
        <v>16.989999999999998</v>
      </c>
    </row>
    <row r="62" spans="1:16" x14ac:dyDescent="0.3">
      <c r="A62" s="1">
        <v>60</v>
      </c>
      <c r="B62" s="1">
        <v>45.97</v>
      </c>
      <c r="C62" s="1">
        <v>33.53</v>
      </c>
      <c r="D62" s="1">
        <v>31.87</v>
      </c>
      <c r="E62" s="1">
        <v>19.05</v>
      </c>
      <c r="F62" s="1">
        <v>20.86</v>
      </c>
      <c r="G62" s="1">
        <v>24.98</v>
      </c>
      <c r="H62" s="1">
        <v>12.75</v>
      </c>
      <c r="I62" s="1">
        <v>26.8</v>
      </c>
      <c r="J62" s="1">
        <v>38.5</v>
      </c>
      <c r="K62" s="1">
        <v>23.25</v>
      </c>
      <c r="L62" s="1">
        <v>12.7</v>
      </c>
      <c r="M62" s="1">
        <v>24.46</v>
      </c>
      <c r="N62" s="1">
        <v>9.25</v>
      </c>
      <c r="O62" s="1">
        <v>42.79</v>
      </c>
      <c r="P62" s="1">
        <v>26.41</v>
      </c>
    </row>
    <row r="63" spans="1:16" x14ac:dyDescent="0.3">
      <c r="A63" s="1">
        <v>61</v>
      </c>
      <c r="B63" s="1">
        <v>46.63</v>
      </c>
      <c r="C63" s="1">
        <v>34.17</v>
      </c>
      <c r="D63" s="1">
        <v>32.42</v>
      </c>
      <c r="E63" s="1">
        <v>19.54</v>
      </c>
      <c r="F63" s="1">
        <v>17.37</v>
      </c>
      <c r="G63" s="1">
        <v>25.89</v>
      </c>
      <c r="H63" s="1">
        <v>12.75</v>
      </c>
      <c r="I63" s="1">
        <v>27.7</v>
      </c>
      <c r="J63" s="1">
        <v>39.619999999999997</v>
      </c>
      <c r="K63" s="1">
        <v>23.24</v>
      </c>
      <c r="L63" s="1">
        <v>17.190000000000001</v>
      </c>
      <c r="M63" s="1">
        <v>25</v>
      </c>
      <c r="N63" s="1">
        <v>10.6</v>
      </c>
      <c r="O63" s="1">
        <v>43.42</v>
      </c>
      <c r="P63" s="1">
        <v>25.96</v>
      </c>
    </row>
    <row r="64" spans="1:16" x14ac:dyDescent="0.3">
      <c r="A64" s="1">
        <v>62</v>
      </c>
      <c r="B64" s="1">
        <v>47.59</v>
      </c>
      <c r="C64" s="1">
        <v>34.85</v>
      </c>
      <c r="D64" s="1">
        <v>36.229999999999997</v>
      </c>
      <c r="E64" s="1">
        <v>19.940000000000001</v>
      </c>
      <c r="F64" s="1">
        <v>18.36</v>
      </c>
      <c r="G64" s="1">
        <v>25.21</v>
      </c>
      <c r="H64" s="1">
        <v>12.8</v>
      </c>
      <c r="I64" s="1">
        <v>28.29</v>
      </c>
      <c r="J64" s="1">
        <v>40.47</v>
      </c>
      <c r="K64" s="1">
        <v>23.06</v>
      </c>
      <c r="L64" s="1">
        <v>18.29</v>
      </c>
      <c r="M64" s="1">
        <v>25.51</v>
      </c>
      <c r="N64" s="1">
        <v>12.52</v>
      </c>
      <c r="O64" s="1">
        <v>44.66</v>
      </c>
      <c r="P64" s="1">
        <v>28.98</v>
      </c>
    </row>
    <row r="65" spans="1:16" x14ac:dyDescent="0.3">
      <c r="A65" s="1">
        <v>63</v>
      </c>
      <c r="B65" s="1">
        <v>48.85</v>
      </c>
      <c r="C65" s="1">
        <v>35.74</v>
      </c>
      <c r="D65" s="1">
        <v>34.340000000000003</v>
      </c>
      <c r="E65" s="1">
        <v>20.6</v>
      </c>
      <c r="F65" s="1">
        <v>22.14</v>
      </c>
      <c r="G65" s="1">
        <v>29.25</v>
      </c>
      <c r="H65" s="1">
        <v>13.5</v>
      </c>
      <c r="I65" s="1">
        <v>29.03</v>
      </c>
      <c r="J65" s="1">
        <v>41.99</v>
      </c>
      <c r="K65" s="1">
        <v>24.25</v>
      </c>
      <c r="L65" s="1">
        <v>16.63</v>
      </c>
      <c r="M65" s="1">
        <v>25.95</v>
      </c>
      <c r="N65" s="1">
        <v>9.75</v>
      </c>
      <c r="O65" s="1">
        <v>45.8</v>
      </c>
      <c r="P65" s="1">
        <v>23.86</v>
      </c>
    </row>
    <row r="66" spans="1:16" x14ac:dyDescent="0.3">
      <c r="A66" s="1">
        <v>64</v>
      </c>
      <c r="B66" s="1">
        <v>50.38</v>
      </c>
      <c r="C66" s="1">
        <v>36.979999999999997</v>
      </c>
      <c r="D66" s="1">
        <v>30.36</v>
      </c>
      <c r="E66" s="1">
        <v>20.399999999999999</v>
      </c>
      <c r="F66" s="1">
        <v>22</v>
      </c>
      <c r="G66" s="1">
        <v>28.65</v>
      </c>
      <c r="H66" s="1">
        <v>13.57</v>
      </c>
      <c r="I66" s="1">
        <v>31.07</v>
      </c>
      <c r="J66" s="1">
        <v>42.62</v>
      </c>
      <c r="K66" s="1">
        <v>26.09</v>
      </c>
      <c r="L66" s="1">
        <v>18.03</v>
      </c>
      <c r="M66" s="1">
        <v>26.64</v>
      </c>
      <c r="N66" s="1">
        <v>10.59</v>
      </c>
      <c r="O66" s="1">
        <v>46.57</v>
      </c>
      <c r="P66" s="1">
        <v>32.28</v>
      </c>
    </row>
    <row r="67" spans="1:16" x14ac:dyDescent="0.3">
      <c r="A67" s="1">
        <v>65</v>
      </c>
      <c r="B67" s="1">
        <v>52.24</v>
      </c>
      <c r="C67" s="1">
        <v>37.97</v>
      </c>
      <c r="D67" s="1">
        <v>32.11</v>
      </c>
      <c r="E67" s="1">
        <v>21.06</v>
      </c>
      <c r="F67" s="1">
        <v>22.59</v>
      </c>
      <c r="G67" s="1">
        <v>28.51</v>
      </c>
      <c r="H67" s="1">
        <v>13.83</v>
      </c>
      <c r="I67" s="1">
        <v>30.85</v>
      </c>
      <c r="J67" s="1">
        <v>43.31</v>
      </c>
      <c r="K67" s="1">
        <v>28.63</v>
      </c>
      <c r="L67" s="1">
        <v>15.06</v>
      </c>
      <c r="M67" s="1">
        <v>27.2</v>
      </c>
      <c r="N67" s="1">
        <v>10.25</v>
      </c>
      <c r="O67" s="1">
        <v>47.86</v>
      </c>
      <c r="P67" s="1">
        <v>30.87</v>
      </c>
    </row>
    <row r="68" spans="1:16" x14ac:dyDescent="0.3">
      <c r="A68" s="1">
        <v>66</v>
      </c>
      <c r="B68" s="1">
        <v>53.27</v>
      </c>
      <c r="C68" s="1">
        <v>38.22</v>
      </c>
      <c r="D68" s="1">
        <v>31.72</v>
      </c>
      <c r="E68" s="1">
        <v>21.48</v>
      </c>
      <c r="F68" s="1">
        <v>23.61</v>
      </c>
      <c r="G68" s="1">
        <v>28.25</v>
      </c>
      <c r="H68" s="1">
        <v>14.45</v>
      </c>
      <c r="I68" s="1">
        <v>32.229999999999997</v>
      </c>
      <c r="J68" s="1">
        <v>43.8</v>
      </c>
      <c r="K68" s="1">
        <v>26.77</v>
      </c>
      <c r="L68" s="1">
        <v>13.32</v>
      </c>
      <c r="M68" s="1">
        <v>27.84</v>
      </c>
      <c r="N68" s="1">
        <v>10.81</v>
      </c>
      <c r="O68" s="1">
        <v>48.06</v>
      </c>
      <c r="P68" s="1">
        <v>31.59</v>
      </c>
    </row>
    <row r="69" spans="1:16" x14ac:dyDescent="0.3">
      <c r="A69" s="1">
        <v>67</v>
      </c>
      <c r="B69" s="1">
        <v>54.1</v>
      </c>
      <c r="C69" s="1">
        <v>38.6</v>
      </c>
      <c r="D69" s="1">
        <v>39.619999999999997</v>
      </c>
      <c r="E69" s="1">
        <v>22.83</v>
      </c>
      <c r="F69" s="1">
        <v>21.09</v>
      </c>
      <c r="G69" s="1">
        <v>29.95</v>
      </c>
      <c r="H69" s="1">
        <v>14.61</v>
      </c>
      <c r="I69" s="1">
        <v>33.36</v>
      </c>
      <c r="J69" s="1">
        <v>44.92</v>
      </c>
      <c r="K69" s="1">
        <v>30.35</v>
      </c>
      <c r="L69" s="1">
        <v>13.75</v>
      </c>
      <c r="M69" s="1">
        <v>28.47</v>
      </c>
      <c r="N69" s="1">
        <v>13.15</v>
      </c>
      <c r="O69" s="1">
        <v>49.39</v>
      </c>
      <c r="P69" s="1">
        <v>22.29</v>
      </c>
    </row>
    <row r="70" spans="1:16" x14ac:dyDescent="0.3">
      <c r="A70" s="1">
        <v>68</v>
      </c>
      <c r="B70" s="1">
        <v>54.96</v>
      </c>
      <c r="C70" s="1">
        <v>39.47</v>
      </c>
      <c r="D70" s="1">
        <v>36.58</v>
      </c>
      <c r="E70" s="1">
        <v>22.06</v>
      </c>
      <c r="F70" s="1">
        <v>19.89</v>
      </c>
      <c r="G70" s="1">
        <v>29.13</v>
      </c>
      <c r="H70" s="1">
        <v>14.75</v>
      </c>
      <c r="I70" s="1">
        <v>33.590000000000003</v>
      </c>
      <c r="J70" s="1">
        <v>45.89</v>
      </c>
      <c r="K70" s="1">
        <v>30.04</v>
      </c>
      <c r="L70" s="1">
        <v>16.100000000000001</v>
      </c>
      <c r="M70" s="1">
        <v>29.03</v>
      </c>
      <c r="N70" s="1">
        <v>12.29</v>
      </c>
      <c r="O70" s="1">
        <v>50.63</v>
      </c>
      <c r="P70" s="1">
        <v>20.62</v>
      </c>
    </row>
    <row r="71" spans="1:16" x14ac:dyDescent="0.3">
      <c r="A71" s="1">
        <v>69</v>
      </c>
      <c r="B71" s="1">
        <v>56.63</v>
      </c>
      <c r="C71" s="1">
        <v>40.03</v>
      </c>
      <c r="D71" s="1">
        <v>37.57</v>
      </c>
      <c r="E71" s="1">
        <v>23.54</v>
      </c>
      <c r="F71" s="1">
        <v>22.67</v>
      </c>
      <c r="G71" s="1">
        <v>33.57</v>
      </c>
      <c r="H71" s="1">
        <v>15.74</v>
      </c>
      <c r="I71" s="1">
        <v>36.71</v>
      </c>
      <c r="J71" s="1">
        <v>46.76</v>
      </c>
      <c r="K71" s="1">
        <v>29.64</v>
      </c>
      <c r="L71" s="1">
        <v>15.27</v>
      </c>
      <c r="M71" s="1">
        <v>29.49</v>
      </c>
      <c r="N71" s="1">
        <v>11.95</v>
      </c>
      <c r="O71" s="1">
        <v>51.63</v>
      </c>
      <c r="P71" s="1">
        <v>24.81</v>
      </c>
    </row>
    <row r="72" spans="1:16" x14ac:dyDescent="0.3">
      <c r="A72" s="1">
        <v>70</v>
      </c>
      <c r="B72" s="1">
        <v>57.08</v>
      </c>
      <c r="C72" s="1">
        <v>40.65</v>
      </c>
      <c r="D72" s="1">
        <v>35.74</v>
      </c>
      <c r="E72" s="1">
        <v>25.02</v>
      </c>
      <c r="F72" s="1">
        <v>25.29</v>
      </c>
      <c r="G72" s="1">
        <v>32.799999999999997</v>
      </c>
      <c r="H72" s="1">
        <v>15.66</v>
      </c>
      <c r="I72" s="1">
        <v>35.520000000000003</v>
      </c>
      <c r="J72" s="1">
        <v>47.47</v>
      </c>
      <c r="K72" s="1">
        <v>35.049999999999997</v>
      </c>
      <c r="L72" s="1">
        <v>19.71</v>
      </c>
      <c r="M72" s="1">
        <v>29.8</v>
      </c>
      <c r="N72" s="1">
        <v>11.25</v>
      </c>
      <c r="O72" s="1">
        <v>53.1</v>
      </c>
      <c r="P72" s="1">
        <v>27.05</v>
      </c>
    </row>
    <row r="73" spans="1:16" x14ac:dyDescent="0.3">
      <c r="A73" s="1">
        <v>71</v>
      </c>
      <c r="B73" s="1">
        <v>58.07</v>
      </c>
      <c r="C73" s="1">
        <v>41.91</v>
      </c>
      <c r="D73" s="1">
        <v>39.65</v>
      </c>
      <c r="E73" s="1">
        <v>23.61</v>
      </c>
      <c r="F73" s="1">
        <v>25.73</v>
      </c>
      <c r="G73" s="1">
        <v>33.770000000000003</v>
      </c>
      <c r="H73" s="1">
        <v>15.81</v>
      </c>
      <c r="I73" s="1">
        <v>36.81</v>
      </c>
      <c r="J73" s="1">
        <v>48.31</v>
      </c>
      <c r="K73" s="1">
        <v>32.29</v>
      </c>
      <c r="L73" s="1">
        <v>18.87</v>
      </c>
      <c r="M73" s="1">
        <v>30.63</v>
      </c>
      <c r="N73" s="1">
        <v>11.36</v>
      </c>
      <c r="O73" s="1">
        <v>54.11</v>
      </c>
      <c r="P73" s="1">
        <v>28.23</v>
      </c>
    </row>
    <row r="74" spans="1:16" x14ac:dyDescent="0.3">
      <c r="A74" s="1">
        <v>72</v>
      </c>
      <c r="B74" s="1">
        <v>59.35</v>
      </c>
      <c r="C74" s="1">
        <v>42.78</v>
      </c>
      <c r="D74" s="1">
        <v>42.13</v>
      </c>
      <c r="E74" s="1">
        <v>25.05</v>
      </c>
      <c r="F74" s="1">
        <v>26.56</v>
      </c>
      <c r="G74" s="1">
        <v>32.25</v>
      </c>
      <c r="H74" s="1">
        <v>16.36</v>
      </c>
      <c r="I74" s="1">
        <v>37.25</v>
      </c>
      <c r="J74" s="1">
        <v>49.1</v>
      </c>
      <c r="K74" s="1">
        <v>35.83</v>
      </c>
      <c r="L74" s="1">
        <v>17.29</v>
      </c>
      <c r="M74" s="1">
        <v>31.14</v>
      </c>
      <c r="N74" s="1">
        <v>11.75</v>
      </c>
      <c r="O74" s="1">
        <v>54.87</v>
      </c>
      <c r="P74" s="1">
        <v>25.65</v>
      </c>
    </row>
    <row r="75" spans="1:16" x14ac:dyDescent="0.3">
      <c r="A75" s="1">
        <v>73</v>
      </c>
      <c r="B75" s="1">
        <v>60.31</v>
      </c>
      <c r="C75" s="1">
        <v>43.96</v>
      </c>
      <c r="D75" s="1">
        <v>40.340000000000003</v>
      </c>
      <c r="E75" s="1">
        <v>26.98</v>
      </c>
      <c r="F75" s="1">
        <v>28.1</v>
      </c>
      <c r="G75" s="1">
        <v>33.369999999999997</v>
      </c>
      <c r="H75" s="1">
        <v>16.75</v>
      </c>
      <c r="I75" s="1">
        <v>37.79</v>
      </c>
      <c r="J75" s="1">
        <v>49.86</v>
      </c>
      <c r="K75" s="1">
        <v>36.97</v>
      </c>
      <c r="L75" s="1">
        <v>20.94</v>
      </c>
      <c r="M75" s="1">
        <v>31.46</v>
      </c>
      <c r="N75" s="1">
        <v>15.6</v>
      </c>
      <c r="O75" s="1">
        <v>55.7</v>
      </c>
      <c r="P75" s="1">
        <v>32.61</v>
      </c>
    </row>
    <row r="76" spans="1:16" x14ac:dyDescent="0.3">
      <c r="A76" s="1">
        <v>74</v>
      </c>
      <c r="B76" s="1">
        <v>61.73</v>
      </c>
      <c r="C76" s="1">
        <v>44.37</v>
      </c>
      <c r="D76" s="1">
        <v>40.72</v>
      </c>
      <c r="E76" s="1">
        <v>26.41</v>
      </c>
      <c r="F76" s="1">
        <v>27.97</v>
      </c>
      <c r="G76" s="1">
        <v>33.619999999999997</v>
      </c>
      <c r="H76" s="1">
        <v>17.21</v>
      </c>
      <c r="I76" s="1">
        <v>38.909999999999997</v>
      </c>
      <c r="J76" s="1">
        <v>50.56</v>
      </c>
      <c r="K76" s="1">
        <v>35.19</v>
      </c>
      <c r="L76" s="1">
        <v>21.8</v>
      </c>
      <c r="M76" s="1">
        <v>31.97</v>
      </c>
      <c r="N76" s="1">
        <v>14.99</v>
      </c>
      <c r="O76" s="1">
        <v>56.65</v>
      </c>
      <c r="P76" s="1">
        <v>39.81</v>
      </c>
    </row>
    <row r="77" spans="1:16" x14ac:dyDescent="0.3">
      <c r="A77" s="1">
        <v>75</v>
      </c>
      <c r="B77" s="1">
        <v>63.06</v>
      </c>
      <c r="C77" s="1">
        <v>44.83</v>
      </c>
      <c r="D77" s="1">
        <v>44.5</v>
      </c>
      <c r="E77" s="1">
        <v>24.46</v>
      </c>
      <c r="F77" s="1">
        <v>29.7</v>
      </c>
      <c r="G77" s="1">
        <v>34.42</v>
      </c>
      <c r="H77" s="1">
        <v>17.32</v>
      </c>
      <c r="I77" s="1">
        <v>39.85</v>
      </c>
      <c r="J77" s="1">
        <v>51.47</v>
      </c>
      <c r="K77" s="1">
        <v>37.909999999999997</v>
      </c>
      <c r="L77" s="1">
        <v>21.85</v>
      </c>
      <c r="M77" s="1">
        <v>32.380000000000003</v>
      </c>
      <c r="N77" s="1">
        <v>16.55</v>
      </c>
      <c r="O77" s="1">
        <v>57.51</v>
      </c>
      <c r="P77" s="1">
        <v>28.45</v>
      </c>
    </row>
    <row r="78" spans="1:16" x14ac:dyDescent="0.3">
      <c r="A78" s="1">
        <v>76</v>
      </c>
      <c r="B78" s="1">
        <v>64.17</v>
      </c>
      <c r="C78" s="1">
        <v>45.1</v>
      </c>
      <c r="D78" s="1">
        <v>46.06</v>
      </c>
      <c r="E78" s="1">
        <v>25.43</v>
      </c>
      <c r="F78" s="1">
        <v>30.34</v>
      </c>
      <c r="G78" s="1">
        <v>34.67</v>
      </c>
      <c r="H78" s="1">
        <v>17.670000000000002</v>
      </c>
      <c r="I78" s="1">
        <v>40.619999999999997</v>
      </c>
      <c r="J78" s="1">
        <v>51.99</v>
      </c>
      <c r="K78" s="1">
        <v>34.590000000000003</v>
      </c>
      <c r="L78" s="1">
        <v>23.46</v>
      </c>
      <c r="M78" s="1">
        <v>32.82</v>
      </c>
      <c r="N78" s="1">
        <v>12.75</v>
      </c>
      <c r="O78" s="1">
        <v>58.91</v>
      </c>
      <c r="P78" s="1">
        <v>39.979999999999997</v>
      </c>
    </row>
    <row r="79" spans="1:16" x14ac:dyDescent="0.3">
      <c r="A79" s="1">
        <v>77</v>
      </c>
      <c r="B79" s="1">
        <v>65.209999999999994</v>
      </c>
      <c r="C79" s="1">
        <v>46.16</v>
      </c>
      <c r="D79" s="1">
        <v>46.23</v>
      </c>
      <c r="E79" s="1">
        <v>27.9</v>
      </c>
      <c r="F79" s="1">
        <v>30.61</v>
      </c>
      <c r="G79" s="1">
        <v>35.24</v>
      </c>
      <c r="H79" s="1">
        <v>18.149999999999999</v>
      </c>
      <c r="I79" s="1">
        <v>42.36</v>
      </c>
      <c r="J79" s="1">
        <v>52.58</v>
      </c>
      <c r="K79" s="1">
        <v>34.29</v>
      </c>
      <c r="L79" s="1">
        <v>22.66</v>
      </c>
      <c r="M79" s="1">
        <v>33.25</v>
      </c>
      <c r="N79" s="1">
        <v>14.16</v>
      </c>
      <c r="O79" s="1">
        <v>59.87</v>
      </c>
      <c r="P79" s="1">
        <v>42.02</v>
      </c>
    </row>
    <row r="80" spans="1:16" x14ac:dyDescent="0.3">
      <c r="A80" s="1">
        <v>78</v>
      </c>
      <c r="B80" s="1">
        <v>66.17</v>
      </c>
      <c r="C80" s="1">
        <v>46.92</v>
      </c>
      <c r="D80" s="1">
        <v>53.93</v>
      </c>
      <c r="E80" s="1">
        <v>28.17</v>
      </c>
      <c r="F80" s="1">
        <v>31.79</v>
      </c>
      <c r="G80" s="1">
        <v>36.020000000000003</v>
      </c>
      <c r="H80" s="1">
        <v>18.39</v>
      </c>
      <c r="I80" s="1">
        <v>42.13</v>
      </c>
      <c r="J80" s="1">
        <v>53.17</v>
      </c>
      <c r="K80" s="1">
        <v>36.68</v>
      </c>
      <c r="L80" s="1">
        <v>23.98</v>
      </c>
      <c r="M80" s="1">
        <v>33.9</v>
      </c>
      <c r="N80" s="1">
        <v>16.12</v>
      </c>
      <c r="O80" s="1">
        <v>60.37</v>
      </c>
      <c r="P80" s="1">
        <v>44.67</v>
      </c>
    </row>
    <row r="81" spans="1:16" x14ac:dyDescent="0.3">
      <c r="A81" s="1">
        <v>79</v>
      </c>
      <c r="B81" s="1">
        <v>67.099999999999994</v>
      </c>
      <c r="C81" s="1">
        <v>47.69</v>
      </c>
      <c r="D81" s="1">
        <v>51.83</v>
      </c>
      <c r="E81" s="1">
        <v>27.25</v>
      </c>
      <c r="F81" s="1">
        <v>32.67</v>
      </c>
      <c r="G81" s="1">
        <v>37.9</v>
      </c>
      <c r="H81" s="1">
        <v>18.75</v>
      </c>
      <c r="I81" s="1">
        <v>42.63</v>
      </c>
      <c r="J81" s="1">
        <v>53.93</v>
      </c>
      <c r="K81" s="1">
        <v>41.28</v>
      </c>
      <c r="L81" s="1">
        <v>23.77</v>
      </c>
      <c r="M81" s="1">
        <v>34.35</v>
      </c>
      <c r="N81" s="1">
        <v>17.260000000000002</v>
      </c>
      <c r="O81" s="1">
        <v>60.81</v>
      </c>
      <c r="P81" s="1">
        <v>43.65</v>
      </c>
    </row>
    <row r="82" spans="1:16" x14ac:dyDescent="0.3">
      <c r="A82" s="1">
        <v>80</v>
      </c>
      <c r="B82" s="1">
        <v>68.290000000000006</v>
      </c>
      <c r="C82" s="1">
        <v>48.87</v>
      </c>
      <c r="D82" s="1">
        <v>49.25</v>
      </c>
      <c r="E82" s="1">
        <v>33.25</v>
      </c>
      <c r="F82" s="1">
        <v>29.26</v>
      </c>
      <c r="G82" s="1">
        <v>42.66</v>
      </c>
      <c r="H82" s="1">
        <v>18.93</v>
      </c>
      <c r="I82" s="1">
        <v>43.85</v>
      </c>
      <c r="J82" s="1">
        <v>54.61</v>
      </c>
      <c r="K82" s="1">
        <v>38.42</v>
      </c>
      <c r="L82" s="1">
        <v>21.85</v>
      </c>
      <c r="M82" s="1">
        <v>35.04</v>
      </c>
      <c r="N82" s="1">
        <v>13.63</v>
      </c>
      <c r="O82" s="1">
        <v>61.71</v>
      </c>
      <c r="P82" s="1">
        <v>46.06</v>
      </c>
    </row>
    <row r="83" spans="1:16" x14ac:dyDescent="0.3">
      <c r="A83" s="1">
        <v>81</v>
      </c>
      <c r="B83" s="1">
        <v>69.41</v>
      </c>
      <c r="C83" s="1">
        <v>49.32</v>
      </c>
      <c r="D83" s="1">
        <v>52.91</v>
      </c>
      <c r="E83" s="1">
        <v>28.65</v>
      </c>
      <c r="F83" s="1">
        <v>33.81</v>
      </c>
      <c r="G83" s="1">
        <v>39.979999999999997</v>
      </c>
      <c r="H83" s="1">
        <v>19.38</v>
      </c>
      <c r="I83" s="1">
        <v>45.11</v>
      </c>
      <c r="J83" s="1">
        <v>55.39</v>
      </c>
      <c r="K83" s="1">
        <v>39.979999999999997</v>
      </c>
      <c r="L83" s="1">
        <v>19.21</v>
      </c>
      <c r="M83" s="1">
        <v>35.25</v>
      </c>
      <c r="N83" s="1">
        <v>15.66</v>
      </c>
      <c r="O83" s="1">
        <v>62.7</v>
      </c>
      <c r="P83" s="1">
        <v>46.5</v>
      </c>
    </row>
    <row r="84" spans="1:16" x14ac:dyDescent="0.3">
      <c r="A84" s="1">
        <v>82</v>
      </c>
      <c r="B84" s="1">
        <v>70.36</v>
      </c>
      <c r="C84" s="1">
        <v>50.26</v>
      </c>
      <c r="D84" s="1">
        <v>51.89</v>
      </c>
      <c r="E84" s="1">
        <v>28.86</v>
      </c>
      <c r="F84" s="1">
        <v>34.44</v>
      </c>
      <c r="G84" s="1">
        <v>42.47</v>
      </c>
      <c r="H84" s="1">
        <v>20.079999999999998</v>
      </c>
      <c r="I84" s="1">
        <v>45.44</v>
      </c>
      <c r="J84" s="1">
        <v>56.59</v>
      </c>
      <c r="K84" s="1">
        <v>41.4</v>
      </c>
      <c r="L84" s="1">
        <v>19.29</v>
      </c>
      <c r="M84" s="1">
        <v>35.729999999999997</v>
      </c>
      <c r="N84" s="1">
        <v>13.75</v>
      </c>
      <c r="O84" s="1">
        <v>63.67</v>
      </c>
      <c r="P84" s="1">
        <v>48.5</v>
      </c>
    </row>
    <row r="85" spans="1:16" x14ac:dyDescent="0.3">
      <c r="A85" s="1">
        <v>83</v>
      </c>
      <c r="B85" s="1">
        <v>71.58</v>
      </c>
      <c r="C85" s="1">
        <v>51.21</v>
      </c>
      <c r="D85" s="1">
        <v>55.84</v>
      </c>
      <c r="E85" s="1">
        <v>30.37</v>
      </c>
      <c r="F85" s="1">
        <v>33.729999999999997</v>
      </c>
      <c r="G85" s="1">
        <v>41.41</v>
      </c>
      <c r="H85" s="1">
        <v>20.5</v>
      </c>
      <c r="I85" s="1">
        <v>49.11</v>
      </c>
      <c r="J85" s="1">
        <v>57.44</v>
      </c>
      <c r="K85" s="1">
        <v>41.56</v>
      </c>
      <c r="L85" s="1">
        <v>23.05</v>
      </c>
      <c r="M85" s="1">
        <v>36.090000000000003</v>
      </c>
      <c r="N85" s="1">
        <v>16.37</v>
      </c>
      <c r="O85" s="1">
        <v>64.760000000000005</v>
      </c>
      <c r="P85" s="1">
        <v>49.31</v>
      </c>
    </row>
    <row r="86" spans="1:16" x14ac:dyDescent="0.3">
      <c r="A86" s="1">
        <v>84</v>
      </c>
      <c r="B86" s="1">
        <v>73.239999999999995</v>
      </c>
      <c r="C86" s="1">
        <v>52.29</v>
      </c>
      <c r="D86" s="1">
        <v>54.42</v>
      </c>
      <c r="E86" s="1">
        <v>29.7</v>
      </c>
      <c r="F86" s="1">
        <v>36.25</v>
      </c>
      <c r="G86" s="1">
        <v>36.979999999999997</v>
      </c>
      <c r="H86" s="1">
        <v>20.89</v>
      </c>
      <c r="I86" s="1">
        <v>49.29</v>
      </c>
      <c r="J86" s="1">
        <v>58.24</v>
      </c>
      <c r="K86" s="1">
        <v>42.66</v>
      </c>
      <c r="L86" s="1">
        <v>21.93</v>
      </c>
      <c r="M86" s="1">
        <v>36.57</v>
      </c>
      <c r="N86" s="1">
        <v>14.25</v>
      </c>
      <c r="O86" s="1">
        <v>66.05</v>
      </c>
      <c r="P86" s="1">
        <v>49.89</v>
      </c>
    </row>
    <row r="87" spans="1:16" x14ac:dyDescent="0.3">
      <c r="A87" s="1">
        <v>85</v>
      </c>
      <c r="B87" s="1">
        <v>74.819999999999993</v>
      </c>
      <c r="C87" s="1">
        <v>52.8</v>
      </c>
      <c r="D87" s="1">
        <v>58.25</v>
      </c>
      <c r="E87" s="1">
        <v>32.07</v>
      </c>
      <c r="F87" s="1">
        <v>37.39</v>
      </c>
      <c r="G87" s="1">
        <v>39.24</v>
      </c>
      <c r="H87" s="1">
        <v>21.24</v>
      </c>
      <c r="I87" s="1">
        <v>50.49</v>
      </c>
      <c r="J87" s="1">
        <v>59.63</v>
      </c>
      <c r="K87" s="1">
        <v>46.8</v>
      </c>
      <c r="L87" s="1">
        <v>25.17</v>
      </c>
      <c r="M87" s="1">
        <v>37.4</v>
      </c>
      <c r="N87" s="1">
        <v>14.67</v>
      </c>
      <c r="O87" s="1">
        <v>67.22</v>
      </c>
      <c r="P87" s="1">
        <v>51.15</v>
      </c>
    </row>
    <row r="88" spans="1:16" x14ac:dyDescent="0.3">
      <c r="A88" s="1">
        <v>86</v>
      </c>
      <c r="B88" s="1">
        <v>75.680000000000007</v>
      </c>
      <c r="C88" s="1">
        <v>53.25</v>
      </c>
      <c r="D88" s="1">
        <v>61.29</v>
      </c>
      <c r="E88" s="1">
        <v>36.549999999999997</v>
      </c>
      <c r="F88" s="1">
        <v>37.96</v>
      </c>
      <c r="G88" s="1">
        <v>39.32</v>
      </c>
      <c r="H88" s="1">
        <v>21.42</v>
      </c>
      <c r="I88" s="1">
        <v>50.43</v>
      </c>
      <c r="J88" s="1">
        <v>60.39</v>
      </c>
      <c r="K88" s="1">
        <v>46.41</v>
      </c>
      <c r="L88" s="1">
        <v>22.47</v>
      </c>
      <c r="M88" s="1">
        <v>38.07</v>
      </c>
      <c r="N88" s="1">
        <v>15</v>
      </c>
      <c r="O88" s="1">
        <v>68.650000000000006</v>
      </c>
      <c r="P88" s="1">
        <v>52.75</v>
      </c>
    </row>
    <row r="89" spans="1:16" x14ac:dyDescent="0.3">
      <c r="A89" s="1">
        <v>87</v>
      </c>
      <c r="B89" s="1">
        <v>76.67</v>
      </c>
      <c r="C89" s="1">
        <v>54.02</v>
      </c>
      <c r="D89" s="1">
        <v>59.55</v>
      </c>
      <c r="E89" s="1">
        <v>35.22</v>
      </c>
      <c r="F89" s="1">
        <v>39.46</v>
      </c>
      <c r="G89" s="1">
        <v>44.15</v>
      </c>
      <c r="H89" s="1">
        <v>21.76</v>
      </c>
      <c r="I89" s="1">
        <v>50.73</v>
      </c>
      <c r="J89" s="1">
        <v>61.1</v>
      </c>
      <c r="K89" s="1">
        <v>46.78</v>
      </c>
      <c r="L89" s="1">
        <v>22.36</v>
      </c>
      <c r="M89" s="1">
        <v>38.35</v>
      </c>
      <c r="N89" s="1">
        <v>15.14</v>
      </c>
      <c r="O89" s="1">
        <v>69.05</v>
      </c>
      <c r="P89" s="1">
        <v>54.66</v>
      </c>
    </row>
    <row r="90" spans="1:16" x14ac:dyDescent="0.3">
      <c r="A90" s="1">
        <v>88</v>
      </c>
      <c r="B90" s="1">
        <v>77.430000000000007</v>
      </c>
      <c r="C90" s="1">
        <v>54.54</v>
      </c>
      <c r="D90" s="1">
        <v>63.49</v>
      </c>
      <c r="E90" s="1">
        <v>31.91</v>
      </c>
      <c r="F90" s="1">
        <v>39.4</v>
      </c>
      <c r="G90" s="1">
        <v>48.17</v>
      </c>
      <c r="H90" s="1">
        <v>22.25</v>
      </c>
      <c r="I90" s="1">
        <v>51.67</v>
      </c>
      <c r="J90" s="1">
        <v>62.13</v>
      </c>
      <c r="K90" s="1">
        <v>47.34</v>
      </c>
      <c r="L90" s="1">
        <v>25.49</v>
      </c>
      <c r="M90" s="1">
        <v>38.97</v>
      </c>
      <c r="N90" s="1">
        <v>16.18</v>
      </c>
      <c r="O90" s="1">
        <v>69.39</v>
      </c>
      <c r="P90" s="1">
        <v>54.23</v>
      </c>
    </row>
    <row r="91" spans="1:16" x14ac:dyDescent="0.3">
      <c r="A91" s="1">
        <v>89</v>
      </c>
      <c r="B91" s="1">
        <v>78.239999999999995</v>
      </c>
      <c r="C91" s="1">
        <v>55.25</v>
      </c>
      <c r="D91" s="1">
        <v>67.150000000000006</v>
      </c>
      <c r="E91" s="1">
        <v>34.229999999999997</v>
      </c>
      <c r="F91" s="1">
        <v>40.409999999999997</v>
      </c>
      <c r="G91" s="1">
        <v>32.090000000000003</v>
      </c>
      <c r="H91" s="1">
        <v>22.85</v>
      </c>
      <c r="I91" s="1">
        <v>52.91</v>
      </c>
      <c r="J91" s="1">
        <v>62.79</v>
      </c>
      <c r="K91" s="1">
        <v>51.02</v>
      </c>
      <c r="L91" s="1">
        <v>23.82</v>
      </c>
      <c r="M91" s="1">
        <v>39.42</v>
      </c>
      <c r="N91" s="1">
        <v>15.8</v>
      </c>
      <c r="O91" s="1">
        <v>70.28</v>
      </c>
      <c r="P91" s="1">
        <v>55.37</v>
      </c>
    </row>
    <row r="92" spans="1:16" x14ac:dyDescent="0.3">
      <c r="A92" s="1">
        <v>90</v>
      </c>
      <c r="B92" s="1">
        <v>79.97</v>
      </c>
      <c r="C92" s="1">
        <v>56.04</v>
      </c>
      <c r="D92" s="1">
        <v>68.680000000000007</v>
      </c>
      <c r="E92" s="1">
        <v>36.21</v>
      </c>
      <c r="F92" s="1">
        <v>39.32</v>
      </c>
      <c r="G92" s="1">
        <v>31.87</v>
      </c>
      <c r="H92" s="1">
        <v>23.02</v>
      </c>
      <c r="I92" s="1">
        <v>53.49</v>
      </c>
      <c r="J92" s="1">
        <v>64.05</v>
      </c>
      <c r="K92" s="1">
        <v>50.24</v>
      </c>
      <c r="L92" s="1">
        <v>25.02</v>
      </c>
      <c r="M92" s="1">
        <v>39.9</v>
      </c>
      <c r="N92" s="1">
        <v>16.29</v>
      </c>
      <c r="O92" s="1">
        <v>71.209999999999994</v>
      </c>
      <c r="P92" s="1">
        <v>55.99</v>
      </c>
    </row>
    <row r="93" spans="1:16" x14ac:dyDescent="0.3">
      <c r="A93" s="1">
        <v>91</v>
      </c>
      <c r="B93" s="1">
        <v>81.64</v>
      </c>
      <c r="C93" s="1">
        <v>57</v>
      </c>
      <c r="D93" s="1">
        <v>65.13</v>
      </c>
      <c r="E93" s="1">
        <v>35.26</v>
      </c>
      <c r="F93" s="1">
        <v>36.020000000000003</v>
      </c>
      <c r="G93" s="1">
        <v>39.840000000000003</v>
      </c>
      <c r="H93" s="1">
        <v>23.23</v>
      </c>
      <c r="I93" s="1">
        <v>54.47</v>
      </c>
      <c r="J93" s="1">
        <v>64.58</v>
      </c>
      <c r="K93" s="1">
        <v>48.62</v>
      </c>
      <c r="L93" s="1">
        <v>24.44</v>
      </c>
      <c r="M93" s="1">
        <v>40.270000000000003</v>
      </c>
      <c r="N93" s="1">
        <v>16.760000000000002</v>
      </c>
      <c r="O93" s="1">
        <v>72.19</v>
      </c>
      <c r="P93" s="1">
        <v>57.03</v>
      </c>
    </row>
    <row r="94" spans="1:16" x14ac:dyDescent="0.3">
      <c r="A94" s="1">
        <v>92</v>
      </c>
      <c r="B94" s="1">
        <v>82.53</v>
      </c>
      <c r="C94" s="1">
        <v>57.63</v>
      </c>
      <c r="D94" s="1">
        <v>63.47</v>
      </c>
      <c r="E94" s="1">
        <v>37.119999999999997</v>
      </c>
      <c r="F94" s="1">
        <v>41.41</v>
      </c>
      <c r="G94" s="1">
        <v>47.86</v>
      </c>
      <c r="H94" s="1">
        <v>23.93</v>
      </c>
      <c r="I94" s="1">
        <v>56.48</v>
      </c>
      <c r="J94" s="1">
        <v>65.489999999999995</v>
      </c>
      <c r="K94" s="1">
        <v>50.47</v>
      </c>
      <c r="L94" s="1">
        <v>24.6</v>
      </c>
      <c r="M94" s="1">
        <v>40.82</v>
      </c>
      <c r="N94" s="1">
        <v>17.989999999999998</v>
      </c>
      <c r="O94" s="1">
        <v>72.91</v>
      </c>
      <c r="P94" s="1">
        <v>58.26</v>
      </c>
    </row>
    <row r="95" spans="1:16" x14ac:dyDescent="0.3">
      <c r="A95" s="1">
        <v>93</v>
      </c>
      <c r="B95" s="1">
        <v>83.6</v>
      </c>
      <c r="C95" s="1">
        <v>58.48</v>
      </c>
      <c r="D95" s="1">
        <v>71.59</v>
      </c>
      <c r="E95" s="1">
        <v>36.01</v>
      </c>
      <c r="F95" s="1">
        <v>42.62</v>
      </c>
      <c r="G95" s="1">
        <v>42.04</v>
      </c>
      <c r="H95" s="1">
        <v>24.19</v>
      </c>
      <c r="I95" s="1">
        <v>56.52</v>
      </c>
      <c r="J95" s="1">
        <v>66.28</v>
      </c>
      <c r="K95" s="1">
        <v>51.43</v>
      </c>
      <c r="L95" s="1">
        <v>27.62</v>
      </c>
      <c r="M95" s="1">
        <v>41.18</v>
      </c>
      <c r="N95" s="1">
        <v>18.649999999999999</v>
      </c>
      <c r="O95" s="1">
        <v>74.34</v>
      </c>
      <c r="P95" s="1">
        <v>59.23</v>
      </c>
    </row>
    <row r="96" spans="1:16" x14ac:dyDescent="0.3">
      <c r="A96" s="1">
        <v>94</v>
      </c>
      <c r="B96" s="1">
        <v>85.15</v>
      </c>
      <c r="C96" s="1">
        <v>59.59</v>
      </c>
      <c r="D96" s="1">
        <v>71.010000000000005</v>
      </c>
      <c r="E96" s="1">
        <v>36.42</v>
      </c>
      <c r="F96" s="1">
        <v>43.15</v>
      </c>
      <c r="G96" s="1">
        <v>35.64</v>
      </c>
      <c r="H96" s="1">
        <v>24.25</v>
      </c>
      <c r="I96" s="1">
        <v>58.1</v>
      </c>
      <c r="J96" s="1">
        <v>67.75</v>
      </c>
      <c r="K96" s="1">
        <v>51.55</v>
      </c>
      <c r="L96" s="1">
        <v>26.81</v>
      </c>
      <c r="M96" s="1">
        <v>41.76</v>
      </c>
      <c r="N96" s="1">
        <v>18.09</v>
      </c>
      <c r="O96" s="1">
        <v>75.61</v>
      </c>
      <c r="P96" s="1">
        <v>60.01</v>
      </c>
    </row>
    <row r="97" spans="1:16" x14ac:dyDescent="0.3">
      <c r="A97" s="1">
        <v>95</v>
      </c>
      <c r="B97" s="1">
        <v>86.47</v>
      </c>
      <c r="C97" s="1">
        <v>60.33</v>
      </c>
      <c r="D97" s="1">
        <v>67.94</v>
      </c>
      <c r="E97" s="1">
        <v>37.47</v>
      </c>
      <c r="F97" s="1">
        <v>43.68</v>
      </c>
      <c r="G97" s="1">
        <v>36.08</v>
      </c>
      <c r="H97" s="1">
        <v>24.53</v>
      </c>
      <c r="I97" s="1">
        <v>59.31</v>
      </c>
      <c r="J97" s="1">
        <v>68.760000000000005</v>
      </c>
      <c r="K97" s="1">
        <v>54.76</v>
      </c>
      <c r="L97" s="1">
        <v>30.4</v>
      </c>
      <c r="M97" s="1">
        <v>42.79</v>
      </c>
      <c r="N97" s="1">
        <v>19.809999999999999</v>
      </c>
      <c r="O97" s="1">
        <v>76.790000000000006</v>
      </c>
      <c r="P97" s="1">
        <v>60.81</v>
      </c>
    </row>
    <row r="98" spans="1:16" x14ac:dyDescent="0.3">
      <c r="A98" s="1">
        <v>96</v>
      </c>
      <c r="B98" s="1">
        <v>87.6</v>
      </c>
      <c r="C98" s="1">
        <v>61.01</v>
      </c>
      <c r="D98" s="1">
        <v>68.13</v>
      </c>
      <c r="E98" s="1">
        <v>38.909999999999997</v>
      </c>
      <c r="F98" s="1">
        <v>44.43</v>
      </c>
      <c r="G98" s="1">
        <v>42.89</v>
      </c>
      <c r="H98" s="1">
        <v>24.77</v>
      </c>
      <c r="I98" s="1">
        <v>58.76</v>
      </c>
      <c r="J98" s="1">
        <v>69.5</v>
      </c>
      <c r="K98" s="1">
        <v>53.47</v>
      </c>
      <c r="L98" s="1">
        <v>30.1</v>
      </c>
      <c r="M98" s="1">
        <v>43.39</v>
      </c>
      <c r="N98" s="1">
        <v>20.170000000000002</v>
      </c>
      <c r="O98" s="1">
        <v>77.819999999999993</v>
      </c>
      <c r="P98" s="1">
        <v>61.37</v>
      </c>
    </row>
    <row r="99" spans="1:16" x14ac:dyDescent="0.3">
      <c r="A99" s="1">
        <v>97</v>
      </c>
      <c r="B99" s="1">
        <v>89.02</v>
      </c>
      <c r="C99" s="1">
        <v>62.15</v>
      </c>
      <c r="D99" s="1">
        <v>71</v>
      </c>
      <c r="E99" s="1">
        <v>39.590000000000003</v>
      </c>
      <c r="F99" s="1">
        <v>45.15</v>
      </c>
      <c r="G99" s="1">
        <v>51.69</v>
      </c>
      <c r="H99" s="1">
        <v>25.01</v>
      </c>
      <c r="I99" s="1">
        <v>62.88</v>
      </c>
      <c r="J99" s="1">
        <v>70.19</v>
      </c>
      <c r="K99" s="1">
        <v>55.37</v>
      </c>
      <c r="L99" s="1">
        <v>24.63</v>
      </c>
      <c r="M99" s="1">
        <v>44.04</v>
      </c>
      <c r="N99" s="1">
        <v>20.63</v>
      </c>
      <c r="O99" s="1">
        <v>79.099999999999994</v>
      </c>
      <c r="P99" s="1">
        <v>60.48</v>
      </c>
    </row>
    <row r="100" spans="1:16" x14ac:dyDescent="0.3">
      <c r="A100" s="1">
        <v>98</v>
      </c>
      <c r="B100" s="1">
        <v>89.56</v>
      </c>
      <c r="C100" s="1">
        <v>62.72</v>
      </c>
      <c r="D100" s="1">
        <v>75.489999999999995</v>
      </c>
      <c r="E100" s="1">
        <v>41.07</v>
      </c>
      <c r="F100" s="1">
        <v>46.6</v>
      </c>
      <c r="G100" s="1">
        <v>52.14</v>
      </c>
      <c r="H100" s="1">
        <v>25.08</v>
      </c>
      <c r="I100" s="1">
        <v>59.97</v>
      </c>
      <c r="J100" s="1">
        <v>70.97</v>
      </c>
      <c r="K100" s="1">
        <v>59.21</v>
      </c>
      <c r="L100" s="1">
        <v>24.71</v>
      </c>
      <c r="M100" s="1">
        <v>44.52</v>
      </c>
      <c r="N100" s="1">
        <v>20.81</v>
      </c>
      <c r="O100" s="1">
        <v>80.099999999999994</v>
      </c>
      <c r="P100" s="1">
        <v>62.48</v>
      </c>
    </row>
    <row r="101" spans="1:16" x14ac:dyDescent="0.3">
      <c r="A101" s="1">
        <v>99</v>
      </c>
      <c r="B101" s="1">
        <v>89.89</v>
      </c>
      <c r="C101" s="1">
        <v>63.21</v>
      </c>
      <c r="D101" s="1">
        <v>77.77</v>
      </c>
      <c r="E101" s="1">
        <v>41.19</v>
      </c>
      <c r="F101" s="1">
        <v>46.9</v>
      </c>
      <c r="G101" s="1">
        <v>53.91</v>
      </c>
      <c r="H101" s="1">
        <v>25.72</v>
      </c>
      <c r="I101" s="1">
        <v>60.67</v>
      </c>
      <c r="J101" s="1">
        <v>71.569999999999993</v>
      </c>
      <c r="K101" s="1">
        <v>55.99</v>
      </c>
      <c r="L101" s="1">
        <v>25.37</v>
      </c>
      <c r="M101" s="1">
        <v>44.97</v>
      </c>
      <c r="N101" s="1">
        <v>21.14</v>
      </c>
      <c r="O101" s="1">
        <v>81.150000000000006</v>
      </c>
      <c r="P101" s="1">
        <v>59.8</v>
      </c>
    </row>
    <row r="102" spans="1:16" x14ac:dyDescent="0.3">
      <c r="A102" s="1">
        <v>100</v>
      </c>
      <c r="B102" s="1">
        <v>90.75</v>
      </c>
      <c r="C102" s="1">
        <v>63.49</v>
      </c>
      <c r="D102" s="1">
        <v>74.180000000000007</v>
      </c>
      <c r="E102" s="1">
        <v>43.72</v>
      </c>
      <c r="F102" s="1">
        <v>47.35</v>
      </c>
      <c r="G102" s="1">
        <v>54.64</v>
      </c>
      <c r="H102" s="1">
        <v>25.79</v>
      </c>
      <c r="I102" s="1">
        <v>61.66</v>
      </c>
      <c r="J102" s="1">
        <v>72.28</v>
      </c>
      <c r="K102" s="1">
        <v>56.35</v>
      </c>
      <c r="L102" s="1">
        <v>29.08</v>
      </c>
      <c r="M102" s="1">
        <v>45.57</v>
      </c>
      <c r="N102" s="1">
        <v>21.35</v>
      </c>
      <c r="O102" s="1">
        <v>81.84</v>
      </c>
      <c r="P102" s="1">
        <v>64.260000000000005</v>
      </c>
    </row>
    <row r="103" spans="1:16" x14ac:dyDescent="0.3">
      <c r="A103" s="1">
        <v>101</v>
      </c>
      <c r="B103" s="1">
        <v>92.05</v>
      </c>
      <c r="C103" s="1">
        <v>63.77</v>
      </c>
      <c r="D103" s="1">
        <v>74.63</v>
      </c>
      <c r="E103" s="1">
        <v>43</v>
      </c>
      <c r="F103" s="1">
        <v>48.65</v>
      </c>
      <c r="G103" s="1">
        <v>56.87</v>
      </c>
      <c r="H103" s="1">
        <v>26.38</v>
      </c>
      <c r="I103" s="1">
        <v>63.88</v>
      </c>
      <c r="J103" s="1">
        <v>73.400000000000006</v>
      </c>
      <c r="K103" s="1">
        <v>58.2</v>
      </c>
      <c r="L103" s="1">
        <v>26.07</v>
      </c>
      <c r="M103" s="1">
        <v>45.8</v>
      </c>
      <c r="N103" s="1">
        <v>21.61</v>
      </c>
      <c r="O103" s="1">
        <v>83.06</v>
      </c>
      <c r="P103" s="1">
        <v>64.69</v>
      </c>
    </row>
    <row r="104" spans="1:16" x14ac:dyDescent="0.3">
      <c r="A104" s="1">
        <v>102</v>
      </c>
      <c r="B104" s="1">
        <v>93.42</v>
      </c>
      <c r="C104" s="1">
        <v>64.59</v>
      </c>
      <c r="D104" s="1">
        <v>75.72</v>
      </c>
      <c r="E104" s="1">
        <v>44.1</v>
      </c>
      <c r="F104" s="1">
        <v>47.79</v>
      </c>
      <c r="G104" s="1">
        <v>58.18</v>
      </c>
      <c r="H104" s="1">
        <v>26.64</v>
      </c>
      <c r="I104" s="1">
        <v>63.05</v>
      </c>
      <c r="J104" s="1">
        <v>74.239999999999995</v>
      </c>
      <c r="K104" s="1">
        <v>55.66</v>
      </c>
      <c r="L104" s="1">
        <v>26.31</v>
      </c>
      <c r="M104" s="1">
        <v>46.37</v>
      </c>
      <c r="N104" s="1">
        <v>22.16</v>
      </c>
      <c r="O104" s="1">
        <v>84.39</v>
      </c>
      <c r="P104" s="1">
        <v>66.150000000000006</v>
      </c>
    </row>
    <row r="105" spans="1:16" x14ac:dyDescent="0.3">
      <c r="A105" s="1">
        <v>103</v>
      </c>
      <c r="B105" s="1">
        <v>94.21</v>
      </c>
      <c r="C105" s="1">
        <v>65.48</v>
      </c>
      <c r="D105" s="1">
        <v>75.760000000000005</v>
      </c>
      <c r="E105" s="1">
        <v>44.6</v>
      </c>
      <c r="F105" s="1">
        <v>49.38</v>
      </c>
      <c r="G105" s="1">
        <v>51</v>
      </c>
      <c r="H105" s="1">
        <v>27.15</v>
      </c>
      <c r="I105" s="1">
        <v>64.08</v>
      </c>
      <c r="J105" s="1">
        <v>75.28</v>
      </c>
      <c r="K105" s="1">
        <v>57.15</v>
      </c>
      <c r="L105" s="1">
        <v>27.07</v>
      </c>
      <c r="M105" s="1">
        <v>46.69</v>
      </c>
      <c r="N105" s="1">
        <v>23.13</v>
      </c>
      <c r="O105" s="1">
        <v>85.33</v>
      </c>
      <c r="P105" s="1">
        <v>64.3</v>
      </c>
    </row>
    <row r="106" spans="1:16" x14ac:dyDescent="0.3">
      <c r="A106" s="1">
        <v>104</v>
      </c>
      <c r="B106" s="1">
        <v>94.94</v>
      </c>
      <c r="C106" s="1">
        <v>66.11</v>
      </c>
      <c r="D106" s="1">
        <v>80.92</v>
      </c>
      <c r="E106" s="1">
        <v>45.12</v>
      </c>
      <c r="F106" s="1">
        <v>48.22</v>
      </c>
      <c r="G106" s="1">
        <v>51.85</v>
      </c>
      <c r="H106" s="1">
        <v>27.26</v>
      </c>
      <c r="I106" s="1">
        <v>65</v>
      </c>
      <c r="J106" s="1">
        <v>75.849999999999994</v>
      </c>
      <c r="K106" s="1">
        <v>58.39</v>
      </c>
      <c r="L106" s="1">
        <v>27.96</v>
      </c>
      <c r="M106" s="1">
        <v>47.4</v>
      </c>
      <c r="N106" s="1">
        <v>22.5</v>
      </c>
      <c r="O106" s="1">
        <v>86.34</v>
      </c>
      <c r="P106" s="1">
        <v>66.3</v>
      </c>
    </row>
    <row r="107" spans="1:16" x14ac:dyDescent="0.3">
      <c r="A107" s="1">
        <v>105</v>
      </c>
      <c r="B107" s="1">
        <v>96.96</v>
      </c>
      <c r="C107" s="1">
        <v>66.709999999999994</v>
      </c>
      <c r="D107" s="1">
        <v>81.23</v>
      </c>
      <c r="E107" s="1">
        <v>46.23</v>
      </c>
      <c r="F107" s="1">
        <v>44.99</v>
      </c>
      <c r="G107" s="1">
        <v>52.09</v>
      </c>
      <c r="H107" s="1">
        <v>27.81</v>
      </c>
      <c r="I107" s="1">
        <v>65.94</v>
      </c>
      <c r="J107" s="1">
        <v>76.45</v>
      </c>
      <c r="K107" s="1">
        <v>59.75</v>
      </c>
      <c r="L107" s="1">
        <v>27.86</v>
      </c>
      <c r="M107" s="1">
        <v>47.75</v>
      </c>
      <c r="N107" s="1">
        <v>22.87</v>
      </c>
      <c r="O107" s="1">
        <v>87.59</v>
      </c>
      <c r="P107" s="1">
        <v>68.239999999999995</v>
      </c>
    </row>
    <row r="108" spans="1:16" x14ac:dyDescent="0.3">
      <c r="A108" s="1">
        <v>106</v>
      </c>
      <c r="B108" s="1">
        <v>98.21</v>
      </c>
      <c r="C108" s="1">
        <v>67.3</v>
      </c>
      <c r="D108" s="1">
        <v>82.59</v>
      </c>
      <c r="E108" s="1">
        <v>47.35</v>
      </c>
      <c r="F108" s="1">
        <v>50.18</v>
      </c>
      <c r="G108" s="1">
        <v>59.37</v>
      </c>
      <c r="H108" s="1">
        <v>27.87</v>
      </c>
      <c r="I108" s="1">
        <v>70</v>
      </c>
      <c r="J108" s="1">
        <v>77.349999999999994</v>
      </c>
      <c r="K108" s="1">
        <v>60.63</v>
      </c>
      <c r="L108" s="1">
        <v>28.72</v>
      </c>
      <c r="M108" s="1">
        <v>48.23</v>
      </c>
      <c r="N108" s="1">
        <v>23.25</v>
      </c>
      <c r="O108" s="1">
        <v>88.24</v>
      </c>
      <c r="P108" s="1">
        <v>69.489999999999995</v>
      </c>
    </row>
    <row r="109" spans="1:16" x14ac:dyDescent="0.3">
      <c r="A109" s="1">
        <v>107</v>
      </c>
      <c r="B109" s="1">
        <v>99.31</v>
      </c>
      <c r="C109" s="1">
        <v>67.81</v>
      </c>
      <c r="D109" s="1">
        <v>86.81</v>
      </c>
      <c r="E109" s="1">
        <v>46.41</v>
      </c>
      <c r="F109" s="1">
        <v>51.29</v>
      </c>
      <c r="G109" s="1">
        <v>57.9</v>
      </c>
      <c r="H109" s="1">
        <v>28.25</v>
      </c>
      <c r="I109" s="1">
        <v>68.959999999999994</v>
      </c>
      <c r="J109" s="1">
        <v>78.09</v>
      </c>
      <c r="K109" s="1">
        <v>61.35</v>
      </c>
      <c r="L109" s="1">
        <v>29.28</v>
      </c>
      <c r="M109" s="1">
        <v>48.75</v>
      </c>
      <c r="N109" s="1">
        <v>23.81</v>
      </c>
      <c r="O109" s="1">
        <v>89.13</v>
      </c>
      <c r="P109" s="1">
        <v>69.599999999999994</v>
      </c>
    </row>
    <row r="110" spans="1:16" x14ac:dyDescent="0.3">
      <c r="A110" s="1">
        <v>108</v>
      </c>
      <c r="B110" s="1">
        <v>101.1</v>
      </c>
      <c r="C110" s="1">
        <v>68.55</v>
      </c>
      <c r="D110" s="1">
        <v>88.51</v>
      </c>
      <c r="E110" s="1">
        <v>47.45</v>
      </c>
      <c r="F110" s="1">
        <v>52.01</v>
      </c>
      <c r="G110" s="1">
        <v>61.63</v>
      </c>
      <c r="H110" s="1">
        <v>28.51</v>
      </c>
      <c r="I110" s="1">
        <v>71.28</v>
      </c>
      <c r="J110" s="1">
        <v>78.69</v>
      </c>
      <c r="K110" s="1">
        <v>62.07</v>
      </c>
      <c r="L110" s="1">
        <v>29.76</v>
      </c>
      <c r="M110" s="1">
        <v>49.1</v>
      </c>
      <c r="N110" s="1">
        <v>23.75</v>
      </c>
      <c r="O110" s="1">
        <v>90.08</v>
      </c>
      <c r="P110" s="1">
        <v>71.14</v>
      </c>
    </row>
    <row r="111" spans="1:16" x14ac:dyDescent="0.3">
      <c r="A111" s="1">
        <v>109</v>
      </c>
      <c r="B111" s="1">
        <v>102.8</v>
      </c>
      <c r="C111" s="1">
        <v>69.28</v>
      </c>
      <c r="D111" s="1">
        <v>87.43</v>
      </c>
      <c r="E111" s="1">
        <v>48.23</v>
      </c>
      <c r="F111" s="1">
        <v>52.28</v>
      </c>
      <c r="G111" s="1">
        <v>60.97</v>
      </c>
      <c r="H111" s="1">
        <v>28.75</v>
      </c>
      <c r="I111" s="1">
        <v>70.73</v>
      </c>
      <c r="J111" s="1">
        <v>79.72</v>
      </c>
      <c r="K111" s="1">
        <v>62.51</v>
      </c>
      <c r="L111" s="1">
        <v>30.17</v>
      </c>
      <c r="M111" s="1">
        <v>49.38</v>
      </c>
      <c r="N111" s="1">
        <v>24.58</v>
      </c>
      <c r="O111" s="1">
        <v>90.79</v>
      </c>
      <c r="P111" s="1">
        <v>72.959999999999994</v>
      </c>
    </row>
    <row r="112" spans="1:16" x14ac:dyDescent="0.3">
      <c r="A112" s="1">
        <v>110</v>
      </c>
      <c r="B112" s="1">
        <v>103.5</v>
      </c>
      <c r="C112" s="1">
        <v>70.25</v>
      </c>
      <c r="D112" s="1">
        <v>85.91</v>
      </c>
      <c r="E112" s="1">
        <v>48.97</v>
      </c>
      <c r="F112" s="1">
        <v>53.05</v>
      </c>
      <c r="G112" s="1">
        <v>65.78</v>
      </c>
      <c r="H112" s="1">
        <v>29.12</v>
      </c>
      <c r="I112" s="1">
        <v>71.83</v>
      </c>
      <c r="J112" s="1">
        <v>80.81</v>
      </c>
      <c r="K112" s="1">
        <v>62.28</v>
      </c>
      <c r="L112" s="1">
        <v>29.87</v>
      </c>
      <c r="M112" s="1">
        <v>49.75</v>
      </c>
      <c r="N112" s="1">
        <v>24.01</v>
      </c>
      <c r="O112" s="1">
        <v>91.61</v>
      </c>
      <c r="P112" s="1">
        <v>74.099999999999994</v>
      </c>
    </row>
    <row r="113" spans="1:16" x14ac:dyDescent="0.3">
      <c r="A113" s="1">
        <v>111</v>
      </c>
      <c r="B113" s="1">
        <v>104.8</v>
      </c>
      <c r="C113" s="1">
        <v>70.739999999999995</v>
      </c>
      <c r="D113" s="1">
        <v>87.06</v>
      </c>
      <c r="E113" s="1">
        <v>49.55</v>
      </c>
      <c r="F113" s="1">
        <v>53.02</v>
      </c>
      <c r="G113" s="1">
        <v>57.94</v>
      </c>
      <c r="H113" s="1">
        <v>29.29</v>
      </c>
      <c r="I113" s="1">
        <v>74.95</v>
      </c>
      <c r="J113" s="1">
        <v>82.07</v>
      </c>
      <c r="K113" s="1">
        <v>63.01</v>
      </c>
      <c r="L113" s="1">
        <v>30.7</v>
      </c>
      <c r="M113" s="1">
        <v>50.21</v>
      </c>
      <c r="N113" s="1">
        <v>24.25</v>
      </c>
      <c r="O113" s="1">
        <v>92.29</v>
      </c>
      <c r="P113" s="1">
        <v>74.95</v>
      </c>
    </row>
    <row r="114" spans="1:16" x14ac:dyDescent="0.3">
      <c r="A114" s="1">
        <v>112</v>
      </c>
      <c r="B114" s="1">
        <v>105.7</v>
      </c>
      <c r="C114" s="1">
        <v>72.14</v>
      </c>
      <c r="D114" s="1">
        <v>90.65</v>
      </c>
      <c r="E114" s="1">
        <v>49.93</v>
      </c>
      <c r="F114" s="1">
        <v>50.64</v>
      </c>
      <c r="G114" s="1">
        <v>55.58</v>
      </c>
      <c r="H114" s="1">
        <v>29.71</v>
      </c>
      <c r="I114" s="1">
        <v>76.27</v>
      </c>
      <c r="J114" s="1">
        <v>82.25</v>
      </c>
      <c r="K114" s="1">
        <v>63.79</v>
      </c>
      <c r="L114" s="1">
        <v>30.75</v>
      </c>
      <c r="M114" s="1">
        <v>50.73</v>
      </c>
      <c r="N114" s="1">
        <v>24.25</v>
      </c>
      <c r="O114" s="1">
        <v>93.08</v>
      </c>
      <c r="P114" s="1">
        <v>75.489999999999995</v>
      </c>
    </row>
    <row r="115" spans="1:16" x14ac:dyDescent="0.3">
      <c r="A115" s="1">
        <v>113</v>
      </c>
      <c r="B115" s="1">
        <v>106.7</v>
      </c>
      <c r="C115" s="1">
        <v>72.78</v>
      </c>
      <c r="D115" s="1">
        <v>89</v>
      </c>
      <c r="E115" s="1">
        <v>51.2</v>
      </c>
      <c r="F115" s="1">
        <v>51.72</v>
      </c>
      <c r="G115" s="1">
        <v>68.540000000000006</v>
      </c>
      <c r="H115" s="1">
        <v>29.97</v>
      </c>
      <c r="I115" s="1">
        <v>77.05</v>
      </c>
      <c r="J115" s="1">
        <v>82.85</v>
      </c>
      <c r="K115" s="1">
        <v>64.41</v>
      </c>
      <c r="L115" s="1">
        <v>31.23</v>
      </c>
      <c r="M115" s="1">
        <v>51.25</v>
      </c>
      <c r="N115" s="1">
        <v>24.75</v>
      </c>
      <c r="O115" s="1">
        <v>93.66</v>
      </c>
      <c r="P115" s="1">
        <v>76.55</v>
      </c>
    </row>
    <row r="116" spans="1:16" x14ac:dyDescent="0.3">
      <c r="A116" s="1">
        <v>114</v>
      </c>
      <c r="B116" s="1">
        <v>107</v>
      </c>
      <c r="C116" s="1">
        <v>73.59</v>
      </c>
      <c r="D116" s="1">
        <v>91.46</v>
      </c>
      <c r="E116" s="1">
        <v>51.94</v>
      </c>
      <c r="F116" s="1">
        <v>54.13</v>
      </c>
      <c r="G116" s="1">
        <v>69.17</v>
      </c>
      <c r="H116" s="1">
        <v>30.84</v>
      </c>
      <c r="I116" s="1">
        <v>77.739999999999995</v>
      </c>
      <c r="J116" s="1">
        <v>83.54</v>
      </c>
      <c r="K116" s="1">
        <v>65.02</v>
      </c>
      <c r="L116" s="1">
        <v>31.41</v>
      </c>
      <c r="M116" s="1">
        <v>51.79</v>
      </c>
      <c r="N116" s="1">
        <v>24.75</v>
      </c>
      <c r="O116" s="1">
        <v>94.91</v>
      </c>
      <c r="P116" s="1">
        <v>77.38</v>
      </c>
    </row>
    <row r="117" spans="1:16" x14ac:dyDescent="0.3">
      <c r="A117" s="1">
        <v>115</v>
      </c>
      <c r="B117" s="1">
        <v>108.1</v>
      </c>
      <c r="C117" s="1">
        <v>73.92</v>
      </c>
      <c r="D117" s="1">
        <v>89.91</v>
      </c>
      <c r="E117" s="1">
        <v>52</v>
      </c>
      <c r="F117" s="1">
        <v>53.11</v>
      </c>
      <c r="G117" s="1">
        <v>68.31</v>
      </c>
      <c r="H117" s="1">
        <v>30.25</v>
      </c>
      <c r="I117" s="1">
        <v>78.180000000000007</v>
      </c>
      <c r="J117" s="1">
        <v>84.1</v>
      </c>
      <c r="K117" s="1">
        <v>65.84</v>
      </c>
      <c r="L117" s="1">
        <v>36.880000000000003</v>
      </c>
      <c r="M117" s="1">
        <v>52.54</v>
      </c>
      <c r="N117" s="1">
        <v>24.93</v>
      </c>
      <c r="O117" s="1">
        <v>95.88</v>
      </c>
      <c r="P117" s="1">
        <v>78.819999999999993</v>
      </c>
    </row>
    <row r="118" spans="1:16" x14ac:dyDescent="0.3">
      <c r="A118" s="1">
        <v>116</v>
      </c>
      <c r="B118" s="1">
        <v>108.9</v>
      </c>
      <c r="C118" s="1">
        <v>74.75</v>
      </c>
      <c r="D118" s="1">
        <v>90.51</v>
      </c>
      <c r="E118" s="1">
        <v>52.83</v>
      </c>
      <c r="F118" s="1">
        <v>51.02</v>
      </c>
      <c r="G118" s="1">
        <v>70.33</v>
      </c>
      <c r="H118" s="1">
        <v>30.53</v>
      </c>
      <c r="I118" s="1">
        <v>78.08</v>
      </c>
      <c r="J118" s="1">
        <v>84.8</v>
      </c>
      <c r="K118" s="1">
        <v>66.42</v>
      </c>
      <c r="L118" s="1">
        <v>34.409999999999997</v>
      </c>
      <c r="M118" s="1">
        <v>52.89</v>
      </c>
      <c r="N118" s="1">
        <v>25.25</v>
      </c>
      <c r="O118" s="1">
        <v>96.79</v>
      </c>
      <c r="P118" s="1">
        <v>78.86</v>
      </c>
    </row>
    <row r="119" spans="1:16" x14ac:dyDescent="0.3">
      <c r="A119" s="1">
        <v>117</v>
      </c>
      <c r="B119" s="1">
        <v>109.9</v>
      </c>
      <c r="C119" s="1">
        <v>75.31</v>
      </c>
      <c r="D119" s="1">
        <v>92.18</v>
      </c>
      <c r="E119" s="1">
        <v>53.8</v>
      </c>
      <c r="F119" s="1">
        <v>56.58</v>
      </c>
      <c r="G119" s="1">
        <v>70.2</v>
      </c>
      <c r="H119" s="1">
        <v>30.98</v>
      </c>
      <c r="I119" s="1">
        <v>81.31</v>
      </c>
      <c r="J119" s="1">
        <v>86.06</v>
      </c>
      <c r="K119" s="1">
        <v>67.180000000000007</v>
      </c>
      <c r="L119" s="1">
        <v>32.25</v>
      </c>
      <c r="M119" s="1">
        <v>53.36</v>
      </c>
      <c r="N119" s="1">
        <v>25.25</v>
      </c>
      <c r="O119" s="1">
        <v>98.09</v>
      </c>
      <c r="P119" s="1">
        <v>80.08</v>
      </c>
    </row>
    <row r="120" spans="1:16" x14ac:dyDescent="0.3">
      <c r="A120" s="1">
        <v>118</v>
      </c>
      <c r="B120" s="1">
        <v>110.8</v>
      </c>
      <c r="C120" s="1">
        <v>76.12</v>
      </c>
      <c r="D120" s="1">
        <v>95.65</v>
      </c>
      <c r="E120" s="1">
        <v>54.32</v>
      </c>
      <c r="F120" s="1">
        <v>57.37</v>
      </c>
      <c r="G120" s="1">
        <v>70.989999999999995</v>
      </c>
      <c r="H120" s="1">
        <v>31.23</v>
      </c>
      <c r="I120" s="1">
        <v>80.8</v>
      </c>
      <c r="J120" s="1">
        <v>86.77</v>
      </c>
      <c r="K120" s="1">
        <v>67.91</v>
      </c>
      <c r="L120" s="1">
        <v>32.6</v>
      </c>
      <c r="M120" s="1">
        <v>53.77</v>
      </c>
      <c r="N120" s="1">
        <v>26.36</v>
      </c>
      <c r="O120" s="1">
        <v>99.15</v>
      </c>
      <c r="P120" s="1">
        <v>81.77</v>
      </c>
    </row>
    <row r="121" spans="1:16" x14ac:dyDescent="0.3">
      <c r="A121" s="1">
        <v>119</v>
      </c>
      <c r="B121" s="1">
        <v>112.4</v>
      </c>
      <c r="C121" s="1">
        <v>77.040000000000006</v>
      </c>
      <c r="D121" s="1">
        <v>95.04</v>
      </c>
      <c r="E121" s="1">
        <v>54.61</v>
      </c>
      <c r="F121" s="1">
        <v>58.05</v>
      </c>
      <c r="G121" s="1">
        <v>67.22</v>
      </c>
      <c r="H121" s="1">
        <v>31.25</v>
      </c>
      <c r="I121" s="1">
        <v>81.2</v>
      </c>
      <c r="J121" s="1">
        <v>87.81</v>
      </c>
      <c r="K121" s="1">
        <v>68.260000000000005</v>
      </c>
      <c r="L121" s="1">
        <v>36.08</v>
      </c>
      <c r="M121" s="1">
        <v>54.28</v>
      </c>
      <c r="N121" s="1">
        <v>26.04</v>
      </c>
      <c r="O121" s="1">
        <v>99.8</v>
      </c>
      <c r="P121" s="1">
        <v>81.650000000000006</v>
      </c>
    </row>
    <row r="122" spans="1:16" x14ac:dyDescent="0.3">
      <c r="A122" s="1">
        <v>120</v>
      </c>
      <c r="B122" s="1">
        <v>113.7</v>
      </c>
      <c r="C122" s="1">
        <v>77.62</v>
      </c>
      <c r="D122" s="1">
        <v>102.9</v>
      </c>
      <c r="E122" s="1">
        <v>55.2</v>
      </c>
      <c r="F122" s="1">
        <v>57.98</v>
      </c>
      <c r="G122" s="1">
        <v>62.54</v>
      </c>
      <c r="H122" s="1">
        <v>31.42</v>
      </c>
      <c r="I122" s="1">
        <v>85.22</v>
      </c>
      <c r="J122" s="1">
        <v>88.37</v>
      </c>
      <c r="K122" s="1">
        <v>68.680000000000007</v>
      </c>
      <c r="L122" s="1">
        <v>33.07</v>
      </c>
      <c r="M122" s="1">
        <v>55.01</v>
      </c>
      <c r="N122" s="1">
        <v>25.75</v>
      </c>
      <c r="O122" s="1">
        <v>100.3</v>
      </c>
      <c r="P122" s="1">
        <v>81.92</v>
      </c>
    </row>
    <row r="123" spans="1:16" x14ac:dyDescent="0.3">
      <c r="A123" s="1">
        <v>121</v>
      </c>
      <c r="B123" s="1">
        <v>113.7</v>
      </c>
      <c r="C123" s="1">
        <v>78.06</v>
      </c>
      <c r="D123" s="1">
        <v>99.17</v>
      </c>
      <c r="E123" s="1">
        <v>55.54</v>
      </c>
      <c r="F123" s="1">
        <v>61.39</v>
      </c>
      <c r="G123" s="1">
        <v>72.08</v>
      </c>
      <c r="H123" s="1">
        <v>31.48</v>
      </c>
      <c r="I123" s="1">
        <v>84.29</v>
      </c>
      <c r="J123" s="1">
        <v>89.19</v>
      </c>
      <c r="K123" s="1">
        <v>69.180000000000007</v>
      </c>
      <c r="L123" s="1">
        <v>33.840000000000003</v>
      </c>
      <c r="M123" s="1">
        <v>55.57</v>
      </c>
      <c r="N123" s="1">
        <v>25.85</v>
      </c>
      <c r="O123" s="1">
        <v>100.9</v>
      </c>
      <c r="P123" s="1">
        <v>83.35</v>
      </c>
    </row>
    <row r="124" spans="1:16" x14ac:dyDescent="0.3">
      <c r="A124" s="1">
        <v>122</v>
      </c>
      <c r="B124" s="1">
        <v>114.5</v>
      </c>
      <c r="C124" s="1">
        <v>78.900000000000006</v>
      </c>
      <c r="D124" s="1">
        <v>99.18</v>
      </c>
      <c r="E124" s="1">
        <v>56.33</v>
      </c>
      <c r="F124" s="1">
        <v>60.12</v>
      </c>
      <c r="G124" s="1">
        <v>72.42</v>
      </c>
      <c r="H124" s="1">
        <v>31.75</v>
      </c>
      <c r="I124" s="1">
        <v>83.18</v>
      </c>
      <c r="J124" s="1">
        <v>89.83</v>
      </c>
      <c r="K124" s="1">
        <v>69.849999999999994</v>
      </c>
      <c r="L124" s="1">
        <v>34.619999999999997</v>
      </c>
      <c r="M124" s="1">
        <v>56.09</v>
      </c>
      <c r="N124" s="1">
        <v>26.25</v>
      </c>
      <c r="O124" s="1">
        <v>101.6</v>
      </c>
      <c r="P124" s="1">
        <v>85.13</v>
      </c>
    </row>
    <row r="125" spans="1:16" x14ac:dyDescent="0.3">
      <c r="A125" s="1">
        <v>123</v>
      </c>
      <c r="B125" s="1">
        <v>115.7</v>
      </c>
      <c r="C125" s="1">
        <v>79.56</v>
      </c>
      <c r="D125" s="1">
        <v>100.3</v>
      </c>
      <c r="E125" s="1">
        <v>56.51</v>
      </c>
      <c r="F125" s="1">
        <v>60.83</v>
      </c>
      <c r="G125" s="1">
        <v>71.61</v>
      </c>
      <c r="H125" s="1">
        <v>32.17</v>
      </c>
      <c r="I125" s="1">
        <v>83.93</v>
      </c>
      <c r="J125" s="1">
        <v>90.68</v>
      </c>
      <c r="K125" s="1">
        <v>70.010000000000005</v>
      </c>
      <c r="L125" s="1">
        <v>37.58</v>
      </c>
      <c r="M125" s="1">
        <v>56.64</v>
      </c>
      <c r="N125" s="1">
        <v>26.25</v>
      </c>
      <c r="O125" s="1">
        <v>102.3</v>
      </c>
      <c r="P125" s="1">
        <v>86.33</v>
      </c>
    </row>
    <row r="126" spans="1:16" x14ac:dyDescent="0.3">
      <c r="A126" s="1">
        <v>124</v>
      </c>
      <c r="B126" s="1">
        <v>117.1</v>
      </c>
      <c r="C126" s="1">
        <v>80.25</v>
      </c>
      <c r="D126" s="1">
        <v>98.84</v>
      </c>
      <c r="E126" s="1">
        <v>57.25</v>
      </c>
      <c r="F126" s="1">
        <v>59.92</v>
      </c>
      <c r="G126" s="1">
        <v>70.77</v>
      </c>
      <c r="H126" s="1">
        <v>32.36</v>
      </c>
      <c r="I126" s="1">
        <v>84.99</v>
      </c>
      <c r="J126" s="1">
        <v>92.17</v>
      </c>
      <c r="K126" s="1">
        <v>70.53</v>
      </c>
      <c r="L126" s="1">
        <v>40.369999999999997</v>
      </c>
      <c r="M126" s="1">
        <v>56.8</v>
      </c>
      <c r="N126" s="1">
        <v>27.19</v>
      </c>
      <c r="O126" s="1">
        <v>103</v>
      </c>
      <c r="P126" s="1">
        <v>87.8</v>
      </c>
    </row>
    <row r="127" spans="1:16" x14ac:dyDescent="0.3">
      <c r="A127" s="1">
        <v>125</v>
      </c>
      <c r="B127" s="1">
        <v>118.1</v>
      </c>
      <c r="C127" s="1">
        <v>81.16</v>
      </c>
      <c r="D127" s="1">
        <v>98.7</v>
      </c>
      <c r="E127" s="1">
        <v>57.33</v>
      </c>
      <c r="F127" s="1">
        <v>62.01</v>
      </c>
      <c r="G127" s="1">
        <v>72.31</v>
      </c>
      <c r="H127" s="1">
        <v>32.75</v>
      </c>
      <c r="I127" s="1">
        <v>85.06</v>
      </c>
      <c r="J127" s="1">
        <v>93.28</v>
      </c>
      <c r="K127" s="1">
        <v>71.430000000000007</v>
      </c>
      <c r="L127" s="1">
        <v>35.119999999999997</v>
      </c>
      <c r="M127" s="1">
        <v>57.33</v>
      </c>
      <c r="N127" s="1">
        <v>28.04</v>
      </c>
      <c r="O127" s="1">
        <v>104.2</v>
      </c>
      <c r="P127" s="1">
        <v>88.88</v>
      </c>
    </row>
    <row r="128" spans="1:16" x14ac:dyDescent="0.3">
      <c r="A128" s="1">
        <v>126</v>
      </c>
      <c r="B128" s="1">
        <v>119.4</v>
      </c>
      <c r="C128" s="1">
        <v>82.19</v>
      </c>
      <c r="D128" s="1">
        <v>101.8</v>
      </c>
      <c r="E128" s="1">
        <v>57.87</v>
      </c>
      <c r="F128" s="1">
        <v>64.19</v>
      </c>
      <c r="G128" s="1">
        <v>75.13</v>
      </c>
      <c r="H128" s="1">
        <v>32.78</v>
      </c>
      <c r="I128" s="1">
        <v>85.17</v>
      </c>
      <c r="J128" s="1">
        <v>94.03</v>
      </c>
      <c r="K128" s="1">
        <v>72.319999999999993</v>
      </c>
      <c r="L128" s="1">
        <v>35.75</v>
      </c>
      <c r="M128" s="1">
        <v>57.92</v>
      </c>
      <c r="N128" s="1">
        <v>26.75</v>
      </c>
      <c r="O128" s="1">
        <v>104.9</v>
      </c>
      <c r="P128" s="1">
        <v>91.12</v>
      </c>
    </row>
    <row r="129" spans="1:16" x14ac:dyDescent="0.3">
      <c r="A129" s="1">
        <v>127</v>
      </c>
      <c r="B129" s="1">
        <v>121.6</v>
      </c>
      <c r="C129" s="1">
        <v>83</v>
      </c>
      <c r="D129" s="1">
        <v>107.3</v>
      </c>
      <c r="E129" s="1">
        <v>58.25</v>
      </c>
      <c r="F129" s="1">
        <v>64.959999999999994</v>
      </c>
      <c r="G129" s="1">
        <v>75.650000000000006</v>
      </c>
      <c r="H129" s="1">
        <v>33.31</v>
      </c>
      <c r="I129" s="1">
        <v>85.62</v>
      </c>
      <c r="J129" s="1">
        <v>94.83</v>
      </c>
      <c r="K129" s="1">
        <v>73.98</v>
      </c>
      <c r="L129" s="1">
        <v>36.06</v>
      </c>
      <c r="M129" s="1">
        <v>58.47</v>
      </c>
      <c r="N129" s="1">
        <v>27.19</v>
      </c>
      <c r="O129" s="1">
        <v>106.1</v>
      </c>
      <c r="P129" s="1">
        <v>91.37</v>
      </c>
    </row>
    <row r="130" spans="1:16" x14ac:dyDescent="0.3">
      <c r="A130" s="1">
        <v>128</v>
      </c>
      <c r="B130" s="1">
        <v>121.7</v>
      </c>
      <c r="C130" s="1">
        <v>83.98</v>
      </c>
      <c r="D130" s="1">
        <v>108.2</v>
      </c>
      <c r="E130" s="1">
        <v>58.56</v>
      </c>
      <c r="F130" s="1">
        <v>65.260000000000005</v>
      </c>
      <c r="G130" s="1">
        <v>76.41</v>
      </c>
      <c r="H130" s="1">
        <v>33.35</v>
      </c>
      <c r="I130" s="1">
        <v>86.84</v>
      </c>
      <c r="J130" s="1">
        <v>95.88</v>
      </c>
      <c r="K130" s="1">
        <v>73.81</v>
      </c>
      <c r="L130" s="1">
        <v>36.299999999999997</v>
      </c>
      <c r="M130" s="1">
        <v>58.88</v>
      </c>
      <c r="N130" s="1">
        <v>27.25</v>
      </c>
      <c r="O130" s="1">
        <v>107</v>
      </c>
      <c r="P130" s="1">
        <v>93.39</v>
      </c>
    </row>
    <row r="131" spans="1:16" x14ac:dyDescent="0.3">
      <c r="A131" s="1">
        <v>129</v>
      </c>
      <c r="B131" s="1">
        <v>123.1</v>
      </c>
      <c r="C131" s="1">
        <v>84.42</v>
      </c>
      <c r="D131" s="1">
        <v>105.1</v>
      </c>
      <c r="E131" s="1">
        <v>58.75</v>
      </c>
      <c r="F131" s="1">
        <v>66.319999999999993</v>
      </c>
      <c r="G131" s="1">
        <v>77.34</v>
      </c>
      <c r="H131" s="1">
        <v>33.75</v>
      </c>
      <c r="I131" s="1">
        <v>87.35</v>
      </c>
      <c r="J131" s="1">
        <v>96.81</v>
      </c>
      <c r="K131" s="1">
        <v>74.62</v>
      </c>
      <c r="L131" s="1">
        <v>36.67</v>
      </c>
      <c r="M131" s="1">
        <v>59.39</v>
      </c>
      <c r="N131" s="1">
        <v>27.46</v>
      </c>
      <c r="O131" s="1">
        <v>107.8</v>
      </c>
      <c r="P131" s="1">
        <v>92.15</v>
      </c>
    </row>
    <row r="132" spans="1:16" x14ac:dyDescent="0.3">
      <c r="A132" s="1">
        <v>130</v>
      </c>
      <c r="B132" s="1">
        <v>124.3</v>
      </c>
      <c r="C132" s="1">
        <v>84.83</v>
      </c>
      <c r="D132" s="1">
        <v>107.5</v>
      </c>
      <c r="E132" s="1">
        <v>59.09</v>
      </c>
      <c r="F132" s="1">
        <v>67.510000000000005</v>
      </c>
      <c r="G132" s="1">
        <v>77.790000000000006</v>
      </c>
      <c r="H132" s="1">
        <v>33.75</v>
      </c>
      <c r="I132" s="1">
        <v>87.91</v>
      </c>
      <c r="J132" s="1">
        <v>97.41</v>
      </c>
      <c r="K132" s="1">
        <v>76.23</v>
      </c>
      <c r="L132" s="1">
        <v>36.72</v>
      </c>
      <c r="M132" s="1">
        <v>60</v>
      </c>
      <c r="N132" s="1">
        <v>27.75</v>
      </c>
      <c r="O132" s="1">
        <v>108.6</v>
      </c>
      <c r="P132" s="1">
        <v>89.97</v>
      </c>
    </row>
    <row r="133" spans="1:16" x14ac:dyDescent="0.3">
      <c r="A133" s="1">
        <v>131</v>
      </c>
      <c r="B133" s="1">
        <v>125.5</v>
      </c>
      <c r="C133" s="1">
        <v>85.41</v>
      </c>
      <c r="D133" s="1">
        <v>109.5</v>
      </c>
      <c r="E133" s="1">
        <v>59.4</v>
      </c>
      <c r="F133" s="1">
        <v>68.819999999999993</v>
      </c>
      <c r="G133" s="1">
        <v>79.48</v>
      </c>
      <c r="H133" s="1">
        <v>33.93</v>
      </c>
      <c r="I133" s="1">
        <v>89.27</v>
      </c>
      <c r="J133" s="1">
        <v>99.11</v>
      </c>
      <c r="K133" s="1">
        <v>77.72</v>
      </c>
      <c r="L133" s="1">
        <v>37.14</v>
      </c>
      <c r="M133" s="1">
        <v>60.58</v>
      </c>
      <c r="N133" s="1">
        <v>27.9</v>
      </c>
      <c r="O133" s="1">
        <v>110</v>
      </c>
      <c r="P133" s="1">
        <v>95.48</v>
      </c>
    </row>
    <row r="134" spans="1:16" x14ac:dyDescent="0.3">
      <c r="A134" s="1">
        <v>132</v>
      </c>
      <c r="B134" s="1">
        <v>126.1</v>
      </c>
      <c r="C134" s="1">
        <v>86.27</v>
      </c>
      <c r="D134" s="1">
        <v>108.6</v>
      </c>
      <c r="E134" s="1">
        <v>59.75</v>
      </c>
      <c r="F134" s="1">
        <v>65.819999999999993</v>
      </c>
      <c r="G134" s="1">
        <v>81.13</v>
      </c>
      <c r="H134" s="1">
        <v>34.53</v>
      </c>
      <c r="I134" s="1">
        <v>89.82</v>
      </c>
      <c r="J134" s="1">
        <v>100.1</v>
      </c>
      <c r="K134" s="1">
        <v>79.63</v>
      </c>
      <c r="L134" s="1">
        <v>37.49</v>
      </c>
      <c r="M134" s="1">
        <v>60.79</v>
      </c>
      <c r="N134" s="1">
        <v>28.25</v>
      </c>
      <c r="O134" s="1">
        <v>110.7</v>
      </c>
      <c r="P134" s="1">
        <v>96.2</v>
      </c>
    </row>
    <row r="135" spans="1:16" x14ac:dyDescent="0.3">
      <c r="A135" s="1">
        <v>133</v>
      </c>
      <c r="B135" s="1">
        <v>127.2</v>
      </c>
      <c r="C135" s="1">
        <v>86.9</v>
      </c>
      <c r="D135" s="1">
        <v>111.4</v>
      </c>
      <c r="E135" s="1">
        <v>60.04</v>
      </c>
      <c r="F135" s="1">
        <v>67.819999999999993</v>
      </c>
      <c r="G135" s="1">
        <v>82.48</v>
      </c>
      <c r="H135" s="1">
        <v>34.909999999999997</v>
      </c>
      <c r="I135" s="1">
        <v>91.09</v>
      </c>
      <c r="J135" s="1">
        <v>100.9</v>
      </c>
      <c r="K135" s="1">
        <v>79.67</v>
      </c>
      <c r="L135" s="1">
        <v>37.93</v>
      </c>
      <c r="M135" s="1">
        <v>61.54</v>
      </c>
      <c r="N135" s="1">
        <v>31.99</v>
      </c>
      <c r="O135" s="1">
        <v>111.7</v>
      </c>
      <c r="P135" s="1">
        <v>97.61</v>
      </c>
    </row>
    <row r="136" spans="1:16" x14ac:dyDescent="0.3">
      <c r="A136" s="1">
        <v>134</v>
      </c>
      <c r="B136" s="1">
        <v>129</v>
      </c>
      <c r="C136" s="1">
        <v>87.8</v>
      </c>
      <c r="D136" s="1">
        <v>108.9</v>
      </c>
      <c r="E136" s="1">
        <v>60.59</v>
      </c>
      <c r="F136" s="1">
        <v>62.27</v>
      </c>
      <c r="G136" s="1">
        <v>84.21</v>
      </c>
      <c r="H136" s="1">
        <v>35.35</v>
      </c>
      <c r="I136" s="1">
        <v>91.2</v>
      </c>
      <c r="J136" s="1">
        <v>101.5</v>
      </c>
      <c r="K136" s="1">
        <v>82</v>
      </c>
      <c r="L136" s="1">
        <v>39.479999999999997</v>
      </c>
      <c r="M136" s="1">
        <v>61.75</v>
      </c>
      <c r="N136" s="1">
        <v>28.75</v>
      </c>
      <c r="O136" s="1">
        <v>112.7</v>
      </c>
      <c r="P136" s="1">
        <v>98.57</v>
      </c>
    </row>
    <row r="137" spans="1:16" x14ac:dyDescent="0.3">
      <c r="A137" s="1">
        <v>135</v>
      </c>
      <c r="B137" s="1">
        <v>130</v>
      </c>
      <c r="C137" s="1">
        <v>88.25</v>
      </c>
      <c r="D137" s="1">
        <v>117.8</v>
      </c>
      <c r="E137" s="1">
        <v>60.63</v>
      </c>
      <c r="F137" s="1">
        <v>61.44</v>
      </c>
      <c r="G137" s="1">
        <v>81.84</v>
      </c>
      <c r="H137" s="1">
        <v>35.86</v>
      </c>
      <c r="I137" s="1">
        <v>92.28</v>
      </c>
      <c r="J137" s="1">
        <v>102.2</v>
      </c>
      <c r="K137" s="1">
        <v>82.3</v>
      </c>
      <c r="L137" s="1">
        <v>40.6</v>
      </c>
      <c r="M137" s="1">
        <v>62.07</v>
      </c>
      <c r="N137" s="1">
        <v>31.63</v>
      </c>
      <c r="O137" s="1">
        <v>113.7</v>
      </c>
      <c r="P137" s="1">
        <v>98.6</v>
      </c>
    </row>
    <row r="138" spans="1:16" x14ac:dyDescent="0.3">
      <c r="A138" s="1">
        <v>136</v>
      </c>
      <c r="B138" s="1">
        <v>131.19999999999999</v>
      </c>
      <c r="C138" s="1">
        <v>88.93</v>
      </c>
      <c r="D138" s="1">
        <v>117.4</v>
      </c>
      <c r="E138" s="1">
        <v>61.14</v>
      </c>
      <c r="F138" s="1">
        <v>67.86</v>
      </c>
      <c r="G138" s="1">
        <v>77.260000000000005</v>
      </c>
      <c r="H138" s="1">
        <v>36.159999999999997</v>
      </c>
      <c r="I138" s="1">
        <v>93.52</v>
      </c>
      <c r="J138" s="1">
        <v>103</v>
      </c>
      <c r="K138" s="1">
        <v>79.53</v>
      </c>
      <c r="L138" s="1">
        <v>41.56</v>
      </c>
      <c r="M138" s="1">
        <v>62.25</v>
      </c>
      <c r="N138" s="1">
        <v>32.53</v>
      </c>
      <c r="O138" s="1">
        <v>114.3</v>
      </c>
      <c r="P138" s="1">
        <v>99.06</v>
      </c>
    </row>
    <row r="139" spans="1:16" x14ac:dyDescent="0.3">
      <c r="A139" s="1">
        <v>137</v>
      </c>
      <c r="B139" s="1">
        <v>132.4</v>
      </c>
      <c r="C139" s="1">
        <v>89.71</v>
      </c>
      <c r="D139" s="1">
        <v>119.4</v>
      </c>
      <c r="E139" s="1">
        <v>61.78</v>
      </c>
      <c r="F139" s="1">
        <v>69.91</v>
      </c>
      <c r="G139" s="1">
        <v>85.96</v>
      </c>
      <c r="H139" s="1">
        <v>36.39</v>
      </c>
      <c r="I139" s="1">
        <v>94.73</v>
      </c>
      <c r="J139" s="1">
        <v>103.8</v>
      </c>
      <c r="K139" s="1">
        <v>80.03</v>
      </c>
      <c r="L139" s="1">
        <v>42.25</v>
      </c>
      <c r="M139" s="1">
        <v>62.65</v>
      </c>
      <c r="N139" s="1">
        <v>32.159999999999997</v>
      </c>
      <c r="O139" s="1">
        <v>115.2</v>
      </c>
      <c r="P139" s="1">
        <v>101.1</v>
      </c>
    </row>
    <row r="140" spans="1:16" x14ac:dyDescent="0.3">
      <c r="A140" s="1">
        <v>138</v>
      </c>
      <c r="B140" s="1">
        <v>133.80000000000001</v>
      </c>
      <c r="C140" s="1">
        <v>90.48</v>
      </c>
      <c r="D140" s="1">
        <v>113</v>
      </c>
      <c r="E140" s="1">
        <v>63.38</v>
      </c>
      <c r="F140" s="1">
        <v>70.53</v>
      </c>
      <c r="G140" s="1">
        <v>85.49</v>
      </c>
      <c r="H140" s="1">
        <v>36.630000000000003</v>
      </c>
      <c r="I140" s="1">
        <v>95.1</v>
      </c>
      <c r="J140" s="1">
        <v>104.6</v>
      </c>
      <c r="K140" s="1">
        <v>81.13</v>
      </c>
      <c r="L140" s="1">
        <v>42.85</v>
      </c>
      <c r="M140" s="1">
        <v>63.22</v>
      </c>
      <c r="N140" s="1">
        <v>30.51</v>
      </c>
      <c r="O140" s="1">
        <v>115.9</v>
      </c>
      <c r="P140" s="1">
        <v>99.55</v>
      </c>
    </row>
    <row r="141" spans="1:16" x14ac:dyDescent="0.3">
      <c r="A141" s="1">
        <v>139</v>
      </c>
      <c r="B141" s="1">
        <v>134.9</v>
      </c>
      <c r="C141" s="1">
        <v>91.43</v>
      </c>
      <c r="D141" s="1">
        <v>119.6</v>
      </c>
      <c r="E141" s="1">
        <v>62.37</v>
      </c>
      <c r="F141" s="1">
        <v>66.099999999999994</v>
      </c>
      <c r="G141" s="1">
        <v>88.96</v>
      </c>
      <c r="H141" s="1">
        <v>36.869999999999997</v>
      </c>
      <c r="I141" s="1">
        <v>95.34</v>
      </c>
      <c r="J141" s="1">
        <v>105.5</v>
      </c>
      <c r="K141" s="1">
        <v>81.96</v>
      </c>
      <c r="L141" s="1">
        <v>43.42</v>
      </c>
      <c r="M141" s="1">
        <v>63.85</v>
      </c>
      <c r="N141" s="1">
        <v>31.79</v>
      </c>
      <c r="O141" s="1">
        <v>117.1</v>
      </c>
      <c r="P141" s="1">
        <v>100.2</v>
      </c>
    </row>
    <row r="142" spans="1:16" x14ac:dyDescent="0.3">
      <c r="A142" s="1">
        <v>140</v>
      </c>
      <c r="B142" s="1">
        <v>135.4</v>
      </c>
      <c r="C142" s="1">
        <v>92.37</v>
      </c>
      <c r="D142" s="1">
        <v>119.4</v>
      </c>
      <c r="E142" s="1">
        <v>62.93</v>
      </c>
      <c r="F142" s="1">
        <v>73.12</v>
      </c>
      <c r="G142" s="1">
        <v>89.51</v>
      </c>
      <c r="H142" s="1">
        <v>37.25</v>
      </c>
      <c r="I142" s="1">
        <v>96.03</v>
      </c>
      <c r="J142" s="1">
        <v>106.5</v>
      </c>
      <c r="K142" s="1">
        <v>83.11</v>
      </c>
      <c r="L142" s="1">
        <v>44.13</v>
      </c>
      <c r="M142" s="1">
        <v>64.37</v>
      </c>
      <c r="N142" s="1">
        <v>30.82</v>
      </c>
      <c r="O142" s="1">
        <v>117.8</v>
      </c>
      <c r="P142" s="1">
        <v>102.7</v>
      </c>
    </row>
    <row r="143" spans="1:16" x14ac:dyDescent="0.3">
      <c r="A143" s="1">
        <v>141</v>
      </c>
      <c r="B143" s="1">
        <v>136.30000000000001</v>
      </c>
      <c r="C143" s="1">
        <v>93</v>
      </c>
      <c r="D143" s="1">
        <v>125.3</v>
      </c>
      <c r="E143" s="1">
        <v>63.9</v>
      </c>
      <c r="F143" s="1">
        <v>74.849999999999994</v>
      </c>
      <c r="G143" s="1">
        <v>85.34</v>
      </c>
      <c r="H143" s="1">
        <v>37.25</v>
      </c>
      <c r="I143" s="1">
        <v>96.48</v>
      </c>
      <c r="J143" s="1">
        <v>107.2</v>
      </c>
      <c r="K143" s="1">
        <v>86.64</v>
      </c>
      <c r="L143" s="1">
        <v>44.93</v>
      </c>
      <c r="M143" s="1">
        <v>64.790000000000006</v>
      </c>
      <c r="N143" s="1">
        <v>30.44</v>
      </c>
      <c r="O143" s="1">
        <v>118.5</v>
      </c>
      <c r="P143" s="1">
        <v>105.1</v>
      </c>
    </row>
    <row r="144" spans="1:16" x14ac:dyDescent="0.3">
      <c r="A144" s="1">
        <v>142</v>
      </c>
      <c r="B144" s="1">
        <v>137.80000000000001</v>
      </c>
      <c r="C144" s="1">
        <v>93.35</v>
      </c>
      <c r="D144" s="1">
        <v>124</v>
      </c>
      <c r="E144" s="1">
        <v>64.09</v>
      </c>
      <c r="F144" s="1">
        <v>71.81</v>
      </c>
      <c r="G144" s="1">
        <v>83.52</v>
      </c>
      <c r="H144" s="1">
        <v>37.630000000000003</v>
      </c>
      <c r="I144" s="1">
        <v>97.13</v>
      </c>
      <c r="J144" s="1">
        <v>108.4</v>
      </c>
      <c r="K144" s="1">
        <v>86.59</v>
      </c>
      <c r="L144" s="1">
        <v>46.5</v>
      </c>
      <c r="M144" s="1">
        <v>65.069999999999993</v>
      </c>
      <c r="N144" s="1">
        <v>30.83</v>
      </c>
      <c r="O144" s="1">
        <v>119.7</v>
      </c>
      <c r="P144" s="1">
        <v>103.5</v>
      </c>
    </row>
    <row r="145" spans="1:16" x14ac:dyDescent="0.3">
      <c r="A145" s="1">
        <v>143</v>
      </c>
      <c r="B145" s="1">
        <v>138.1</v>
      </c>
      <c r="C145" s="1">
        <v>94.04</v>
      </c>
      <c r="D145" s="1">
        <v>126.1</v>
      </c>
      <c r="E145" s="1">
        <v>64.89</v>
      </c>
      <c r="F145" s="1">
        <v>69.349999999999994</v>
      </c>
      <c r="G145" s="1">
        <v>86.87</v>
      </c>
      <c r="H145" s="1">
        <v>37.75</v>
      </c>
      <c r="I145" s="1">
        <v>98.93</v>
      </c>
      <c r="J145" s="1">
        <v>109.1</v>
      </c>
      <c r="K145" s="1">
        <v>90.63</v>
      </c>
      <c r="L145" s="1">
        <v>51.62</v>
      </c>
      <c r="M145" s="1">
        <v>65.25</v>
      </c>
      <c r="N145" s="1">
        <v>31.13</v>
      </c>
      <c r="O145" s="1">
        <v>120.6</v>
      </c>
      <c r="P145" s="1">
        <v>104.1</v>
      </c>
    </row>
    <row r="146" spans="1:16" x14ac:dyDescent="0.3">
      <c r="A146" s="1">
        <v>144</v>
      </c>
      <c r="B146" s="1">
        <v>139.5</v>
      </c>
      <c r="C146" s="1">
        <v>94.36</v>
      </c>
      <c r="D146" s="1">
        <v>127.1</v>
      </c>
      <c r="E146" s="1">
        <v>64.930000000000007</v>
      </c>
      <c r="F146" s="1">
        <v>72.97</v>
      </c>
      <c r="G146" s="1">
        <v>87.54</v>
      </c>
      <c r="H146" s="1">
        <v>38.119999999999997</v>
      </c>
      <c r="I146" s="1">
        <v>99.31</v>
      </c>
      <c r="J146" s="1">
        <v>109.9</v>
      </c>
      <c r="K146" s="1">
        <v>91.39</v>
      </c>
      <c r="L146" s="1">
        <v>51.51</v>
      </c>
      <c r="M146" s="1">
        <v>65.69</v>
      </c>
      <c r="N146" s="1">
        <v>31.51</v>
      </c>
      <c r="O146" s="1">
        <v>121.9</v>
      </c>
      <c r="P146" s="1">
        <v>105.6</v>
      </c>
    </row>
    <row r="147" spans="1:16" x14ac:dyDescent="0.3">
      <c r="A147" s="1">
        <v>145</v>
      </c>
      <c r="B147" s="1">
        <v>141.19999999999999</v>
      </c>
      <c r="C147" s="1">
        <v>95.17</v>
      </c>
      <c r="D147" s="1">
        <v>128.9</v>
      </c>
      <c r="E147" s="1">
        <v>66.73</v>
      </c>
      <c r="F147" s="1">
        <v>70.45</v>
      </c>
      <c r="G147" s="1">
        <v>92.08</v>
      </c>
      <c r="H147" s="1">
        <v>38.25</v>
      </c>
      <c r="I147" s="1">
        <v>99.9</v>
      </c>
      <c r="J147" s="1">
        <v>110.6</v>
      </c>
      <c r="K147" s="1">
        <v>94.14</v>
      </c>
      <c r="L147" s="1">
        <v>51.86</v>
      </c>
      <c r="M147" s="1">
        <v>66.180000000000007</v>
      </c>
      <c r="N147" s="1">
        <v>31.86</v>
      </c>
      <c r="O147" s="1">
        <v>123.2</v>
      </c>
      <c r="P147" s="1">
        <v>108.3</v>
      </c>
    </row>
    <row r="148" spans="1:16" x14ac:dyDescent="0.3">
      <c r="A148" s="1">
        <v>146</v>
      </c>
      <c r="B148" s="1">
        <v>142</v>
      </c>
      <c r="C148" s="1">
        <v>96.03</v>
      </c>
      <c r="D148" s="1">
        <v>125.3</v>
      </c>
      <c r="E148" s="1">
        <v>67.77</v>
      </c>
      <c r="F148" s="1">
        <v>69.459999999999994</v>
      </c>
      <c r="G148" s="1">
        <v>91.98</v>
      </c>
      <c r="H148" s="1">
        <v>38.33</v>
      </c>
      <c r="I148" s="1">
        <v>100.4</v>
      </c>
      <c r="J148" s="1">
        <v>111.7</v>
      </c>
      <c r="K148" s="1">
        <v>94.24</v>
      </c>
      <c r="L148" s="1">
        <v>55.25</v>
      </c>
      <c r="M148" s="1">
        <v>66.540000000000006</v>
      </c>
      <c r="N148" s="1">
        <v>31.9</v>
      </c>
      <c r="O148" s="1">
        <v>123.7</v>
      </c>
      <c r="P148" s="1">
        <v>107.7</v>
      </c>
    </row>
    <row r="149" spans="1:16" x14ac:dyDescent="0.3">
      <c r="A149" s="1">
        <v>147</v>
      </c>
      <c r="B149" s="1">
        <v>142.69999999999999</v>
      </c>
      <c r="C149" s="1">
        <v>96.98</v>
      </c>
      <c r="D149" s="1">
        <v>131.1</v>
      </c>
      <c r="E149" s="1">
        <v>67.489999999999995</v>
      </c>
      <c r="F149" s="1">
        <v>70.709999999999994</v>
      </c>
      <c r="G149" s="1">
        <v>92.53</v>
      </c>
      <c r="H149" s="1">
        <v>38.75</v>
      </c>
      <c r="I149" s="1">
        <v>102.4</v>
      </c>
      <c r="J149" s="1">
        <v>112.4</v>
      </c>
      <c r="K149" s="1">
        <v>95.97</v>
      </c>
      <c r="L149" s="1">
        <v>52.81</v>
      </c>
      <c r="M149" s="1">
        <v>66.959999999999994</v>
      </c>
      <c r="N149" s="1">
        <v>32.22</v>
      </c>
      <c r="O149" s="1">
        <v>124.4</v>
      </c>
      <c r="P149" s="1">
        <v>108</v>
      </c>
    </row>
    <row r="150" spans="1:16" x14ac:dyDescent="0.3">
      <c r="A150" s="1">
        <v>148</v>
      </c>
      <c r="B150" s="1">
        <v>144.30000000000001</v>
      </c>
      <c r="C150" s="1">
        <v>97.8</v>
      </c>
      <c r="D150" s="1">
        <v>133.6</v>
      </c>
      <c r="E150" s="1">
        <v>68.13</v>
      </c>
      <c r="F150" s="1">
        <v>74.959999999999994</v>
      </c>
      <c r="G150" s="1">
        <v>93.77</v>
      </c>
      <c r="H150" s="1">
        <v>38.799999999999997</v>
      </c>
      <c r="I150" s="1">
        <v>104.4</v>
      </c>
      <c r="J150" s="1">
        <v>113.1</v>
      </c>
      <c r="K150" s="1">
        <v>95.56</v>
      </c>
      <c r="L150" s="1">
        <v>46.55</v>
      </c>
      <c r="M150" s="1">
        <v>67.400000000000006</v>
      </c>
      <c r="N150" s="1">
        <v>33.32</v>
      </c>
      <c r="O150" s="1">
        <v>125.1</v>
      </c>
      <c r="P150" s="1">
        <v>109.3</v>
      </c>
    </row>
    <row r="151" spans="1:16" x14ac:dyDescent="0.3">
      <c r="A151" s="1">
        <v>149</v>
      </c>
      <c r="B151" s="1">
        <v>145.80000000000001</v>
      </c>
      <c r="C151" s="1">
        <v>98.46</v>
      </c>
      <c r="D151" s="1">
        <v>133.30000000000001</v>
      </c>
      <c r="E151" s="1">
        <v>68.88</v>
      </c>
      <c r="F151" s="1">
        <v>75.510000000000005</v>
      </c>
      <c r="G151" s="1">
        <v>93.77</v>
      </c>
      <c r="H151" s="1">
        <v>39.25</v>
      </c>
      <c r="I151" s="1">
        <v>104.2</v>
      </c>
      <c r="J151" s="1">
        <v>113.6</v>
      </c>
      <c r="K151" s="1">
        <v>96.15</v>
      </c>
      <c r="L151" s="1">
        <v>47.87</v>
      </c>
      <c r="M151" s="1">
        <v>68</v>
      </c>
      <c r="N151" s="1">
        <v>35.17</v>
      </c>
      <c r="O151" s="1">
        <v>126.3</v>
      </c>
      <c r="P151" s="1">
        <v>111.8</v>
      </c>
    </row>
    <row r="152" spans="1:16" x14ac:dyDescent="0.3">
      <c r="A152" s="1">
        <v>150</v>
      </c>
      <c r="B152" s="1">
        <v>147</v>
      </c>
      <c r="C152" s="1">
        <v>98.94</v>
      </c>
      <c r="D152" s="1">
        <v>134.5</v>
      </c>
      <c r="E152" s="1">
        <v>69.22</v>
      </c>
      <c r="F152" s="1">
        <v>76.010000000000005</v>
      </c>
      <c r="G152" s="1">
        <v>94.38</v>
      </c>
      <c r="H152" s="1">
        <v>38.94</v>
      </c>
      <c r="I152" s="1">
        <v>103.7</v>
      </c>
      <c r="J152" s="1">
        <v>114.3</v>
      </c>
      <c r="K152" s="1">
        <v>96.03</v>
      </c>
      <c r="L152" s="1">
        <v>49.86</v>
      </c>
      <c r="M152" s="1">
        <v>68.31</v>
      </c>
      <c r="N152" s="1">
        <v>34.130000000000003</v>
      </c>
      <c r="O152" s="1">
        <v>127.2</v>
      </c>
      <c r="P152" s="1">
        <v>112.9</v>
      </c>
    </row>
    <row r="153" spans="1:16" x14ac:dyDescent="0.3">
      <c r="A153" s="1">
        <v>151</v>
      </c>
      <c r="B153" s="1">
        <v>148.30000000000001</v>
      </c>
      <c r="C153" s="1">
        <v>99.96</v>
      </c>
      <c r="D153" s="1">
        <v>140.9</v>
      </c>
      <c r="E153" s="1">
        <v>70.45</v>
      </c>
      <c r="F153" s="1">
        <v>73.459999999999994</v>
      </c>
      <c r="G153" s="1">
        <v>94.69</v>
      </c>
      <c r="H153" s="1">
        <v>40.43</v>
      </c>
      <c r="I153" s="1">
        <v>106.4</v>
      </c>
      <c r="J153" s="1">
        <v>115.2</v>
      </c>
      <c r="K153" s="1">
        <v>97.26</v>
      </c>
      <c r="L153" s="1">
        <v>47.98</v>
      </c>
      <c r="M153" s="1">
        <v>68.88</v>
      </c>
      <c r="N153" s="1">
        <v>37.380000000000003</v>
      </c>
      <c r="O153" s="1">
        <v>127.9</v>
      </c>
      <c r="P153" s="1">
        <v>113.1</v>
      </c>
    </row>
    <row r="154" spans="1:16" x14ac:dyDescent="0.3">
      <c r="A154" s="1">
        <v>152</v>
      </c>
      <c r="B154" s="1">
        <v>149.9</v>
      </c>
      <c r="C154" s="1">
        <v>100.6</v>
      </c>
      <c r="D154" s="1">
        <v>136.9</v>
      </c>
      <c r="E154" s="1">
        <v>70.5</v>
      </c>
      <c r="F154" s="1">
        <v>72.25</v>
      </c>
      <c r="G154" s="1">
        <v>94.52</v>
      </c>
      <c r="H154" s="1">
        <v>40.020000000000003</v>
      </c>
      <c r="I154" s="1">
        <v>105.8</v>
      </c>
      <c r="J154" s="1">
        <v>116</v>
      </c>
      <c r="K154" s="1">
        <v>98.8</v>
      </c>
      <c r="L154" s="1">
        <v>48.06</v>
      </c>
      <c r="M154" s="1">
        <v>69.34</v>
      </c>
      <c r="N154" s="1">
        <v>37.94</v>
      </c>
      <c r="O154" s="1">
        <v>128.9</v>
      </c>
      <c r="P154" s="1">
        <v>114.1</v>
      </c>
    </row>
    <row r="155" spans="1:16" x14ac:dyDescent="0.3">
      <c r="A155" s="1">
        <v>153</v>
      </c>
      <c r="B155" s="1">
        <v>150.9</v>
      </c>
      <c r="C155" s="1">
        <v>101.1</v>
      </c>
      <c r="D155" s="1">
        <v>142.80000000000001</v>
      </c>
      <c r="E155" s="1">
        <v>71.81</v>
      </c>
      <c r="F155" s="1">
        <v>70.28</v>
      </c>
      <c r="G155" s="1">
        <v>95.98</v>
      </c>
      <c r="H155" s="1">
        <v>41.45</v>
      </c>
      <c r="I155" s="1">
        <v>109.3</v>
      </c>
      <c r="J155" s="1">
        <v>116.6</v>
      </c>
      <c r="K155" s="1">
        <v>100.6</v>
      </c>
      <c r="L155" s="1">
        <v>48.68</v>
      </c>
      <c r="M155" s="1">
        <v>69.83</v>
      </c>
      <c r="N155" s="1">
        <v>38.75</v>
      </c>
      <c r="O155" s="1">
        <v>129.69999999999999</v>
      </c>
      <c r="P155" s="1">
        <v>114.2</v>
      </c>
    </row>
    <row r="156" spans="1:16" x14ac:dyDescent="0.3">
      <c r="A156" s="1">
        <v>154</v>
      </c>
      <c r="B156" s="1">
        <v>151.80000000000001</v>
      </c>
      <c r="C156" s="1">
        <v>101.4</v>
      </c>
      <c r="D156" s="1">
        <v>137.6</v>
      </c>
      <c r="E156" s="1">
        <v>72.55</v>
      </c>
      <c r="F156" s="1">
        <v>70.87</v>
      </c>
      <c r="G156" s="1">
        <v>97.01</v>
      </c>
      <c r="H156" s="1">
        <v>40.200000000000003</v>
      </c>
      <c r="I156" s="1">
        <v>109.1</v>
      </c>
      <c r="J156" s="1">
        <v>117.4</v>
      </c>
      <c r="K156" s="1">
        <v>100.4</v>
      </c>
      <c r="L156" s="1">
        <v>48.68</v>
      </c>
      <c r="M156" s="1">
        <v>70.28</v>
      </c>
      <c r="N156" s="1">
        <v>39</v>
      </c>
      <c r="O156" s="1">
        <v>131</v>
      </c>
      <c r="P156" s="1">
        <v>115.5</v>
      </c>
    </row>
    <row r="157" spans="1:16" x14ac:dyDescent="0.3">
      <c r="A157" s="1">
        <v>155</v>
      </c>
      <c r="B157" s="1">
        <v>153.19999999999999</v>
      </c>
      <c r="C157" s="1">
        <v>102.1</v>
      </c>
      <c r="D157" s="1">
        <v>138.4</v>
      </c>
      <c r="E157" s="1">
        <v>73.5</v>
      </c>
      <c r="F157" s="1">
        <v>71.89</v>
      </c>
      <c r="G157" s="1">
        <v>97.38</v>
      </c>
      <c r="H157" s="1">
        <v>40.81</v>
      </c>
      <c r="I157" s="1">
        <v>111.6</v>
      </c>
      <c r="J157" s="1">
        <v>118.5</v>
      </c>
      <c r="K157" s="1">
        <v>100.1</v>
      </c>
      <c r="L157" s="1">
        <v>48.92</v>
      </c>
      <c r="M157" s="1">
        <v>70.75</v>
      </c>
      <c r="N157" s="1">
        <v>39.18</v>
      </c>
      <c r="O157" s="1">
        <v>131.9</v>
      </c>
      <c r="P157" s="1">
        <v>117.2</v>
      </c>
    </row>
    <row r="158" spans="1:16" x14ac:dyDescent="0.3">
      <c r="A158" s="1">
        <v>156</v>
      </c>
      <c r="B158" s="1">
        <v>154.30000000000001</v>
      </c>
      <c r="C158" s="1">
        <v>102.4</v>
      </c>
      <c r="D158" s="1">
        <v>136.9</v>
      </c>
      <c r="E158" s="1">
        <v>74.56</v>
      </c>
      <c r="F158" s="1">
        <v>77.13</v>
      </c>
      <c r="G158" s="1">
        <v>92.32</v>
      </c>
      <c r="H158" s="1">
        <v>41.75</v>
      </c>
      <c r="I158" s="1">
        <v>111</v>
      </c>
      <c r="J158" s="1">
        <v>119.3</v>
      </c>
      <c r="K158" s="1">
        <v>101.5</v>
      </c>
      <c r="L158" s="1">
        <v>50.09</v>
      </c>
      <c r="M158" s="1">
        <v>71.099999999999994</v>
      </c>
      <c r="N158" s="1">
        <v>39.25</v>
      </c>
      <c r="O158" s="1">
        <v>133</v>
      </c>
      <c r="P158" s="1">
        <v>115.2</v>
      </c>
    </row>
    <row r="159" spans="1:16" x14ac:dyDescent="0.3">
      <c r="A159" s="1">
        <v>157</v>
      </c>
      <c r="B159" s="1">
        <v>155.5</v>
      </c>
      <c r="C159" s="1">
        <v>103</v>
      </c>
      <c r="D159" s="1">
        <v>143.19999999999999</v>
      </c>
      <c r="E159" s="1">
        <v>74.94</v>
      </c>
      <c r="F159" s="1">
        <v>77.209999999999994</v>
      </c>
      <c r="G159" s="1">
        <v>98.05</v>
      </c>
      <c r="H159" s="1">
        <v>41.29</v>
      </c>
      <c r="I159" s="1">
        <v>111.6</v>
      </c>
      <c r="J159" s="1">
        <v>120.3</v>
      </c>
      <c r="K159" s="1">
        <v>102.2</v>
      </c>
      <c r="L159" s="1">
        <v>49.46</v>
      </c>
      <c r="M159" s="1">
        <v>71.489999999999995</v>
      </c>
      <c r="N159" s="1">
        <v>39.479999999999997</v>
      </c>
      <c r="O159" s="1">
        <v>133.5</v>
      </c>
      <c r="P159" s="1">
        <v>105.2</v>
      </c>
    </row>
    <row r="160" spans="1:16" x14ac:dyDescent="0.3">
      <c r="A160" s="1">
        <v>158</v>
      </c>
      <c r="B160" s="1">
        <v>156.69999999999999</v>
      </c>
      <c r="C160" s="1">
        <v>103.3</v>
      </c>
      <c r="D160" s="1">
        <v>144.5</v>
      </c>
      <c r="E160" s="1">
        <v>74.41</v>
      </c>
      <c r="F160" s="1">
        <v>77.81</v>
      </c>
      <c r="G160" s="1">
        <v>98.87</v>
      </c>
      <c r="H160" s="1">
        <v>40.54</v>
      </c>
      <c r="I160" s="1">
        <v>114.4</v>
      </c>
      <c r="J160" s="1">
        <v>121.3</v>
      </c>
      <c r="K160" s="1">
        <v>103.2</v>
      </c>
      <c r="L160" s="1">
        <v>51.65</v>
      </c>
      <c r="M160" s="1">
        <v>71.75</v>
      </c>
      <c r="N160" s="1">
        <v>39.630000000000003</v>
      </c>
      <c r="O160" s="1">
        <v>134.5</v>
      </c>
      <c r="P160" s="1">
        <v>115.8</v>
      </c>
    </row>
    <row r="161" spans="1:16" x14ac:dyDescent="0.3">
      <c r="A161" s="1">
        <v>159</v>
      </c>
      <c r="B161" s="1">
        <v>157.80000000000001</v>
      </c>
      <c r="C161" s="1">
        <v>104.5</v>
      </c>
      <c r="D161" s="1">
        <v>143.1</v>
      </c>
      <c r="E161" s="1">
        <v>75.430000000000007</v>
      </c>
      <c r="F161" s="1">
        <v>75.260000000000005</v>
      </c>
      <c r="G161" s="1">
        <v>99.39</v>
      </c>
      <c r="H161" s="1">
        <v>41.57</v>
      </c>
      <c r="I161" s="1">
        <v>112.8</v>
      </c>
      <c r="J161" s="1">
        <v>121.8</v>
      </c>
      <c r="K161" s="1">
        <v>103.8</v>
      </c>
      <c r="L161" s="1">
        <v>50.43</v>
      </c>
      <c r="M161" s="1">
        <v>71.83</v>
      </c>
      <c r="N161" s="1">
        <v>39.75</v>
      </c>
      <c r="O161" s="1">
        <v>135</v>
      </c>
      <c r="P161" s="1">
        <v>121.1</v>
      </c>
    </row>
    <row r="162" spans="1:16" x14ac:dyDescent="0.3">
      <c r="A162" s="1">
        <v>160</v>
      </c>
      <c r="B162" s="1">
        <v>158.19999999999999</v>
      </c>
      <c r="C162" s="1">
        <v>105.2</v>
      </c>
      <c r="D162" s="1">
        <v>142.80000000000001</v>
      </c>
      <c r="E162" s="1">
        <v>75.11</v>
      </c>
      <c r="F162" s="1">
        <v>75.400000000000006</v>
      </c>
      <c r="G162" s="1">
        <v>100.1</v>
      </c>
      <c r="H162" s="1">
        <v>42.25</v>
      </c>
      <c r="I162" s="1">
        <v>118.3</v>
      </c>
      <c r="J162" s="1">
        <v>122.3</v>
      </c>
      <c r="K162" s="1">
        <v>104</v>
      </c>
      <c r="L162" s="1">
        <v>50.47</v>
      </c>
      <c r="M162" s="1">
        <v>72.25</v>
      </c>
      <c r="N162" s="1">
        <v>39.75</v>
      </c>
      <c r="O162" s="1">
        <v>135.80000000000001</v>
      </c>
      <c r="P162" s="1">
        <v>119.1</v>
      </c>
    </row>
    <row r="163" spans="1:16" x14ac:dyDescent="0.3">
      <c r="A163" s="1">
        <v>161</v>
      </c>
      <c r="B163" s="1">
        <v>159.5</v>
      </c>
      <c r="C163" s="1">
        <v>105.7</v>
      </c>
      <c r="D163" s="1">
        <v>144.4</v>
      </c>
      <c r="E163" s="1">
        <v>75.95</v>
      </c>
      <c r="F163" s="1">
        <v>72.92</v>
      </c>
      <c r="G163" s="1">
        <v>101</v>
      </c>
      <c r="H163" s="1">
        <v>42.6</v>
      </c>
      <c r="I163" s="1">
        <v>116.8</v>
      </c>
      <c r="J163" s="1">
        <v>123.1</v>
      </c>
      <c r="K163" s="1">
        <v>104</v>
      </c>
      <c r="L163" s="1">
        <v>50.89</v>
      </c>
      <c r="M163" s="1">
        <v>72.25</v>
      </c>
      <c r="N163" s="1">
        <v>39.1</v>
      </c>
      <c r="O163" s="1">
        <v>137.19999999999999</v>
      </c>
      <c r="P163" s="1">
        <v>119.5</v>
      </c>
    </row>
    <row r="164" spans="1:16" x14ac:dyDescent="0.3">
      <c r="A164" s="1">
        <v>162</v>
      </c>
      <c r="B164" s="1">
        <v>160.5</v>
      </c>
      <c r="C164" s="1">
        <v>106.3</v>
      </c>
      <c r="D164" s="1">
        <v>148.80000000000001</v>
      </c>
      <c r="E164" s="1">
        <v>76.55</v>
      </c>
      <c r="F164" s="1">
        <v>75.650000000000006</v>
      </c>
      <c r="G164" s="1">
        <v>101</v>
      </c>
      <c r="H164" s="1">
        <v>42.75</v>
      </c>
      <c r="I164" s="1">
        <v>119.9</v>
      </c>
      <c r="J164" s="1">
        <v>123.7</v>
      </c>
      <c r="K164" s="1">
        <v>105.2</v>
      </c>
      <c r="L164" s="1">
        <v>50.75</v>
      </c>
      <c r="M164" s="1">
        <v>72.72</v>
      </c>
      <c r="N164" s="1">
        <v>39.229999999999997</v>
      </c>
      <c r="O164" s="1">
        <v>137.9</v>
      </c>
      <c r="P164" s="1">
        <v>121.2</v>
      </c>
    </row>
    <row r="165" spans="1:16" x14ac:dyDescent="0.3">
      <c r="A165" s="1">
        <v>163</v>
      </c>
      <c r="B165" s="1">
        <v>161.69999999999999</v>
      </c>
      <c r="C165" s="1">
        <v>107</v>
      </c>
      <c r="D165" s="1">
        <v>149.6</v>
      </c>
      <c r="E165" s="1">
        <v>76.75</v>
      </c>
      <c r="F165" s="1">
        <v>74.180000000000007</v>
      </c>
      <c r="G165" s="1">
        <v>101.8</v>
      </c>
      <c r="H165" s="1">
        <v>42.75</v>
      </c>
      <c r="I165" s="1">
        <v>117.4</v>
      </c>
      <c r="J165" s="1">
        <v>124.3</v>
      </c>
      <c r="K165" s="1">
        <v>105.5</v>
      </c>
      <c r="L165" s="1">
        <v>51.31</v>
      </c>
      <c r="M165" s="1">
        <v>72.97</v>
      </c>
      <c r="N165" s="1">
        <v>39.909999999999997</v>
      </c>
      <c r="O165" s="1">
        <v>138.6</v>
      </c>
      <c r="P165" s="1">
        <v>118.8</v>
      </c>
    </row>
    <row r="166" spans="1:16" x14ac:dyDescent="0.3">
      <c r="A166" s="1">
        <v>164</v>
      </c>
      <c r="B166" s="1">
        <v>162.6</v>
      </c>
      <c r="C166" s="1">
        <v>107.8</v>
      </c>
      <c r="D166" s="1">
        <v>146.69999999999999</v>
      </c>
      <c r="E166" s="1">
        <v>77.09</v>
      </c>
      <c r="F166" s="1">
        <v>73.34</v>
      </c>
      <c r="G166" s="1">
        <v>103.4</v>
      </c>
      <c r="H166" s="1">
        <v>42.75</v>
      </c>
      <c r="I166" s="1">
        <v>118.6</v>
      </c>
      <c r="J166" s="1">
        <v>125</v>
      </c>
      <c r="K166" s="1">
        <v>106.6</v>
      </c>
      <c r="L166" s="1">
        <v>52.75</v>
      </c>
      <c r="M166" s="1">
        <v>73.3</v>
      </c>
      <c r="N166" s="1">
        <v>40.25</v>
      </c>
      <c r="O166" s="1">
        <v>139.9</v>
      </c>
      <c r="P166" s="1">
        <v>124</v>
      </c>
    </row>
    <row r="167" spans="1:16" x14ac:dyDescent="0.3">
      <c r="A167" s="1">
        <v>165</v>
      </c>
      <c r="B167" s="1">
        <v>163.80000000000001</v>
      </c>
      <c r="C167" s="1">
        <v>108.5</v>
      </c>
      <c r="D167" s="1">
        <v>150.1</v>
      </c>
      <c r="E167" s="1">
        <v>77.25</v>
      </c>
      <c r="F167" s="1">
        <v>74.239999999999995</v>
      </c>
      <c r="G167" s="1">
        <v>103.9</v>
      </c>
      <c r="H167" s="1">
        <v>43.11</v>
      </c>
      <c r="I167" s="1">
        <v>120.1</v>
      </c>
      <c r="J167" s="1">
        <v>126.2</v>
      </c>
      <c r="K167" s="1">
        <v>105.9</v>
      </c>
      <c r="L167" s="1">
        <v>57.42</v>
      </c>
      <c r="M167" s="1">
        <v>73.83</v>
      </c>
      <c r="N167" s="1">
        <v>40.25</v>
      </c>
      <c r="O167" s="1">
        <v>140.69999999999999</v>
      </c>
      <c r="P167" s="1">
        <v>125.3</v>
      </c>
    </row>
    <row r="168" spans="1:16" x14ac:dyDescent="0.3">
      <c r="A168" s="1">
        <v>166</v>
      </c>
      <c r="B168" s="1">
        <v>164.8</v>
      </c>
      <c r="C168" s="1">
        <v>109.1</v>
      </c>
      <c r="D168" s="1">
        <v>150.30000000000001</v>
      </c>
      <c r="E168" s="1">
        <v>77.25</v>
      </c>
      <c r="F168" s="1">
        <v>78.53</v>
      </c>
      <c r="G168" s="1">
        <v>105</v>
      </c>
      <c r="H168" s="1">
        <v>43.3</v>
      </c>
      <c r="I168" s="1">
        <v>120.1</v>
      </c>
      <c r="J168" s="1">
        <v>126.9</v>
      </c>
      <c r="K168" s="1">
        <v>107.7</v>
      </c>
      <c r="L168" s="1">
        <v>57.09</v>
      </c>
      <c r="M168" s="1">
        <v>74.23</v>
      </c>
      <c r="N168" s="1">
        <v>40.25</v>
      </c>
      <c r="O168" s="1">
        <v>141.69999999999999</v>
      </c>
      <c r="P168" s="1">
        <v>125.3</v>
      </c>
    </row>
    <row r="169" spans="1:16" x14ac:dyDescent="0.3">
      <c r="A169" s="1">
        <v>167</v>
      </c>
      <c r="B169" s="1">
        <v>166.1</v>
      </c>
      <c r="C169" s="1">
        <v>109.4</v>
      </c>
      <c r="D169" s="1">
        <v>151.5</v>
      </c>
      <c r="E169" s="1">
        <v>77.650000000000006</v>
      </c>
      <c r="F169" s="1">
        <v>81.7</v>
      </c>
      <c r="G169" s="1">
        <v>105.2</v>
      </c>
      <c r="H169" s="1">
        <v>43.5</v>
      </c>
      <c r="I169" s="1">
        <v>123.2</v>
      </c>
      <c r="J169" s="1">
        <v>128</v>
      </c>
      <c r="K169" s="1">
        <v>107.8</v>
      </c>
      <c r="L169" s="1">
        <v>57.27</v>
      </c>
      <c r="M169" s="1">
        <v>74.25</v>
      </c>
      <c r="N169" s="1">
        <v>40.25</v>
      </c>
      <c r="O169" s="1">
        <v>143</v>
      </c>
      <c r="P169" s="1">
        <v>126.2</v>
      </c>
    </row>
    <row r="170" spans="1:16" x14ac:dyDescent="0.3">
      <c r="A170" s="1">
        <v>168</v>
      </c>
      <c r="B170" s="1">
        <v>166.9</v>
      </c>
      <c r="C170" s="1">
        <v>110</v>
      </c>
      <c r="D170" s="1">
        <v>151.9</v>
      </c>
      <c r="E170" s="1">
        <v>77.900000000000006</v>
      </c>
      <c r="F170" s="1">
        <v>81.239999999999995</v>
      </c>
      <c r="G170" s="1">
        <v>105.5</v>
      </c>
      <c r="H170" s="1">
        <v>43.56</v>
      </c>
      <c r="I170" s="1">
        <v>123</v>
      </c>
      <c r="J170" s="1">
        <v>128.9</v>
      </c>
      <c r="K170" s="1">
        <v>108.4</v>
      </c>
      <c r="L170" s="1">
        <v>57.46</v>
      </c>
      <c r="M170" s="1">
        <v>74.599999999999994</v>
      </c>
      <c r="N170" s="1">
        <v>40.25</v>
      </c>
      <c r="O170" s="1">
        <v>143.9</v>
      </c>
      <c r="P170" s="1">
        <v>127.4</v>
      </c>
    </row>
    <row r="171" spans="1:16" x14ac:dyDescent="0.3">
      <c r="A171" s="1">
        <v>169</v>
      </c>
      <c r="B171" s="1">
        <v>167.7</v>
      </c>
      <c r="C171" s="1">
        <v>110.4</v>
      </c>
      <c r="D171" s="1">
        <v>156</v>
      </c>
      <c r="E171" s="1">
        <v>77.75</v>
      </c>
      <c r="F171" s="1">
        <v>77.09</v>
      </c>
      <c r="G171" s="1">
        <v>103.9</v>
      </c>
      <c r="H171" s="1">
        <v>43.75</v>
      </c>
      <c r="I171" s="1">
        <v>124.2</v>
      </c>
      <c r="J171" s="1">
        <v>129.4</v>
      </c>
      <c r="K171" s="1">
        <v>109</v>
      </c>
      <c r="L171" s="1">
        <v>57.75</v>
      </c>
      <c r="M171" s="1">
        <v>74.900000000000006</v>
      </c>
      <c r="N171" s="1">
        <v>40.25</v>
      </c>
      <c r="O171" s="1">
        <v>144.69999999999999</v>
      </c>
      <c r="P171" s="1">
        <v>132.1</v>
      </c>
    </row>
    <row r="172" spans="1:16" x14ac:dyDescent="0.3">
      <c r="A172" s="1">
        <v>170</v>
      </c>
      <c r="B172" s="1">
        <v>168.4</v>
      </c>
      <c r="C172" s="1">
        <v>111.2</v>
      </c>
      <c r="D172" s="1">
        <v>155.6</v>
      </c>
      <c r="E172" s="1">
        <v>77.75</v>
      </c>
      <c r="F172" s="1">
        <v>77.62</v>
      </c>
      <c r="G172" s="1">
        <v>106</v>
      </c>
      <c r="H172" s="1">
        <v>44.07</v>
      </c>
      <c r="I172" s="1">
        <v>129</v>
      </c>
      <c r="J172" s="1">
        <v>130</v>
      </c>
      <c r="K172" s="1">
        <v>109.3</v>
      </c>
      <c r="L172" s="1">
        <v>57.91</v>
      </c>
      <c r="M172" s="1">
        <v>75.41</v>
      </c>
      <c r="N172" s="1">
        <v>40.25</v>
      </c>
      <c r="O172" s="1">
        <v>145.6</v>
      </c>
      <c r="P172" s="1">
        <v>123.6</v>
      </c>
    </row>
    <row r="173" spans="1:16" x14ac:dyDescent="0.3">
      <c r="A173" s="1">
        <v>171</v>
      </c>
      <c r="B173" s="1">
        <v>169.1</v>
      </c>
      <c r="C173" s="1">
        <v>112.1</v>
      </c>
      <c r="D173" s="1">
        <v>155.69999999999999</v>
      </c>
      <c r="E173" s="1">
        <v>78.02</v>
      </c>
      <c r="F173" s="1">
        <v>79.14</v>
      </c>
      <c r="G173" s="1">
        <v>106.6</v>
      </c>
      <c r="H173" s="1">
        <v>44.25</v>
      </c>
      <c r="I173" s="1">
        <v>128.5</v>
      </c>
      <c r="J173" s="1">
        <v>130.69999999999999</v>
      </c>
      <c r="K173" s="1">
        <v>110.6</v>
      </c>
      <c r="L173" s="1">
        <v>58.25</v>
      </c>
      <c r="M173" s="1">
        <v>75.849999999999994</v>
      </c>
      <c r="N173" s="1">
        <v>40.51</v>
      </c>
      <c r="O173" s="1">
        <v>146.69999999999999</v>
      </c>
      <c r="P173" s="1">
        <v>128.80000000000001</v>
      </c>
    </row>
    <row r="174" spans="1:16" x14ac:dyDescent="0.3">
      <c r="A174" s="1">
        <v>172</v>
      </c>
      <c r="B174" s="1">
        <v>170</v>
      </c>
      <c r="C174" s="1">
        <v>112.7</v>
      </c>
      <c r="D174" s="1">
        <v>155.80000000000001</v>
      </c>
      <c r="E174" s="1">
        <v>78.34</v>
      </c>
      <c r="F174" s="1">
        <v>83.47</v>
      </c>
      <c r="G174" s="1">
        <v>107.2</v>
      </c>
      <c r="H174" s="1">
        <v>44.34</v>
      </c>
      <c r="I174" s="1">
        <v>128.6</v>
      </c>
      <c r="J174" s="1">
        <v>132.1</v>
      </c>
      <c r="K174" s="1">
        <v>110</v>
      </c>
      <c r="L174" s="1">
        <v>58.25</v>
      </c>
      <c r="M174" s="1">
        <v>76.25</v>
      </c>
      <c r="N174" s="1">
        <v>40.75</v>
      </c>
      <c r="O174" s="1">
        <v>148.6</v>
      </c>
      <c r="P174" s="1">
        <v>130.69999999999999</v>
      </c>
    </row>
    <row r="175" spans="1:16" x14ac:dyDescent="0.3">
      <c r="A175" s="1">
        <v>173</v>
      </c>
      <c r="B175" s="1">
        <v>171.7</v>
      </c>
      <c r="C175" s="1">
        <v>113.5</v>
      </c>
      <c r="D175" s="1">
        <v>158.19999999999999</v>
      </c>
      <c r="E175" s="1">
        <v>78.81</v>
      </c>
      <c r="F175" s="1">
        <v>81.89</v>
      </c>
      <c r="G175" s="1">
        <v>105.7</v>
      </c>
      <c r="H175" s="1">
        <v>44.62</v>
      </c>
      <c r="I175" s="1">
        <v>127.3</v>
      </c>
      <c r="J175" s="1">
        <v>133.19999999999999</v>
      </c>
      <c r="K175" s="1">
        <v>110.5</v>
      </c>
      <c r="L175" s="1">
        <v>58.26</v>
      </c>
      <c r="M175" s="1">
        <v>76.489999999999995</v>
      </c>
      <c r="N175" s="1">
        <v>40.94</v>
      </c>
      <c r="O175" s="1">
        <v>149.5</v>
      </c>
      <c r="P175" s="1">
        <v>131.69999999999999</v>
      </c>
    </row>
    <row r="176" spans="1:16" x14ac:dyDescent="0.3">
      <c r="A176" s="1">
        <v>174</v>
      </c>
      <c r="B176" s="1">
        <v>172.1</v>
      </c>
      <c r="C176" s="1">
        <v>114.2</v>
      </c>
      <c r="D176" s="1">
        <v>158.1</v>
      </c>
      <c r="E176" s="1">
        <v>78.91</v>
      </c>
      <c r="F176" s="1">
        <v>84.22</v>
      </c>
      <c r="G176" s="1">
        <v>106.6</v>
      </c>
      <c r="H176" s="1">
        <v>44.75</v>
      </c>
      <c r="I176" s="1">
        <v>126.5</v>
      </c>
      <c r="J176" s="1">
        <v>134</v>
      </c>
      <c r="K176" s="1">
        <v>112.1</v>
      </c>
      <c r="L176" s="1">
        <v>58.75</v>
      </c>
      <c r="M176" s="1">
        <v>76.790000000000006</v>
      </c>
      <c r="N176" s="1">
        <v>40.99</v>
      </c>
      <c r="O176" s="1">
        <v>150.19999999999999</v>
      </c>
      <c r="P176" s="1">
        <v>134.4</v>
      </c>
    </row>
    <row r="177" spans="1:16" x14ac:dyDescent="0.3">
      <c r="A177" s="1">
        <v>175</v>
      </c>
      <c r="B177" s="1">
        <v>172.5</v>
      </c>
      <c r="C177" s="1">
        <v>114.7</v>
      </c>
      <c r="D177" s="1">
        <v>157.80000000000001</v>
      </c>
      <c r="E177" s="1">
        <v>79.25</v>
      </c>
      <c r="F177" s="1">
        <v>84.51</v>
      </c>
      <c r="G177" s="1">
        <v>106.3</v>
      </c>
      <c r="H177" s="1">
        <v>44.75</v>
      </c>
      <c r="I177" s="1">
        <v>129.69999999999999</v>
      </c>
      <c r="J177" s="1">
        <v>134.6</v>
      </c>
      <c r="K177" s="1">
        <v>111</v>
      </c>
      <c r="L177" s="1">
        <v>58.75</v>
      </c>
      <c r="M177" s="1">
        <v>77.209999999999994</v>
      </c>
      <c r="N177" s="1">
        <v>41.12</v>
      </c>
      <c r="O177" s="1">
        <v>151.19999999999999</v>
      </c>
      <c r="P177" s="1">
        <v>134.19999999999999</v>
      </c>
    </row>
    <row r="178" spans="1:16" x14ac:dyDescent="0.3">
      <c r="A178" s="1">
        <v>176</v>
      </c>
      <c r="B178" s="1">
        <v>173.5</v>
      </c>
      <c r="C178" s="1">
        <v>115.5</v>
      </c>
      <c r="D178" s="1">
        <v>159.19999999999999</v>
      </c>
      <c r="E178" s="1">
        <v>79.25</v>
      </c>
      <c r="F178" s="1">
        <v>83.96</v>
      </c>
      <c r="G178" s="1">
        <v>109.3</v>
      </c>
      <c r="H178" s="1">
        <v>45.25</v>
      </c>
      <c r="I178" s="1">
        <v>130.80000000000001</v>
      </c>
      <c r="J178" s="1">
        <v>135.6</v>
      </c>
      <c r="K178" s="1">
        <v>111.6</v>
      </c>
      <c r="L178" s="1">
        <v>58.75</v>
      </c>
      <c r="M178" s="1">
        <v>77.42</v>
      </c>
      <c r="N178" s="1">
        <v>41.45</v>
      </c>
      <c r="O178" s="1">
        <v>151.69999999999999</v>
      </c>
      <c r="P178" s="1">
        <v>134.1</v>
      </c>
    </row>
    <row r="179" spans="1:16" x14ac:dyDescent="0.3">
      <c r="A179" s="1">
        <v>177</v>
      </c>
      <c r="B179" s="1">
        <v>174.2</v>
      </c>
      <c r="C179" s="1">
        <v>116.6</v>
      </c>
      <c r="D179" s="1">
        <v>158.80000000000001</v>
      </c>
      <c r="E179" s="1">
        <v>79.739999999999995</v>
      </c>
      <c r="F179" s="1">
        <v>83.85</v>
      </c>
      <c r="G179" s="1">
        <v>105.1</v>
      </c>
      <c r="H179" s="1">
        <v>45.25</v>
      </c>
      <c r="I179" s="1">
        <v>131.30000000000001</v>
      </c>
      <c r="J179" s="1">
        <v>135.69999999999999</v>
      </c>
      <c r="K179" s="1">
        <v>112.2</v>
      </c>
      <c r="L179" s="1">
        <v>59.2</v>
      </c>
      <c r="M179" s="1">
        <v>77.790000000000006</v>
      </c>
      <c r="N179" s="1">
        <v>41.4</v>
      </c>
      <c r="O179" s="1">
        <v>152.6</v>
      </c>
      <c r="P179" s="1">
        <v>133.9</v>
      </c>
    </row>
    <row r="180" spans="1:16" x14ac:dyDescent="0.3">
      <c r="A180" s="1">
        <v>178</v>
      </c>
      <c r="B180" s="1">
        <v>174.7</v>
      </c>
      <c r="C180" s="1">
        <v>117.1</v>
      </c>
      <c r="D180" s="1">
        <v>159.1</v>
      </c>
      <c r="E180" s="1">
        <v>79.849999999999994</v>
      </c>
      <c r="F180" s="1">
        <v>83.04</v>
      </c>
      <c r="G180" s="1">
        <v>106.1</v>
      </c>
      <c r="H180" s="1">
        <v>45.25</v>
      </c>
      <c r="I180" s="1">
        <v>132.30000000000001</v>
      </c>
      <c r="J180" s="1">
        <v>137</v>
      </c>
      <c r="K180" s="1">
        <v>112.7</v>
      </c>
      <c r="L180" s="1">
        <v>59.25</v>
      </c>
      <c r="M180" s="1">
        <v>78.25</v>
      </c>
      <c r="N180" s="1">
        <v>41.25</v>
      </c>
      <c r="O180" s="1">
        <v>153.4</v>
      </c>
      <c r="P180" s="1">
        <v>135</v>
      </c>
    </row>
    <row r="181" spans="1:16" x14ac:dyDescent="0.3">
      <c r="A181" s="1">
        <v>179</v>
      </c>
      <c r="B181" s="1">
        <v>176.2</v>
      </c>
      <c r="C181" s="1">
        <v>117.4</v>
      </c>
      <c r="D181" s="1">
        <v>161.4</v>
      </c>
      <c r="E181" s="1">
        <v>80.75</v>
      </c>
      <c r="F181" s="1">
        <v>81.5</v>
      </c>
      <c r="G181" s="1">
        <v>106.1</v>
      </c>
      <c r="H181" s="1">
        <v>45.54</v>
      </c>
      <c r="I181" s="1">
        <v>133.19999999999999</v>
      </c>
      <c r="J181" s="1">
        <v>137.69999999999999</v>
      </c>
      <c r="K181" s="1">
        <v>113.3</v>
      </c>
      <c r="L181" s="1">
        <v>59.37</v>
      </c>
      <c r="M181" s="1">
        <v>78.25</v>
      </c>
      <c r="N181" s="1">
        <v>41.66</v>
      </c>
      <c r="O181" s="1">
        <v>154.69999999999999</v>
      </c>
      <c r="P181" s="1">
        <v>135.4</v>
      </c>
    </row>
    <row r="182" spans="1:16" x14ac:dyDescent="0.3">
      <c r="A182" s="1">
        <v>180</v>
      </c>
      <c r="B182" s="1">
        <v>178.3</v>
      </c>
      <c r="C182" s="1">
        <v>117.9</v>
      </c>
      <c r="D182" s="1">
        <v>159.6</v>
      </c>
      <c r="E182" s="1">
        <v>80.44</v>
      </c>
      <c r="F182" s="1">
        <v>86.63</v>
      </c>
      <c r="G182" s="1">
        <v>107.9</v>
      </c>
      <c r="H182" s="1">
        <v>45.94</v>
      </c>
      <c r="I182" s="1">
        <v>134.6</v>
      </c>
      <c r="J182" s="1">
        <v>138.5</v>
      </c>
      <c r="K182" s="1">
        <v>113.1</v>
      </c>
      <c r="L182" s="1">
        <v>59.75</v>
      </c>
      <c r="N182" s="1">
        <v>41.75</v>
      </c>
      <c r="O182" s="1">
        <v>155.19999999999999</v>
      </c>
      <c r="P182" s="1">
        <v>136.5</v>
      </c>
    </row>
    <row r="183" spans="1:16" x14ac:dyDescent="0.3">
      <c r="A183" s="1">
        <v>181</v>
      </c>
      <c r="B183" s="1">
        <v>179.8</v>
      </c>
      <c r="C183" s="1">
        <v>118.6</v>
      </c>
      <c r="D183" s="1">
        <v>160.5</v>
      </c>
      <c r="E183" s="1">
        <v>80.66</v>
      </c>
      <c r="F183" s="1">
        <v>84.34</v>
      </c>
      <c r="G183" s="1">
        <v>108.7</v>
      </c>
      <c r="H183" s="1">
        <v>45.89</v>
      </c>
      <c r="I183" s="1">
        <v>135.80000000000001</v>
      </c>
      <c r="J183" s="1">
        <v>139.5</v>
      </c>
      <c r="K183" s="1">
        <v>113.9</v>
      </c>
      <c r="L183" s="1">
        <v>60.01</v>
      </c>
      <c r="N183" s="1">
        <v>41.75</v>
      </c>
      <c r="O183" s="1">
        <v>155.80000000000001</v>
      </c>
      <c r="P183" s="1">
        <v>137.19999999999999</v>
      </c>
    </row>
    <row r="184" spans="1:16" x14ac:dyDescent="0.3">
      <c r="A184" s="1">
        <v>182</v>
      </c>
      <c r="B184" s="1">
        <v>180.9</v>
      </c>
      <c r="C184" s="1">
        <v>119.6</v>
      </c>
      <c r="D184" s="1">
        <v>161.30000000000001</v>
      </c>
      <c r="E184" s="1">
        <v>81.239999999999995</v>
      </c>
      <c r="F184" s="1">
        <v>83.15</v>
      </c>
      <c r="G184" s="1">
        <v>107.6</v>
      </c>
      <c r="H184" s="1">
        <v>46.33</v>
      </c>
      <c r="I184" s="1">
        <v>136.19999999999999</v>
      </c>
      <c r="J184" s="1">
        <v>140.30000000000001</v>
      </c>
      <c r="K184" s="1">
        <v>114.5</v>
      </c>
      <c r="L184" s="1">
        <v>59.75</v>
      </c>
      <c r="N184" s="1">
        <v>42.03</v>
      </c>
      <c r="O184" s="1">
        <v>156.30000000000001</v>
      </c>
      <c r="P184" s="1">
        <v>136.80000000000001</v>
      </c>
    </row>
    <row r="185" spans="1:16" x14ac:dyDescent="0.3">
      <c r="A185" s="1">
        <v>183</v>
      </c>
      <c r="B185" s="1">
        <v>181.7</v>
      </c>
      <c r="C185" s="1">
        <v>120.6</v>
      </c>
      <c r="D185" s="1">
        <v>162.19999999999999</v>
      </c>
      <c r="E185" s="1">
        <v>81.94</v>
      </c>
      <c r="F185" s="1">
        <v>82.49</v>
      </c>
      <c r="G185" s="1">
        <v>107.9</v>
      </c>
      <c r="H185" s="1">
        <v>46.72</v>
      </c>
      <c r="I185" s="1">
        <v>137.9</v>
      </c>
      <c r="J185" s="1">
        <v>141.30000000000001</v>
      </c>
      <c r="K185" s="1">
        <v>115.5</v>
      </c>
      <c r="L185" s="1">
        <v>60.24</v>
      </c>
      <c r="N185" s="1">
        <v>42.25</v>
      </c>
      <c r="O185" s="1">
        <v>157</v>
      </c>
      <c r="P185" s="1">
        <v>138.1</v>
      </c>
    </row>
    <row r="186" spans="1:16" x14ac:dyDescent="0.3">
      <c r="A186" s="1">
        <v>184</v>
      </c>
      <c r="B186" s="1">
        <v>182.7</v>
      </c>
      <c r="C186" s="1">
        <v>121.1</v>
      </c>
      <c r="D186" s="1">
        <v>167.7</v>
      </c>
      <c r="E186" s="1">
        <v>81.819999999999993</v>
      </c>
      <c r="F186" s="1">
        <v>83.18</v>
      </c>
      <c r="G186" s="1">
        <v>114.4</v>
      </c>
      <c r="H186" s="1">
        <v>46.34</v>
      </c>
      <c r="I186" s="1">
        <v>139.19999999999999</v>
      </c>
      <c r="J186" s="1">
        <v>142.1</v>
      </c>
      <c r="K186" s="1">
        <v>115.9</v>
      </c>
      <c r="L186" s="1">
        <v>60.25</v>
      </c>
      <c r="N186" s="1">
        <v>42.25</v>
      </c>
      <c r="O186" s="1">
        <v>157.5</v>
      </c>
      <c r="P186" s="1">
        <v>140.4</v>
      </c>
    </row>
    <row r="187" spans="1:16" x14ac:dyDescent="0.3">
      <c r="A187" s="1">
        <v>185</v>
      </c>
      <c r="B187" s="1">
        <v>183.1</v>
      </c>
      <c r="C187" s="1">
        <v>121.5</v>
      </c>
      <c r="D187" s="1">
        <v>164.4</v>
      </c>
      <c r="E187" s="1">
        <v>82.37</v>
      </c>
      <c r="F187" s="1">
        <v>83.69</v>
      </c>
      <c r="G187" s="1">
        <v>113.8</v>
      </c>
      <c r="H187" s="1">
        <v>46.75</v>
      </c>
      <c r="I187" s="1">
        <v>139.9</v>
      </c>
      <c r="J187" s="1">
        <v>142.69999999999999</v>
      </c>
      <c r="K187" s="1">
        <v>115.9</v>
      </c>
      <c r="L187" s="1">
        <v>60.52</v>
      </c>
      <c r="N187" s="1">
        <v>42.44</v>
      </c>
      <c r="O187" s="1">
        <v>158.6</v>
      </c>
      <c r="P187" s="1">
        <v>140.5</v>
      </c>
    </row>
    <row r="188" spans="1:16" x14ac:dyDescent="0.3">
      <c r="A188" s="1">
        <v>186</v>
      </c>
      <c r="B188" s="1">
        <v>184</v>
      </c>
      <c r="C188" s="1">
        <v>122</v>
      </c>
      <c r="D188" s="1">
        <v>165</v>
      </c>
      <c r="E188" s="1">
        <v>82.77</v>
      </c>
      <c r="F188" s="1">
        <v>84.34</v>
      </c>
      <c r="G188" s="1">
        <v>117.2</v>
      </c>
      <c r="H188" s="1">
        <v>46.85</v>
      </c>
      <c r="I188" s="1">
        <v>140.19999999999999</v>
      </c>
      <c r="J188" s="1">
        <v>143.1</v>
      </c>
      <c r="K188" s="1">
        <v>117</v>
      </c>
      <c r="L188" s="1">
        <v>60.75</v>
      </c>
      <c r="N188" s="1">
        <v>42.75</v>
      </c>
      <c r="O188" s="1">
        <v>159.4</v>
      </c>
      <c r="P188" s="1">
        <v>141.5</v>
      </c>
    </row>
    <row r="189" spans="1:16" x14ac:dyDescent="0.3">
      <c r="A189" s="1">
        <v>187</v>
      </c>
      <c r="B189" s="1">
        <v>184.7</v>
      </c>
      <c r="C189" s="1">
        <v>122.3</v>
      </c>
      <c r="D189" s="1">
        <v>168.6</v>
      </c>
      <c r="E189" s="1">
        <v>83</v>
      </c>
      <c r="F189" s="1">
        <v>86.52</v>
      </c>
      <c r="G189" s="1">
        <v>111.7</v>
      </c>
      <c r="H189" s="1">
        <v>47.25</v>
      </c>
      <c r="I189" s="1">
        <v>141.80000000000001</v>
      </c>
      <c r="J189" s="1">
        <v>144.1</v>
      </c>
      <c r="K189" s="1">
        <v>119.6</v>
      </c>
      <c r="L189" s="1">
        <v>60.75</v>
      </c>
      <c r="N189" s="1">
        <v>42.75</v>
      </c>
      <c r="O189" s="1">
        <v>160.5</v>
      </c>
      <c r="P189" s="1">
        <v>135.1</v>
      </c>
    </row>
    <row r="190" spans="1:16" x14ac:dyDescent="0.3">
      <c r="A190" s="1">
        <v>188</v>
      </c>
      <c r="B190" s="1">
        <v>186.2</v>
      </c>
      <c r="C190" s="1">
        <v>122.5</v>
      </c>
      <c r="D190" s="1">
        <v>169.8</v>
      </c>
      <c r="E190" s="1">
        <v>83.94</v>
      </c>
      <c r="F190" s="1">
        <v>85.41</v>
      </c>
      <c r="G190" s="1">
        <v>112.9</v>
      </c>
      <c r="H190" s="1">
        <v>47.25</v>
      </c>
      <c r="I190" s="1">
        <v>140.6</v>
      </c>
      <c r="J190" s="1">
        <v>144.80000000000001</v>
      </c>
      <c r="K190" s="1">
        <v>118</v>
      </c>
      <c r="L190" s="1">
        <v>61.09</v>
      </c>
      <c r="N190" s="1">
        <v>42.81</v>
      </c>
      <c r="O190" s="1">
        <v>162.30000000000001</v>
      </c>
      <c r="P190" s="1">
        <v>136.9</v>
      </c>
    </row>
    <row r="191" spans="1:16" x14ac:dyDescent="0.3">
      <c r="A191" s="1">
        <v>189</v>
      </c>
      <c r="B191" s="1">
        <v>186.9</v>
      </c>
      <c r="C191" s="1">
        <v>123</v>
      </c>
      <c r="D191" s="1">
        <v>167.7</v>
      </c>
      <c r="E191" s="1">
        <v>84.43</v>
      </c>
      <c r="F191" s="1">
        <v>85.48</v>
      </c>
      <c r="G191" s="1">
        <v>112.3</v>
      </c>
      <c r="H191" s="1">
        <v>47.55</v>
      </c>
      <c r="I191" s="1">
        <v>141.6</v>
      </c>
      <c r="J191" s="1">
        <v>145.69999999999999</v>
      </c>
      <c r="K191" s="1">
        <v>120.6</v>
      </c>
      <c r="L191" s="1">
        <v>61.25</v>
      </c>
      <c r="N191" s="1">
        <v>43.25</v>
      </c>
      <c r="O191" s="1">
        <v>163.80000000000001</v>
      </c>
      <c r="P191" s="1">
        <v>139.4</v>
      </c>
    </row>
    <row r="192" spans="1:16" x14ac:dyDescent="0.3">
      <c r="A192" s="1">
        <v>190</v>
      </c>
      <c r="B192" s="1">
        <v>187.9</v>
      </c>
      <c r="C192" s="1">
        <v>123.3</v>
      </c>
      <c r="D192" s="1">
        <v>168</v>
      </c>
      <c r="E192" s="1">
        <v>84.57</v>
      </c>
      <c r="F192" s="1">
        <v>86.05</v>
      </c>
      <c r="G192" s="1">
        <v>110.8</v>
      </c>
      <c r="H192" s="1">
        <v>47.75</v>
      </c>
      <c r="I192" s="1">
        <v>144.1</v>
      </c>
      <c r="J192" s="1">
        <v>146.69999999999999</v>
      </c>
      <c r="K192" s="1">
        <v>121</v>
      </c>
      <c r="L192" s="1">
        <v>61.25</v>
      </c>
      <c r="N192" s="1">
        <v>43.25</v>
      </c>
      <c r="O192" s="1">
        <v>164.4</v>
      </c>
      <c r="P192" s="1">
        <v>142.9</v>
      </c>
    </row>
    <row r="193" spans="1:16" x14ac:dyDescent="0.3">
      <c r="A193" s="1">
        <v>191</v>
      </c>
      <c r="B193" s="1">
        <v>189.1</v>
      </c>
      <c r="C193" s="1">
        <v>124.5</v>
      </c>
      <c r="D193" s="1">
        <v>169.6</v>
      </c>
      <c r="E193" s="1">
        <v>84.75</v>
      </c>
      <c r="F193" s="1">
        <v>85.74</v>
      </c>
      <c r="G193" s="1">
        <v>114</v>
      </c>
      <c r="H193" s="1">
        <v>47.75</v>
      </c>
      <c r="I193" s="1">
        <v>143</v>
      </c>
      <c r="J193" s="1">
        <v>147.30000000000001</v>
      </c>
      <c r="K193" s="1">
        <v>120.6</v>
      </c>
      <c r="L193" s="1">
        <v>61.49</v>
      </c>
      <c r="N193" s="1">
        <v>43.25</v>
      </c>
      <c r="O193" s="1">
        <v>165.3</v>
      </c>
      <c r="P193" s="1">
        <v>133.6</v>
      </c>
    </row>
    <row r="194" spans="1:16" x14ac:dyDescent="0.3">
      <c r="A194" s="1">
        <v>192</v>
      </c>
      <c r="B194" s="1">
        <v>190.1</v>
      </c>
      <c r="C194" s="1">
        <v>124.7</v>
      </c>
      <c r="D194" s="1">
        <v>169.3</v>
      </c>
      <c r="E194" s="1">
        <v>84.91</v>
      </c>
      <c r="F194" s="1">
        <v>86</v>
      </c>
      <c r="G194" s="1">
        <v>109.7</v>
      </c>
      <c r="H194" s="1">
        <v>48.49</v>
      </c>
      <c r="I194" s="1">
        <v>146.19999999999999</v>
      </c>
      <c r="J194" s="1">
        <v>148.1</v>
      </c>
      <c r="K194" s="1">
        <v>120.7</v>
      </c>
      <c r="L194" s="1">
        <v>61.75</v>
      </c>
      <c r="N194" s="1">
        <v>43.75</v>
      </c>
      <c r="O194" s="1">
        <v>166.1</v>
      </c>
      <c r="P194" s="1">
        <v>145</v>
      </c>
    </row>
    <row r="195" spans="1:16" x14ac:dyDescent="0.3">
      <c r="A195" s="1">
        <v>193</v>
      </c>
      <c r="B195" s="1">
        <v>192</v>
      </c>
      <c r="C195" s="1">
        <v>124.9</v>
      </c>
      <c r="D195" s="1">
        <v>172</v>
      </c>
      <c r="E195" s="1">
        <v>85.25</v>
      </c>
      <c r="F195" s="1">
        <v>87.02</v>
      </c>
      <c r="G195" s="1">
        <v>118.5</v>
      </c>
      <c r="H195" s="1">
        <v>48.6</v>
      </c>
      <c r="I195" s="1">
        <v>147</v>
      </c>
      <c r="J195" s="1">
        <v>148.69999999999999</v>
      </c>
      <c r="K195" s="1">
        <v>121.3</v>
      </c>
      <c r="L195" s="1">
        <v>61.75</v>
      </c>
      <c r="N195" s="1">
        <v>43.75</v>
      </c>
      <c r="O195" s="1">
        <v>167.1</v>
      </c>
      <c r="P195" s="1">
        <v>143.6</v>
      </c>
    </row>
    <row r="196" spans="1:16" x14ac:dyDescent="0.3">
      <c r="A196" s="1">
        <v>194</v>
      </c>
      <c r="B196" s="1">
        <v>192</v>
      </c>
      <c r="C196" s="1">
        <v>125.3</v>
      </c>
      <c r="D196" s="1">
        <v>171.9</v>
      </c>
      <c r="E196" s="1">
        <v>85.25</v>
      </c>
      <c r="F196" s="1">
        <v>86.59</v>
      </c>
      <c r="G196" s="1">
        <v>111</v>
      </c>
      <c r="H196" s="1">
        <v>49.01</v>
      </c>
      <c r="I196" s="1">
        <v>148.19999999999999</v>
      </c>
      <c r="J196" s="1">
        <v>149.5</v>
      </c>
      <c r="K196" s="1">
        <v>122.7</v>
      </c>
      <c r="L196" s="1">
        <v>61.84</v>
      </c>
      <c r="N196" s="1">
        <v>44.13</v>
      </c>
      <c r="O196" s="1">
        <v>168.1</v>
      </c>
      <c r="P196" s="1">
        <v>133.80000000000001</v>
      </c>
    </row>
    <row r="197" spans="1:16" x14ac:dyDescent="0.3">
      <c r="A197" s="1">
        <v>195</v>
      </c>
      <c r="B197" s="1">
        <v>194.5</v>
      </c>
      <c r="C197" s="1">
        <v>126</v>
      </c>
      <c r="D197" s="1">
        <v>172.4</v>
      </c>
      <c r="E197" s="1">
        <v>85.63</v>
      </c>
      <c r="F197" s="1">
        <v>86.77</v>
      </c>
      <c r="G197" s="1">
        <v>110.3</v>
      </c>
      <c r="H197" s="1">
        <v>48.82</v>
      </c>
      <c r="I197" s="1">
        <v>149.6</v>
      </c>
      <c r="J197" s="1">
        <v>149.9</v>
      </c>
      <c r="K197" s="1">
        <v>124.5</v>
      </c>
      <c r="L197" s="1">
        <v>62.25</v>
      </c>
      <c r="N197" s="1">
        <v>44.25</v>
      </c>
      <c r="O197" s="1">
        <v>168.7</v>
      </c>
      <c r="P197" s="1">
        <v>138.4</v>
      </c>
    </row>
    <row r="198" spans="1:16" x14ac:dyDescent="0.3">
      <c r="A198" s="1">
        <v>196</v>
      </c>
      <c r="B198" s="1">
        <v>195.8</v>
      </c>
      <c r="C198" s="1">
        <v>126.3</v>
      </c>
      <c r="D198" s="1">
        <v>176.4</v>
      </c>
      <c r="E198" s="1">
        <v>85.75</v>
      </c>
      <c r="F198" s="1">
        <v>87.29</v>
      </c>
      <c r="G198" s="1">
        <v>118.1</v>
      </c>
      <c r="H198" s="1">
        <v>49.52</v>
      </c>
      <c r="I198" s="1">
        <v>149.80000000000001</v>
      </c>
      <c r="J198" s="1">
        <v>150.30000000000001</v>
      </c>
      <c r="K198" s="1">
        <v>124.5</v>
      </c>
      <c r="L198" s="1">
        <v>62.25</v>
      </c>
      <c r="N198" s="1">
        <v>44.39</v>
      </c>
      <c r="O198" s="1">
        <v>169.6</v>
      </c>
      <c r="P198" s="1">
        <v>140.6</v>
      </c>
    </row>
    <row r="199" spans="1:16" x14ac:dyDescent="0.3">
      <c r="A199" s="1">
        <v>197</v>
      </c>
      <c r="B199" s="1">
        <v>197</v>
      </c>
      <c r="C199" s="1">
        <v>126.5</v>
      </c>
      <c r="D199" s="1">
        <v>174.8</v>
      </c>
      <c r="E199" s="1">
        <v>85.86</v>
      </c>
      <c r="F199" s="1">
        <v>87.71</v>
      </c>
      <c r="G199" s="1">
        <v>119.6</v>
      </c>
      <c r="H199" s="1">
        <v>49.75</v>
      </c>
      <c r="I199" s="1">
        <v>149.19999999999999</v>
      </c>
      <c r="J199" s="1">
        <v>151</v>
      </c>
      <c r="K199" s="1">
        <v>122.9</v>
      </c>
      <c r="L199" s="1">
        <v>62.29</v>
      </c>
      <c r="N199" s="1">
        <v>44.75</v>
      </c>
      <c r="O199" s="1">
        <v>170.4</v>
      </c>
      <c r="P199" s="1">
        <v>140</v>
      </c>
    </row>
    <row r="200" spans="1:16" x14ac:dyDescent="0.3">
      <c r="A200" s="1">
        <v>198</v>
      </c>
      <c r="B200" s="1">
        <v>197.9</v>
      </c>
      <c r="C200" s="1">
        <v>127</v>
      </c>
      <c r="D200" s="1">
        <v>177.5</v>
      </c>
      <c r="E200" s="1">
        <v>86.21</v>
      </c>
      <c r="F200" s="1">
        <v>87.82</v>
      </c>
      <c r="G200" s="1">
        <v>112.8</v>
      </c>
      <c r="H200" s="1">
        <v>49.75</v>
      </c>
      <c r="I200" s="1">
        <v>149.9</v>
      </c>
      <c r="J200" s="1">
        <v>151.9</v>
      </c>
      <c r="K200" s="1">
        <v>123.8</v>
      </c>
      <c r="L200" s="1">
        <v>62.75</v>
      </c>
      <c r="N200" s="1">
        <v>44.75</v>
      </c>
      <c r="O200" s="1">
        <v>171</v>
      </c>
      <c r="P200" s="1">
        <v>149.80000000000001</v>
      </c>
    </row>
    <row r="201" spans="1:16" x14ac:dyDescent="0.3">
      <c r="A201" s="1">
        <v>199</v>
      </c>
      <c r="B201" s="1">
        <v>198.7</v>
      </c>
      <c r="C201" s="1">
        <v>127.7</v>
      </c>
      <c r="D201" s="1">
        <v>180.9</v>
      </c>
      <c r="E201" s="1">
        <v>86.34</v>
      </c>
      <c r="F201" s="1">
        <v>88.14</v>
      </c>
      <c r="G201" s="1">
        <v>113.6</v>
      </c>
      <c r="H201" s="1">
        <v>49.81</v>
      </c>
      <c r="I201" s="1">
        <v>150.30000000000001</v>
      </c>
      <c r="J201" s="1">
        <v>152.30000000000001</v>
      </c>
      <c r="K201" s="1">
        <v>125.8</v>
      </c>
      <c r="L201" s="1">
        <v>62.75</v>
      </c>
      <c r="N201" s="1">
        <v>44.78</v>
      </c>
      <c r="O201" s="1">
        <v>172.3</v>
      </c>
      <c r="P201" s="1">
        <v>149.9</v>
      </c>
    </row>
    <row r="202" spans="1:16" x14ac:dyDescent="0.3">
      <c r="A202" s="1">
        <v>200</v>
      </c>
      <c r="B202" s="1">
        <v>199.4</v>
      </c>
      <c r="C202" s="1">
        <v>127.9</v>
      </c>
      <c r="D202" s="1">
        <v>178.2</v>
      </c>
      <c r="E202" s="1">
        <v>86.52</v>
      </c>
      <c r="F202" s="1">
        <v>88.47</v>
      </c>
      <c r="G202" s="1">
        <v>114.7</v>
      </c>
      <c r="H202" s="1">
        <v>50.25</v>
      </c>
      <c r="I202" s="1">
        <v>150.4</v>
      </c>
      <c r="J202" s="1">
        <v>153.1</v>
      </c>
      <c r="K202" s="1">
        <v>125.4</v>
      </c>
      <c r="L202" s="1">
        <v>63.4</v>
      </c>
      <c r="N202" s="1">
        <v>45.25</v>
      </c>
      <c r="O202" s="1">
        <v>172.1</v>
      </c>
      <c r="P202" s="1">
        <v>150.1</v>
      </c>
    </row>
    <row r="203" spans="1:16" x14ac:dyDescent="0.3">
      <c r="A203" s="1">
        <v>201</v>
      </c>
      <c r="C203" s="1">
        <v>128.4</v>
      </c>
      <c r="E203" s="1">
        <v>86.9</v>
      </c>
      <c r="F203" s="1">
        <v>89.03</v>
      </c>
      <c r="G203" s="1">
        <v>115.6</v>
      </c>
      <c r="H203" s="1">
        <v>50.25</v>
      </c>
      <c r="I203" s="1">
        <v>151.80000000000001</v>
      </c>
      <c r="J203" s="1">
        <v>153.4</v>
      </c>
      <c r="K203" s="1">
        <v>125.6</v>
      </c>
      <c r="L203" s="1">
        <v>65.709999999999994</v>
      </c>
      <c r="N203" s="1">
        <v>45.25</v>
      </c>
      <c r="O203" s="1">
        <v>173.2</v>
      </c>
    </row>
    <row r="204" spans="1:16" x14ac:dyDescent="0.3">
      <c r="A204" s="1">
        <v>202</v>
      </c>
      <c r="C204" s="1">
        <v>129.1</v>
      </c>
      <c r="E204" s="1">
        <v>87.02</v>
      </c>
      <c r="F204" s="1">
        <v>89.88</v>
      </c>
      <c r="G204" s="1">
        <v>119.3</v>
      </c>
      <c r="H204" s="1">
        <v>50.31</v>
      </c>
      <c r="I204" s="1">
        <v>152.30000000000001</v>
      </c>
      <c r="J204" s="1">
        <v>154.4</v>
      </c>
      <c r="K204" s="1">
        <v>127.3</v>
      </c>
      <c r="L204" s="1">
        <v>63.25</v>
      </c>
      <c r="N204" s="1">
        <v>45.46</v>
      </c>
      <c r="O204" s="1">
        <v>174.1</v>
      </c>
    </row>
    <row r="205" spans="1:16" x14ac:dyDescent="0.3">
      <c r="A205" s="1">
        <v>203</v>
      </c>
      <c r="C205" s="1">
        <v>129.6</v>
      </c>
      <c r="E205" s="1">
        <v>87.45</v>
      </c>
      <c r="F205" s="1">
        <v>89.68</v>
      </c>
      <c r="G205" s="1">
        <v>118.8</v>
      </c>
      <c r="H205" s="1">
        <v>50.75</v>
      </c>
      <c r="I205" s="1">
        <v>153.9</v>
      </c>
      <c r="J205" s="1">
        <v>155.30000000000001</v>
      </c>
      <c r="K205" s="1">
        <v>126.5</v>
      </c>
      <c r="L205" s="1">
        <v>63.35</v>
      </c>
      <c r="N205" s="1">
        <v>45.75</v>
      </c>
      <c r="O205" s="1">
        <v>174.9</v>
      </c>
    </row>
    <row r="206" spans="1:16" x14ac:dyDescent="0.3">
      <c r="A206" s="1">
        <v>204</v>
      </c>
      <c r="C206" s="1">
        <v>129.9</v>
      </c>
      <c r="E206" s="1">
        <v>87.65</v>
      </c>
      <c r="F206" s="1">
        <v>90.72</v>
      </c>
      <c r="G206" s="1">
        <v>123.9</v>
      </c>
      <c r="H206" s="1">
        <v>50.75</v>
      </c>
      <c r="I206" s="1">
        <v>153.9</v>
      </c>
      <c r="J206" s="1">
        <v>156.4</v>
      </c>
      <c r="K206" s="1">
        <v>127.1</v>
      </c>
      <c r="L206" s="1">
        <v>63.69</v>
      </c>
      <c r="N206" s="1">
        <v>45.75</v>
      </c>
      <c r="O206" s="1">
        <v>176</v>
      </c>
    </row>
    <row r="207" spans="1:16" x14ac:dyDescent="0.3">
      <c r="A207" s="1">
        <v>205</v>
      </c>
      <c r="C207" s="1">
        <v>130.30000000000001</v>
      </c>
      <c r="E207" s="1">
        <v>87.91</v>
      </c>
      <c r="F207" s="1">
        <v>91.08</v>
      </c>
      <c r="G207" s="1">
        <v>119.7</v>
      </c>
      <c r="H207" s="1">
        <v>51.08</v>
      </c>
      <c r="I207" s="1">
        <v>155</v>
      </c>
      <c r="J207" s="1">
        <v>157</v>
      </c>
      <c r="K207" s="1">
        <v>127.2</v>
      </c>
      <c r="L207" s="1">
        <v>64.02</v>
      </c>
      <c r="N207" s="1">
        <v>45.75</v>
      </c>
      <c r="O207" s="1">
        <v>177</v>
      </c>
    </row>
    <row r="208" spans="1:16" x14ac:dyDescent="0.3">
      <c r="A208" s="1">
        <v>206</v>
      </c>
      <c r="C208" s="1">
        <v>130.6</v>
      </c>
      <c r="E208" s="1">
        <v>88.25</v>
      </c>
      <c r="F208" s="1">
        <v>91.67</v>
      </c>
      <c r="G208" s="1">
        <v>126.5</v>
      </c>
      <c r="H208" s="1">
        <v>51.25</v>
      </c>
      <c r="I208" s="1">
        <v>157.1</v>
      </c>
      <c r="J208" s="1">
        <v>158.19999999999999</v>
      </c>
      <c r="K208" s="1">
        <v>128.6</v>
      </c>
      <c r="L208" s="1">
        <v>64.150000000000006</v>
      </c>
      <c r="N208" s="1">
        <v>45.75</v>
      </c>
      <c r="O208" s="1">
        <v>177.9</v>
      </c>
    </row>
    <row r="209" spans="1:15" x14ac:dyDescent="0.3">
      <c r="A209" s="1">
        <v>207</v>
      </c>
      <c r="C209" s="1">
        <v>130.9</v>
      </c>
      <c r="E209" s="1">
        <v>88.38</v>
      </c>
      <c r="F209" s="1">
        <v>91.95</v>
      </c>
      <c r="G209" s="1">
        <v>125.4</v>
      </c>
      <c r="H209" s="1">
        <v>51.25</v>
      </c>
      <c r="I209" s="1">
        <v>160.30000000000001</v>
      </c>
      <c r="J209" s="1">
        <v>159.1</v>
      </c>
      <c r="K209" s="1">
        <v>129.6</v>
      </c>
      <c r="L209" s="1">
        <v>64.23</v>
      </c>
      <c r="N209" s="1">
        <v>46.24</v>
      </c>
      <c r="O209" s="1">
        <v>178.4</v>
      </c>
    </row>
    <row r="210" spans="1:15" x14ac:dyDescent="0.3">
      <c r="A210" s="1">
        <v>208</v>
      </c>
      <c r="C210" s="1">
        <v>131.30000000000001</v>
      </c>
      <c r="E210" s="1">
        <v>88.75</v>
      </c>
      <c r="F210" s="1">
        <v>92.78</v>
      </c>
      <c r="G210" s="1">
        <v>117.8</v>
      </c>
      <c r="H210" s="1">
        <v>51.47</v>
      </c>
      <c r="I210" s="1">
        <v>157.69999999999999</v>
      </c>
      <c r="J210" s="1">
        <v>159.30000000000001</v>
      </c>
      <c r="K210" s="1">
        <v>130.30000000000001</v>
      </c>
      <c r="L210" s="1">
        <v>66.83</v>
      </c>
      <c r="N210" s="1">
        <v>46.25</v>
      </c>
      <c r="O210" s="1">
        <v>179.3</v>
      </c>
    </row>
    <row r="211" spans="1:15" x14ac:dyDescent="0.3">
      <c r="A211" s="1">
        <v>209</v>
      </c>
      <c r="C211" s="1">
        <v>131.69999999999999</v>
      </c>
      <c r="E211" s="1">
        <v>89.54</v>
      </c>
      <c r="F211" s="1">
        <v>93.63</v>
      </c>
      <c r="G211" s="1">
        <v>118.4</v>
      </c>
      <c r="H211" s="1">
        <v>51.75</v>
      </c>
      <c r="I211" s="1">
        <v>157.30000000000001</v>
      </c>
      <c r="J211" s="1">
        <v>159.9</v>
      </c>
      <c r="K211" s="1">
        <v>129.69999999999999</v>
      </c>
      <c r="L211" s="1">
        <v>64.55</v>
      </c>
      <c r="N211" s="1">
        <v>46.55</v>
      </c>
      <c r="O211" s="1">
        <v>179.9</v>
      </c>
    </row>
    <row r="212" spans="1:15" x14ac:dyDescent="0.3">
      <c r="A212" s="1">
        <v>210</v>
      </c>
      <c r="C212" s="1">
        <v>131.80000000000001</v>
      </c>
      <c r="E212" s="1">
        <v>90</v>
      </c>
      <c r="F212" s="1">
        <v>94.22</v>
      </c>
      <c r="G212" s="1">
        <v>118.7</v>
      </c>
      <c r="H212" s="1">
        <v>52.16</v>
      </c>
      <c r="I212" s="1">
        <v>160.19999999999999</v>
      </c>
      <c r="J212" s="1">
        <v>160.5</v>
      </c>
      <c r="K212" s="1">
        <v>130.5</v>
      </c>
      <c r="L212" s="1">
        <v>65.41</v>
      </c>
      <c r="N212" s="1">
        <v>46.75</v>
      </c>
      <c r="O212" s="1">
        <v>180.8</v>
      </c>
    </row>
    <row r="213" spans="1:15" x14ac:dyDescent="0.3">
      <c r="A213" s="1">
        <v>211</v>
      </c>
      <c r="C213" s="1">
        <v>132.19999999999999</v>
      </c>
      <c r="E213" s="1">
        <v>89.86</v>
      </c>
      <c r="F213" s="1">
        <v>93.99</v>
      </c>
      <c r="H213" s="1">
        <v>51.88</v>
      </c>
      <c r="J213" s="1">
        <v>161.5</v>
      </c>
      <c r="K213" s="1">
        <v>132.4</v>
      </c>
      <c r="L213" s="1">
        <v>65.34</v>
      </c>
      <c r="N213" s="1">
        <v>49.79</v>
      </c>
    </row>
    <row r="214" spans="1:15" x14ac:dyDescent="0.3">
      <c r="A214" s="1">
        <v>212</v>
      </c>
      <c r="C214" s="1">
        <v>132.69999999999999</v>
      </c>
      <c r="E214" s="1">
        <v>90.25</v>
      </c>
      <c r="F214" s="1">
        <v>94.25</v>
      </c>
      <c r="H214" s="1">
        <v>52.25</v>
      </c>
      <c r="J214" s="1">
        <v>162.6</v>
      </c>
      <c r="K214" s="1">
        <v>132</v>
      </c>
      <c r="L214" s="1">
        <v>65.78</v>
      </c>
      <c r="N214" s="1">
        <v>49.35</v>
      </c>
    </row>
    <row r="215" spans="1:15" x14ac:dyDescent="0.3">
      <c r="A215" s="1">
        <v>213</v>
      </c>
      <c r="C215" s="1">
        <v>133.1</v>
      </c>
      <c r="E215" s="1">
        <v>90.59</v>
      </c>
      <c r="F215" s="1">
        <v>94.68</v>
      </c>
      <c r="H215" s="1">
        <v>52.25</v>
      </c>
      <c r="J215" s="1">
        <v>163.4</v>
      </c>
      <c r="K215" s="1">
        <v>134.6</v>
      </c>
      <c r="L215" s="1">
        <v>66.56</v>
      </c>
      <c r="N215" s="1">
        <v>49.25</v>
      </c>
    </row>
    <row r="216" spans="1:15" x14ac:dyDescent="0.3">
      <c r="A216" s="1">
        <v>214</v>
      </c>
      <c r="C216" s="1">
        <v>132.80000000000001</v>
      </c>
      <c r="E216" s="1">
        <v>90.8</v>
      </c>
      <c r="F216" s="1">
        <v>94.82</v>
      </c>
      <c r="H216" s="1">
        <v>52.58</v>
      </c>
      <c r="J216" s="1">
        <v>164.4</v>
      </c>
      <c r="K216" s="1">
        <v>136.9</v>
      </c>
      <c r="L216" s="1">
        <v>66.47</v>
      </c>
      <c r="N216" s="1">
        <v>48.33</v>
      </c>
    </row>
    <row r="217" spans="1:15" x14ac:dyDescent="0.3">
      <c r="A217" s="1">
        <v>215</v>
      </c>
      <c r="C217" s="1">
        <v>133.19999999999999</v>
      </c>
      <c r="E217" s="1">
        <v>91.82</v>
      </c>
      <c r="F217" s="1">
        <v>95.24</v>
      </c>
      <c r="H217" s="1">
        <v>52.75</v>
      </c>
      <c r="J217" s="1">
        <v>164.8</v>
      </c>
      <c r="K217" s="1">
        <v>134.6</v>
      </c>
      <c r="L217" s="1">
        <v>66.75</v>
      </c>
      <c r="N217" s="1">
        <v>48.75</v>
      </c>
    </row>
    <row r="218" spans="1:15" x14ac:dyDescent="0.3">
      <c r="A218" s="1">
        <v>216</v>
      </c>
      <c r="C218" s="1">
        <v>133.19999999999999</v>
      </c>
      <c r="E218" s="1">
        <v>92.41</v>
      </c>
      <c r="F218" s="1">
        <v>95.66</v>
      </c>
      <c r="H218" s="1">
        <v>52.75</v>
      </c>
      <c r="J218" s="1">
        <v>165.9</v>
      </c>
      <c r="K218" s="1">
        <v>137.30000000000001</v>
      </c>
      <c r="L218" s="1">
        <v>67.38</v>
      </c>
      <c r="N218" s="1">
        <v>47.25</v>
      </c>
    </row>
    <row r="219" spans="1:15" x14ac:dyDescent="0.3">
      <c r="A219" s="1">
        <v>217</v>
      </c>
      <c r="C219" s="1">
        <v>133.69999999999999</v>
      </c>
      <c r="E219" s="1">
        <v>92.74</v>
      </c>
      <c r="F219" s="1">
        <v>96.3</v>
      </c>
      <c r="H219" s="1">
        <v>53.25</v>
      </c>
      <c r="J219" s="1">
        <v>166.8</v>
      </c>
      <c r="K219" s="1">
        <v>135.9</v>
      </c>
      <c r="L219" s="1">
        <v>69.069999999999993</v>
      </c>
      <c r="N219" s="1">
        <v>47.68</v>
      </c>
    </row>
    <row r="220" spans="1:15" x14ac:dyDescent="0.3">
      <c r="A220" s="1">
        <v>218</v>
      </c>
      <c r="E220" s="1">
        <v>93.81</v>
      </c>
      <c r="F220" s="1">
        <v>96.73</v>
      </c>
      <c r="H220" s="1">
        <v>53.22</v>
      </c>
      <c r="J220" s="1">
        <v>167.2</v>
      </c>
      <c r="K220" s="1">
        <v>135.19999999999999</v>
      </c>
      <c r="L220" s="1">
        <v>67.36</v>
      </c>
      <c r="N220" s="1">
        <v>47.84</v>
      </c>
    </row>
    <row r="221" spans="1:15" x14ac:dyDescent="0.3">
      <c r="A221" s="1">
        <v>219</v>
      </c>
      <c r="E221" s="1">
        <v>93.81</v>
      </c>
      <c r="F221" s="1">
        <v>96.89</v>
      </c>
      <c r="H221" s="1">
        <v>54.25</v>
      </c>
      <c r="J221" s="1">
        <v>167.6</v>
      </c>
      <c r="K221" s="1">
        <v>135.5</v>
      </c>
      <c r="L221" s="1">
        <v>69</v>
      </c>
      <c r="N221" s="1">
        <v>48.04</v>
      </c>
    </row>
    <row r="222" spans="1:15" x14ac:dyDescent="0.3">
      <c r="A222" s="1">
        <v>220</v>
      </c>
      <c r="E222" s="1">
        <v>95.44</v>
      </c>
      <c r="F222" s="1">
        <v>97.89</v>
      </c>
      <c r="H222" s="1">
        <v>53.27</v>
      </c>
      <c r="J222" s="1">
        <v>168</v>
      </c>
      <c r="K222" s="1">
        <v>136.80000000000001</v>
      </c>
      <c r="L222" s="1">
        <v>68.03</v>
      </c>
      <c r="N222" s="1">
        <v>48.13</v>
      </c>
    </row>
    <row r="223" spans="1:15" x14ac:dyDescent="0.3">
      <c r="A223" s="1">
        <v>221</v>
      </c>
      <c r="E223" s="1">
        <v>96.2</v>
      </c>
      <c r="H223" s="1">
        <v>54.24</v>
      </c>
      <c r="J223" s="1">
        <v>168.7</v>
      </c>
      <c r="L223" s="1">
        <v>68.739999999999995</v>
      </c>
      <c r="N223" s="1">
        <v>48.02</v>
      </c>
    </row>
    <row r="224" spans="1:15" x14ac:dyDescent="0.3">
      <c r="A224" s="1">
        <v>222</v>
      </c>
      <c r="E224" s="1">
        <v>96.65</v>
      </c>
      <c r="H224" s="1">
        <v>54.84</v>
      </c>
      <c r="J224" s="1">
        <v>169.3</v>
      </c>
      <c r="L224" s="1">
        <v>68.36</v>
      </c>
      <c r="N224" s="1">
        <v>48.07</v>
      </c>
    </row>
    <row r="225" spans="1:14" x14ac:dyDescent="0.3">
      <c r="A225" s="1">
        <v>223</v>
      </c>
      <c r="E225" s="1">
        <v>96.77</v>
      </c>
      <c r="H225" s="1">
        <v>54.89</v>
      </c>
      <c r="J225" s="1">
        <v>170.1</v>
      </c>
      <c r="L225" s="1">
        <v>73.989999999999995</v>
      </c>
      <c r="N225" s="1">
        <v>48.22</v>
      </c>
    </row>
    <row r="226" spans="1:14" x14ac:dyDescent="0.3">
      <c r="A226" s="1">
        <v>224</v>
      </c>
      <c r="E226" s="1">
        <v>97.06</v>
      </c>
      <c r="H226" s="1">
        <v>55.07</v>
      </c>
      <c r="J226" s="1">
        <v>170.7</v>
      </c>
      <c r="L226" s="1">
        <v>74.680000000000007</v>
      </c>
      <c r="N226" s="1">
        <v>48.25</v>
      </c>
    </row>
    <row r="227" spans="1:14" x14ac:dyDescent="0.3">
      <c r="A227" s="1">
        <v>225</v>
      </c>
      <c r="E227" s="1">
        <v>98.41</v>
      </c>
      <c r="H227" s="1">
        <v>55.25</v>
      </c>
      <c r="J227" s="1">
        <v>171.2</v>
      </c>
      <c r="L227" s="1">
        <v>72.09</v>
      </c>
      <c r="N227" s="1">
        <v>48.25</v>
      </c>
    </row>
    <row r="228" spans="1:14" x14ac:dyDescent="0.3">
      <c r="A228" s="1">
        <v>226</v>
      </c>
      <c r="E228" s="1">
        <v>98.83</v>
      </c>
      <c r="H228" s="1">
        <v>55.25</v>
      </c>
      <c r="J228" s="1">
        <v>172</v>
      </c>
      <c r="L228" s="1">
        <v>72.28</v>
      </c>
      <c r="N228" s="1">
        <v>50.24</v>
      </c>
    </row>
    <row r="229" spans="1:14" x14ac:dyDescent="0.3">
      <c r="A229" s="1">
        <v>227</v>
      </c>
      <c r="E229" s="1">
        <v>99.36</v>
      </c>
      <c r="H229" s="1">
        <v>55.25</v>
      </c>
      <c r="J229" s="1">
        <v>172.9</v>
      </c>
      <c r="L229" s="1">
        <v>69.709999999999994</v>
      </c>
      <c r="N229" s="1">
        <v>50.75</v>
      </c>
    </row>
    <row r="230" spans="1:14" x14ac:dyDescent="0.3">
      <c r="A230" s="1">
        <v>228</v>
      </c>
      <c r="E230" s="1">
        <v>99.17</v>
      </c>
      <c r="H230" s="1">
        <v>55.28</v>
      </c>
      <c r="J230" s="1">
        <v>172.8</v>
      </c>
      <c r="L230" s="1">
        <v>69.75</v>
      </c>
      <c r="N230" s="1">
        <v>50.75</v>
      </c>
    </row>
    <row r="231" spans="1:14" x14ac:dyDescent="0.3">
      <c r="A231" s="1">
        <v>229</v>
      </c>
      <c r="E231" s="1">
        <v>100.6</v>
      </c>
      <c r="H231" s="1">
        <v>55.75</v>
      </c>
      <c r="J231" s="1">
        <v>173.3</v>
      </c>
      <c r="L231" s="1">
        <v>69.89</v>
      </c>
      <c r="N231" s="1">
        <v>50.75</v>
      </c>
    </row>
    <row r="232" spans="1:14" x14ac:dyDescent="0.3">
      <c r="A232" s="1">
        <v>230</v>
      </c>
      <c r="E232" s="1">
        <v>101.5</v>
      </c>
      <c r="H232" s="1">
        <v>55.75</v>
      </c>
      <c r="J232" s="1">
        <v>174.2</v>
      </c>
      <c r="L232" s="1">
        <v>70.260000000000005</v>
      </c>
      <c r="N232" s="1">
        <v>50.75</v>
      </c>
    </row>
    <row r="233" spans="1:14" x14ac:dyDescent="0.3">
      <c r="A233" s="1">
        <v>231</v>
      </c>
      <c r="E233" s="1">
        <v>102.1</v>
      </c>
      <c r="H233" s="1">
        <v>55.96</v>
      </c>
      <c r="L233" s="1">
        <v>70.739999999999995</v>
      </c>
      <c r="N233" s="1">
        <v>50.88</v>
      </c>
    </row>
    <row r="234" spans="1:14" x14ac:dyDescent="0.3">
      <c r="A234" s="1">
        <v>232</v>
      </c>
      <c r="E234" s="1">
        <v>102.2</v>
      </c>
      <c r="H234" s="1">
        <v>56.33</v>
      </c>
      <c r="L234" s="1">
        <v>70.709999999999994</v>
      </c>
      <c r="N234" s="1">
        <v>51.25</v>
      </c>
    </row>
    <row r="235" spans="1:14" x14ac:dyDescent="0.3">
      <c r="A235" s="1">
        <v>233</v>
      </c>
      <c r="E235" s="1">
        <v>102.3</v>
      </c>
      <c r="H235" s="1">
        <v>56.25</v>
      </c>
      <c r="L235" s="1">
        <v>71.87</v>
      </c>
      <c r="N235" s="1">
        <v>51.25</v>
      </c>
    </row>
    <row r="236" spans="1:14" x14ac:dyDescent="0.3">
      <c r="A236" s="1">
        <v>234</v>
      </c>
      <c r="E236" s="1">
        <v>103.3</v>
      </c>
      <c r="H236" s="1">
        <v>56.61</v>
      </c>
      <c r="L236" s="1">
        <v>72.739999999999995</v>
      </c>
      <c r="N236" s="1">
        <v>51.25</v>
      </c>
    </row>
    <row r="237" spans="1:14" x14ac:dyDescent="0.3">
      <c r="A237" s="1">
        <v>235</v>
      </c>
      <c r="E237" s="1">
        <v>103.4</v>
      </c>
      <c r="H237" s="1">
        <v>56.75</v>
      </c>
      <c r="L237" s="1">
        <v>73.319999999999993</v>
      </c>
      <c r="N237" s="1">
        <v>51.25</v>
      </c>
    </row>
    <row r="238" spans="1:14" x14ac:dyDescent="0.3">
      <c r="A238" s="1">
        <v>236</v>
      </c>
      <c r="E238" s="1">
        <v>103.8</v>
      </c>
      <c r="H238" s="1">
        <v>57.12</v>
      </c>
      <c r="L238" s="1">
        <v>74.23</v>
      </c>
      <c r="N238" s="1">
        <v>51.41</v>
      </c>
    </row>
    <row r="239" spans="1:14" x14ac:dyDescent="0.3">
      <c r="A239" s="1">
        <v>237</v>
      </c>
      <c r="E239" s="1">
        <v>103.9</v>
      </c>
      <c r="H239" s="1">
        <v>57.25</v>
      </c>
      <c r="L239" s="1">
        <v>75.069999999999993</v>
      </c>
      <c r="N239" s="1">
        <v>51.75</v>
      </c>
    </row>
    <row r="240" spans="1:14" x14ac:dyDescent="0.3">
      <c r="A240" s="1">
        <v>238</v>
      </c>
      <c r="E240" s="1">
        <v>105</v>
      </c>
      <c r="H240" s="1">
        <v>57.49</v>
      </c>
      <c r="L240" s="1">
        <v>74.44</v>
      </c>
      <c r="N240" s="1">
        <v>51.75</v>
      </c>
    </row>
    <row r="241" spans="1:14" x14ac:dyDescent="0.3">
      <c r="A241" s="1">
        <v>239</v>
      </c>
      <c r="E241" s="1">
        <v>104.5</v>
      </c>
      <c r="H241" s="1">
        <v>57.27</v>
      </c>
      <c r="L241" s="1">
        <v>74.7</v>
      </c>
      <c r="N241" s="1">
        <v>51.78</v>
      </c>
    </row>
    <row r="242" spans="1:14" x14ac:dyDescent="0.3">
      <c r="A242" s="1">
        <v>240</v>
      </c>
      <c r="E242" s="1">
        <v>104.4</v>
      </c>
      <c r="H242" s="1">
        <v>57.46</v>
      </c>
      <c r="L242" s="1">
        <v>75.77</v>
      </c>
      <c r="N242" s="1">
        <v>52.25</v>
      </c>
    </row>
    <row r="243" spans="1:14" x14ac:dyDescent="0.3">
      <c r="A243" s="1">
        <v>241</v>
      </c>
    </row>
    <row r="244" spans="1:14" x14ac:dyDescent="0.3">
      <c r="A244" s="1">
        <v>242</v>
      </c>
    </row>
    <row r="245" spans="1:14" x14ac:dyDescent="0.3">
      <c r="A245" s="1">
        <v>243</v>
      </c>
    </row>
    <row r="246" spans="1:14" x14ac:dyDescent="0.3">
      <c r="A246" s="1">
        <v>244</v>
      </c>
    </row>
    <row r="247" spans="1:14" x14ac:dyDescent="0.3">
      <c r="A247" s="1">
        <v>245</v>
      </c>
    </row>
    <row r="248" spans="1:14" x14ac:dyDescent="0.3">
      <c r="A248" s="1">
        <v>246</v>
      </c>
    </row>
    <row r="249" spans="1:14" x14ac:dyDescent="0.3">
      <c r="A249" s="1">
        <v>247</v>
      </c>
    </row>
    <row r="250" spans="1:14" x14ac:dyDescent="0.3">
      <c r="A250" s="1">
        <v>248</v>
      </c>
    </row>
    <row r="251" spans="1:14" x14ac:dyDescent="0.3">
      <c r="A251" s="1">
        <v>249</v>
      </c>
    </row>
    <row r="252" spans="1:14" x14ac:dyDescent="0.3">
      <c r="A252" s="1">
        <v>250</v>
      </c>
    </row>
    <row r="253" spans="1:14" x14ac:dyDescent="0.3">
      <c r="A253" s="1">
        <v>251</v>
      </c>
    </row>
    <row r="254" spans="1:14" x14ac:dyDescent="0.3">
      <c r="A254" s="1">
        <v>252</v>
      </c>
    </row>
    <row r="255" spans="1:14" x14ac:dyDescent="0.3">
      <c r="A255" s="1">
        <v>253</v>
      </c>
    </row>
    <row r="256" spans="1:14" x14ac:dyDescent="0.3">
      <c r="A256" s="1">
        <v>254</v>
      </c>
    </row>
    <row r="257" spans="1:1" x14ac:dyDescent="0.3">
      <c r="A257" s="1">
        <v>255</v>
      </c>
    </row>
    <row r="258" spans="1:1" x14ac:dyDescent="0.3">
      <c r="A258" s="1">
        <v>256</v>
      </c>
    </row>
    <row r="259" spans="1:1" x14ac:dyDescent="0.3">
      <c r="A259" s="1">
        <v>257</v>
      </c>
    </row>
    <row r="260" spans="1:1" x14ac:dyDescent="0.3">
      <c r="A260" s="1">
        <v>258</v>
      </c>
    </row>
    <row r="261" spans="1:1" x14ac:dyDescent="0.3">
      <c r="A261" s="1">
        <v>259</v>
      </c>
    </row>
    <row r="262" spans="1:1" x14ac:dyDescent="0.3">
      <c r="A262" s="1">
        <v>260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2"/>
  <sheetViews>
    <sheetView workbookViewId="0">
      <selection activeCell="E1" activeCellId="1" sqref="A1:A1048576 E1:E1048576"/>
    </sheetView>
  </sheetViews>
  <sheetFormatPr defaultRowHeight="14.4" x14ac:dyDescent="0.3"/>
  <cols>
    <col min="1" max="16384" width="8.88671875" style="1"/>
  </cols>
  <sheetData>
    <row r="1" spans="1:17" s="2" customFormat="1" ht="78.599999999999994" customHeight="1" x14ac:dyDescent="0.3">
      <c r="A1" s="2" t="s">
        <v>0</v>
      </c>
      <c r="B1" s="2" t="s">
        <v>179</v>
      </c>
      <c r="C1" s="2" t="s">
        <v>180</v>
      </c>
      <c r="D1" s="2" t="s">
        <v>181</v>
      </c>
      <c r="E1" s="2" t="s">
        <v>182</v>
      </c>
      <c r="F1" s="2" t="s">
        <v>183</v>
      </c>
      <c r="G1" s="2" t="s">
        <v>184</v>
      </c>
      <c r="H1" s="2" t="s">
        <v>185</v>
      </c>
      <c r="I1" s="2" t="s">
        <v>186</v>
      </c>
      <c r="J1" s="2" t="s">
        <v>187</v>
      </c>
      <c r="K1" s="2" t="s">
        <v>188</v>
      </c>
      <c r="L1" s="2" t="s">
        <v>189</v>
      </c>
      <c r="M1" s="2" t="s">
        <v>190</v>
      </c>
      <c r="N1" s="2" t="s">
        <v>191</v>
      </c>
      <c r="O1" s="2" t="s">
        <v>192</v>
      </c>
      <c r="P1" s="2" t="s">
        <v>193</v>
      </c>
    </row>
    <row r="2" spans="1:17" x14ac:dyDescent="0.3">
      <c r="A2" s="1">
        <v>0</v>
      </c>
      <c r="B2" s="1">
        <v>0.25</v>
      </c>
      <c r="C2" s="1">
        <v>0.25</v>
      </c>
      <c r="D2" s="1">
        <v>0.25</v>
      </c>
      <c r="E2" s="1">
        <v>0.75</v>
      </c>
      <c r="F2" s="1">
        <v>0.75</v>
      </c>
      <c r="G2" s="1">
        <v>0.25</v>
      </c>
      <c r="H2" s="1">
        <v>0.25</v>
      </c>
      <c r="I2" s="1">
        <v>0.25</v>
      </c>
      <c r="J2" s="1">
        <v>0.25</v>
      </c>
      <c r="K2" s="1">
        <v>0.25</v>
      </c>
      <c r="L2" s="1">
        <v>0.25</v>
      </c>
      <c r="M2" s="1">
        <v>0.25</v>
      </c>
      <c r="N2" s="1">
        <v>0.75</v>
      </c>
      <c r="O2" s="1">
        <v>0.25</v>
      </c>
      <c r="P2" s="1">
        <v>0.25</v>
      </c>
    </row>
    <row r="3" spans="1:17" x14ac:dyDescent="0.3">
      <c r="A3" s="1">
        <v>1</v>
      </c>
      <c r="B3" s="1">
        <v>-0.11169999999999999</v>
      </c>
      <c r="C3" s="1">
        <v>-0.109</v>
      </c>
      <c r="D3" s="1">
        <v>-0.1048</v>
      </c>
      <c r="E3" s="1">
        <v>2.419E-2</v>
      </c>
      <c r="F3" s="1">
        <v>2.7779999999999999E-2</v>
      </c>
      <c r="G3" s="1">
        <v>-0.11</v>
      </c>
      <c r="H3" s="1">
        <v>-0.1196</v>
      </c>
      <c r="I3" s="1">
        <v>-0.109</v>
      </c>
      <c r="J3" s="1">
        <v>-0.125</v>
      </c>
      <c r="K3" s="1">
        <v>-9.6149999999999999E-2</v>
      </c>
      <c r="L3" s="1">
        <v>-0.1048</v>
      </c>
      <c r="M3" s="1">
        <v>-7.0510000000000003E-2</v>
      </c>
      <c r="N3" s="1">
        <v>1.0869999999999999E-2</v>
      </c>
      <c r="O3" s="1">
        <v>-0.1305</v>
      </c>
      <c r="P3" s="1">
        <v>-9.0429999999999996E-2</v>
      </c>
    </row>
    <row r="4" spans="1:17" x14ac:dyDescent="0.3">
      <c r="A4" s="1">
        <v>2</v>
      </c>
      <c r="B4" s="1">
        <v>-0.21740000000000001</v>
      </c>
      <c r="C4" s="1">
        <v>-0.25</v>
      </c>
      <c r="D4" s="1">
        <v>-0.25</v>
      </c>
      <c r="E4" s="1">
        <v>8.8709999999999997E-2</v>
      </c>
      <c r="F4" s="1">
        <v>-0.25</v>
      </c>
      <c r="G4" s="1">
        <v>-0.25</v>
      </c>
      <c r="H4" s="1">
        <v>-7.6090000000000005E-2</v>
      </c>
      <c r="I4" s="1">
        <v>-0.25</v>
      </c>
      <c r="J4" s="1">
        <v>-0.25</v>
      </c>
      <c r="K4" s="1">
        <v>-0.25</v>
      </c>
      <c r="L4" s="1">
        <v>-0.25</v>
      </c>
      <c r="M4" s="1">
        <v>0.25</v>
      </c>
      <c r="N4" s="1">
        <v>-0.20649999999999999</v>
      </c>
      <c r="O4" s="1">
        <v>-0.25</v>
      </c>
      <c r="P4" s="1">
        <v>0.25</v>
      </c>
    </row>
    <row r="5" spans="1:17" x14ac:dyDescent="0.3">
      <c r="A5" s="1">
        <v>3</v>
      </c>
      <c r="B5" s="1">
        <v>0.40960000000000002</v>
      </c>
      <c r="C5" s="1">
        <v>9.2109999999999997E-2</v>
      </c>
      <c r="D5" s="1">
        <v>-0.25</v>
      </c>
      <c r="E5" s="1">
        <v>0.25</v>
      </c>
      <c r="F5" s="1">
        <v>6.429E-2</v>
      </c>
      <c r="G5" s="1">
        <v>-0.1042</v>
      </c>
      <c r="H5" s="1">
        <v>0.27129999999999999</v>
      </c>
      <c r="I5" s="1">
        <v>-0.19869999999999999</v>
      </c>
      <c r="J5" s="1">
        <v>-0.25</v>
      </c>
      <c r="K5" s="1">
        <v>-0.25</v>
      </c>
      <c r="L5" s="1">
        <v>3.4689999999999999E-3</v>
      </c>
      <c r="M5" s="1">
        <v>0.25</v>
      </c>
      <c r="N5" s="1">
        <v>0.25</v>
      </c>
      <c r="O5" s="1">
        <v>-0.19439999999999999</v>
      </c>
      <c r="P5" s="1">
        <v>0.63300000000000001</v>
      </c>
    </row>
    <row r="6" spans="1:17" x14ac:dyDescent="0.3">
      <c r="A6" s="1">
        <v>4</v>
      </c>
      <c r="B6" s="1">
        <v>0.75</v>
      </c>
      <c r="C6" s="1">
        <v>0.60899999999999999</v>
      </c>
      <c r="D6" s="1">
        <v>0.25</v>
      </c>
      <c r="E6" s="1">
        <v>0.3</v>
      </c>
      <c r="F6" s="1">
        <v>0.28039999999999998</v>
      </c>
      <c r="G6" s="1">
        <v>0.51090000000000002</v>
      </c>
      <c r="H6" s="1">
        <v>0.91300000000000003</v>
      </c>
      <c r="I6" s="1">
        <v>0.25</v>
      </c>
      <c r="J6" s="1">
        <v>-2.051E-2</v>
      </c>
      <c r="K6" s="1">
        <v>0.14130000000000001</v>
      </c>
      <c r="L6" s="1">
        <v>0.5625</v>
      </c>
      <c r="M6" s="1">
        <v>0.3125</v>
      </c>
      <c r="N6" s="1">
        <v>0.25</v>
      </c>
      <c r="O6" s="1">
        <v>0.63470000000000004</v>
      </c>
      <c r="P6" s="1">
        <v>1.0329999999999999</v>
      </c>
      <c r="Q6" s="1">
        <f>AVERAGE(P2:P6)</f>
        <v>0.41511399999999998</v>
      </c>
    </row>
    <row r="7" spans="1:17" x14ac:dyDescent="0.3">
      <c r="A7" s="1">
        <v>5</v>
      </c>
      <c r="B7" s="1">
        <v>0.61170000000000002</v>
      </c>
      <c r="C7" s="1">
        <v>0.28949999999999998</v>
      </c>
      <c r="D7" s="1">
        <v>0.25</v>
      </c>
      <c r="E7" s="1">
        <v>0.94350000000000001</v>
      </c>
      <c r="F7" s="1">
        <v>0.77049999999999996</v>
      </c>
      <c r="G7" s="1">
        <v>0.25</v>
      </c>
      <c r="H7" s="1">
        <v>1.399</v>
      </c>
      <c r="I7" s="1">
        <v>0.25</v>
      </c>
      <c r="J7" s="1">
        <v>0.25</v>
      </c>
      <c r="K7" s="1">
        <v>0.25</v>
      </c>
      <c r="L7" s="1">
        <v>0.25</v>
      </c>
      <c r="M7" s="1">
        <v>1.0049999999999999</v>
      </c>
      <c r="N7" s="1">
        <v>0.85940000000000005</v>
      </c>
      <c r="O7" s="1">
        <v>0.31890000000000002</v>
      </c>
      <c r="P7" s="1">
        <v>1.2609999999999999</v>
      </c>
      <c r="Q7" s="1">
        <f t="shared" ref="Q7:Q65" si="0">AVERAGE(P3:P7)</f>
        <v>0.61731400000000003</v>
      </c>
    </row>
    <row r="8" spans="1:17" x14ac:dyDescent="0.3">
      <c r="A8" s="1">
        <v>6</v>
      </c>
      <c r="B8" s="1">
        <v>0.62229999999999996</v>
      </c>
      <c r="C8" s="1">
        <v>0.82850000000000001</v>
      </c>
      <c r="D8" s="1">
        <v>0.45069999999999999</v>
      </c>
      <c r="E8" s="1">
        <v>1.526</v>
      </c>
      <c r="F8" s="1">
        <v>1.298</v>
      </c>
      <c r="G8" s="1">
        <v>0.75829999999999997</v>
      </c>
      <c r="H8" s="1">
        <v>1.4350000000000001</v>
      </c>
      <c r="I8" s="1">
        <v>0.57469999999999999</v>
      </c>
      <c r="J8" s="1">
        <v>0.25</v>
      </c>
      <c r="K8" s="1">
        <v>0.25</v>
      </c>
      <c r="L8" s="1">
        <v>0.78149999999999997</v>
      </c>
      <c r="M8" s="1">
        <v>1.641</v>
      </c>
      <c r="N8" s="1">
        <v>1.39</v>
      </c>
      <c r="O8" s="1">
        <v>0.60650000000000004</v>
      </c>
      <c r="P8" s="1">
        <v>1.25</v>
      </c>
      <c r="Q8" s="1">
        <f t="shared" si="0"/>
        <v>0.88539999999999996</v>
      </c>
    </row>
    <row r="9" spans="1:17" x14ac:dyDescent="0.3">
      <c r="A9" s="1">
        <v>7</v>
      </c>
      <c r="B9" s="1">
        <v>0.80020000000000002</v>
      </c>
      <c r="C9" s="1">
        <v>0.91610000000000003</v>
      </c>
      <c r="D9" s="1">
        <v>0.75</v>
      </c>
      <c r="E9" s="1">
        <v>2.1379999999999999</v>
      </c>
      <c r="F9" s="1">
        <v>1.964</v>
      </c>
      <c r="G9" s="1">
        <v>0.75</v>
      </c>
      <c r="H9" s="1">
        <v>0.75</v>
      </c>
      <c r="I9" s="1">
        <v>0.75</v>
      </c>
      <c r="J9" s="1">
        <v>0.53</v>
      </c>
      <c r="K9" s="1">
        <v>0.71109999999999995</v>
      </c>
      <c r="L9" s="1">
        <v>0.80059999999999998</v>
      </c>
      <c r="M9" s="1">
        <v>2.35</v>
      </c>
      <c r="N9" s="1">
        <v>1.96</v>
      </c>
      <c r="O9" s="1">
        <v>0.75</v>
      </c>
      <c r="P9" s="1">
        <v>1.696</v>
      </c>
      <c r="Q9" s="1">
        <f t="shared" si="0"/>
        <v>1.1745999999999999</v>
      </c>
    </row>
    <row r="10" spans="1:17" x14ac:dyDescent="0.3">
      <c r="A10" s="1">
        <v>8</v>
      </c>
      <c r="B10" s="1">
        <v>1.25</v>
      </c>
      <c r="C10" s="1">
        <v>1.25</v>
      </c>
      <c r="D10" s="1">
        <v>0.85</v>
      </c>
      <c r="E10" s="1">
        <v>2.8210000000000002</v>
      </c>
      <c r="F10" s="1">
        <v>2.79</v>
      </c>
      <c r="G10" s="1">
        <v>1.1779999999999999</v>
      </c>
      <c r="H10" s="1">
        <v>0.70620000000000005</v>
      </c>
      <c r="I10" s="1">
        <v>1.0089999999999999</v>
      </c>
      <c r="J10" s="1">
        <v>0.75</v>
      </c>
      <c r="K10" s="1">
        <v>0.75</v>
      </c>
      <c r="L10" s="1">
        <v>1.25</v>
      </c>
      <c r="M10" s="1">
        <v>2.948</v>
      </c>
      <c r="N10" s="1">
        <v>2.524</v>
      </c>
      <c r="O10" s="1">
        <v>0.9496</v>
      </c>
      <c r="P10" s="1">
        <v>2.2639999999999998</v>
      </c>
      <c r="Q10" s="1">
        <f t="shared" si="0"/>
        <v>1.5007999999999999</v>
      </c>
    </row>
    <row r="11" spans="1:17" x14ac:dyDescent="0.3">
      <c r="A11" s="1">
        <v>9</v>
      </c>
      <c r="B11" s="1">
        <v>1.5409999999999999</v>
      </c>
      <c r="C11" s="1">
        <v>1.5</v>
      </c>
      <c r="D11" s="1">
        <v>1.25</v>
      </c>
      <c r="E11" s="1">
        <v>3.4969999999999999</v>
      </c>
      <c r="F11" s="1">
        <v>3.3250000000000002</v>
      </c>
      <c r="G11" s="1">
        <v>1.25</v>
      </c>
      <c r="H11" s="1">
        <v>1.1419999999999999</v>
      </c>
      <c r="I11" s="1">
        <v>1.25</v>
      </c>
      <c r="J11" s="1">
        <v>0.92959999999999998</v>
      </c>
      <c r="K11" s="1">
        <v>1.107</v>
      </c>
      <c r="L11" s="1">
        <v>1.25</v>
      </c>
      <c r="M11" s="1">
        <v>4.8540000000000001</v>
      </c>
      <c r="N11" s="1">
        <v>3.4630000000000001</v>
      </c>
      <c r="O11" s="1">
        <v>1.25</v>
      </c>
      <c r="P11" s="1">
        <v>2.9390000000000001</v>
      </c>
      <c r="Q11" s="1">
        <f t="shared" si="0"/>
        <v>1.8820000000000001</v>
      </c>
    </row>
    <row r="12" spans="1:17" x14ac:dyDescent="0.3">
      <c r="A12" s="1">
        <v>10</v>
      </c>
      <c r="B12" s="1">
        <v>1.75</v>
      </c>
      <c r="C12" s="1">
        <v>1.75</v>
      </c>
      <c r="D12" s="1">
        <v>1.25</v>
      </c>
      <c r="E12" s="1">
        <v>6.359</v>
      </c>
      <c r="F12" s="1">
        <v>4.2779999999999996</v>
      </c>
      <c r="G12" s="1">
        <v>1.79</v>
      </c>
      <c r="H12" s="1">
        <v>1.5</v>
      </c>
      <c r="I12" s="1">
        <v>1.643</v>
      </c>
      <c r="J12" s="1">
        <v>1.25</v>
      </c>
      <c r="K12" s="1">
        <v>1.25</v>
      </c>
      <c r="L12" s="1">
        <v>2.2160000000000002</v>
      </c>
      <c r="M12" s="1">
        <v>4.4770000000000003</v>
      </c>
      <c r="N12" s="1">
        <v>4.609</v>
      </c>
      <c r="O12" s="1">
        <v>1.25</v>
      </c>
      <c r="P12" s="1">
        <v>4.1260000000000003</v>
      </c>
      <c r="Q12" s="1">
        <f t="shared" si="0"/>
        <v>2.4549999999999996</v>
      </c>
    </row>
    <row r="13" spans="1:17" x14ac:dyDescent="0.3">
      <c r="A13" s="1">
        <v>11</v>
      </c>
      <c r="B13" s="1">
        <v>2.1909999999999998</v>
      </c>
      <c r="C13" s="1">
        <v>2.363</v>
      </c>
      <c r="D13" s="1">
        <v>1.706</v>
      </c>
      <c r="E13" s="1">
        <v>5.18</v>
      </c>
      <c r="F13" s="1">
        <v>4.9619999999999997</v>
      </c>
      <c r="G13" s="1">
        <v>1.75</v>
      </c>
      <c r="H13" s="1">
        <v>1.75</v>
      </c>
      <c r="I13" s="1">
        <v>1.85</v>
      </c>
      <c r="J13" s="1">
        <v>1.25</v>
      </c>
      <c r="K13" s="1">
        <v>1.4350000000000001</v>
      </c>
      <c r="L13" s="1">
        <v>1.75</v>
      </c>
      <c r="M13" s="1">
        <v>5.1079999999999997</v>
      </c>
      <c r="N13" s="1">
        <v>5.4169999999999998</v>
      </c>
      <c r="O13" s="1">
        <v>1.694</v>
      </c>
      <c r="P13" s="1">
        <v>4.47</v>
      </c>
      <c r="Q13" s="1">
        <f t="shared" si="0"/>
        <v>3.0990000000000002</v>
      </c>
    </row>
    <row r="14" spans="1:17" x14ac:dyDescent="0.3">
      <c r="A14" s="1">
        <v>12</v>
      </c>
      <c r="B14" s="1">
        <v>2.3540000000000001</v>
      </c>
      <c r="C14" s="1">
        <v>2.25</v>
      </c>
      <c r="D14" s="1">
        <v>1.75</v>
      </c>
      <c r="E14" s="1">
        <v>7.8650000000000002</v>
      </c>
      <c r="F14" s="1">
        <v>6.33</v>
      </c>
      <c r="G14" s="1">
        <v>1.7929999999999999</v>
      </c>
      <c r="H14" s="1">
        <v>2.1219999999999999</v>
      </c>
      <c r="I14" s="1">
        <v>2.25</v>
      </c>
      <c r="J14" s="1">
        <v>1.7030000000000001</v>
      </c>
      <c r="K14" s="1">
        <v>1.75</v>
      </c>
      <c r="L14" s="1">
        <v>2.04</v>
      </c>
      <c r="M14" s="1">
        <v>6.6989999999999998</v>
      </c>
      <c r="N14" s="1">
        <v>7.101</v>
      </c>
      <c r="O14" s="1">
        <v>1.75</v>
      </c>
      <c r="P14" s="1">
        <v>5.2409999999999997</v>
      </c>
      <c r="Q14" s="1">
        <f t="shared" si="0"/>
        <v>3.8079999999999998</v>
      </c>
    </row>
    <row r="15" spans="1:17" x14ac:dyDescent="0.3">
      <c r="A15" s="1">
        <v>13</v>
      </c>
      <c r="B15" s="1">
        <v>2.75</v>
      </c>
      <c r="C15" s="1">
        <v>7.7380000000000004</v>
      </c>
      <c r="D15" s="1">
        <v>2.218</v>
      </c>
      <c r="E15" s="1">
        <v>16.02</v>
      </c>
      <c r="F15" s="1">
        <v>7.6189999999999998</v>
      </c>
      <c r="G15" s="1">
        <v>2.25</v>
      </c>
      <c r="H15" s="1">
        <v>2.25</v>
      </c>
      <c r="I15" s="1">
        <v>2.5449999999999999</v>
      </c>
      <c r="J15" s="1">
        <v>1.7689999999999999</v>
      </c>
      <c r="K15" s="1">
        <v>1.9710000000000001</v>
      </c>
      <c r="L15" s="1">
        <v>2.25</v>
      </c>
      <c r="M15" s="1">
        <v>20.92</v>
      </c>
      <c r="N15" s="1">
        <v>14.28</v>
      </c>
      <c r="O15" s="1">
        <v>2.1469999999999998</v>
      </c>
      <c r="P15" s="1">
        <v>6.6909999999999998</v>
      </c>
      <c r="Q15" s="1">
        <f t="shared" si="0"/>
        <v>4.6933999999999996</v>
      </c>
    </row>
    <row r="16" spans="1:17" x14ac:dyDescent="0.3">
      <c r="A16" s="1">
        <v>14</v>
      </c>
      <c r="B16" s="1">
        <v>2.9769999999999999</v>
      </c>
      <c r="C16" s="1">
        <v>6.9290000000000003</v>
      </c>
      <c r="D16" s="1">
        <v>2.3199999999999998</v>
      </c>
      <c r="E16" s="1">
        <v>14.54</v>
      </c>
      <c r="F16" s="1">
        <v>9.0860000000000003</v>
      </c>
      <c r="G16" s="1">
        <v>2.3530000000000002</v>
      </c>
      <c r="H16" s="1">
        <v>4.7750000000000004</v>
      </c>
      <c r="I16" s="1">
        <v>2.75</v>
      </c>
      <c r="J16" s="1">
        <v>2.25</v>
      </c>
      <c r="K16" s="1">
        <v>2.25</v>
      </c>
      <c r="L16" s="1">
        <v>2.5289999999999999</v>
      </c>
      <c r="M16" s="1">
        <v>26.8</v>
      </c>
      <c r="N16" s="1">
        <v>13.92</v>
      </c>
      <c r="O16" s="1">
        <v>2.25</v>
      </c>
      <c r="P16" s="1">
        <v>22.02</v>
      </c>
      <c r="Q16" s="1">
        <f t="shared" si="0"/>
        <v>8.5096000000000007</v>
      </c>
    </row>
    <row r="17" spans="1:17" x14ac:dyDescent="0.3">
      <c r="A17" s="1">
        <v>15</v>
      </c>
      <c r="B17" s="1">
        <v>3.25</v>
      </c>
      <c r="C17" s="1">
        <v>3.4359999999999999</v>
      </c>
      <c r="D17" s="1">
        <v>2.75</v>
      </c>
      <c r="E17" s="1">
        <v>24.34</v>
      </c>
      <c r="F17" s="1">
        <v>11.68</v>
      </c>
      <c r="G17" s="1">
        <v>2.75</v>
      </c>
      <c r="H17" s="1">
        <v>12.96</v>
      </c>
      <c r="I17" s="1">
        <v>3.149</v>
      </c>
      <c r="J17" s="1">
        <v>2.411</v>
      </c>
      <c r="K17" s="1">
        <v>2.5950000000000002</v>
      </c>
      <c r="L17" s="1">
        <v>2.75</v>
      </c>
      <c r="M17" s="1">
        <v>25.89</v>
      </c>
      <c r="N17" s="1">
        <v>19.489999999999998</v>
      </c>
      <c r="O17" s="1">
        <v>4.2869999999999999</v>
      </c>
      <c r="P17" s="1">
        <v>32.97</v>
      </c>
      <c r="Q17" s="1">
        <f t="shared" si="0"/>
        <v>14.2784</v>
      </c>
    </row>
    <row r="18" spans="1:17" x14ac:dyDescent="0.3">
      <c r="A18" s="1">
        <v>16</v>
      </c>
      <c r="B18" s="1">
        <v>3.5059999999999998</v>
      </c>
      <c r="C18" s="1">
        <v>11.97</v>
      </c>
      <c r="D18" s="1">
        <v>2.9710000000000001</v>
      </c>
      <c r="E18" s="1">
        <v>27.07</v>
      </c>
      <c r="F18" s="1">
        <v>14.01</v>
      </c>
      <c r="G18" s="1">
        <v>3.0390000000000001</v>
      </c>
      <c r="H18" s="1">
        <v>16.32</v>
      </c>
      <c r="I18" s="1">
        <v>3.25</v>
      </c>
      <c r="J18" s="1">
        <v>2.75</v>
      </c>
      <c r="K18" s="1">
        <v>2.75</v>
      </c>
      <c r="L18" s="1">
        <v>7.7750000000000004</v>
      </c>
      <c r="M18" s="1">
        <v>23.05</v>
      </c>
      <c r="N18" s="1">
        <v>21.7</v>
      </c>
      <c r="O18" s="1">
        <v>2.847</v>
      </c>
      <c r="P18" s="1">
        <v>37.44</v>
      </c>
      <c r="Q18" s="1">
        <f t="shared" si="0"/>
        <v>20.872399999999999</v>
      </c>
    </row>
    <row r="19" spans="1:17" x14ac:dyDescent="0.3">
      <c r="A19" s="1">
        <v>17</v>
      </c>
      <c r="B19" s="1">
        <v>3.75</v>
      </c>
      <c r="C19" s="1">
        <v>3.8889999999999998</v>
      </c>
      <c r="D19" s="1">
        <v>3.25</v>
      </c>
      <c r="E19" s="1">
        <v>28.55</v>
      </c>
      <c r="F19" s="1">
        <v>17.54</v>
      </c>
      <c r="G19" s="1">
        <v>3.2970000000000002</v>
      </c>
      <c r="H19" s="1">
        <v>20.46</v>
      </c>
      <c r="I19" s="1">
        <v>3.6589999999999998</v>
      </c>
      <c r="J19" s="1">
        <v>2.9820000000000002</v>
      </c>
      <c r="K19" s="1">
        <v>3.1829999999999998</v>
      </c>
      <c r="L19" s="1">
        <v>3.5129999999999999</v>
      </c>
      <c r="M19" s="1">
        <v>25.48</v>
      </c>
      <c r="N19" s="1">
        <v>23.69</v>
      </c>
      <c r="O19" s="1">
        <v>3.25</v>
      </c>
      <c r="P19" s="1">
        <v>23.16</v>
      </c>
      <c r="Q19" s="1">
        <f t="shared" si="0"/>
        <v>24.456199999999999</v>
      </c>
    </row>
    <row r="20" spans="1:17" x14ac:dyDescent="0.3">
      <c r="A20" s="1">
        <v>18</v>
      </c>
      <c r="B20" s="1">
        <v>4.0430000000000001</v>
      </c>
      <c r="C20" s="1">
        <v>18.579999999999998</v>
      </c>
      <c r="D20" s="1">
        <v>3.5179999999999998</v>
      </c>
      <c r="E20" s="1">
        <v>31.57</v>
      </c>
      <c r="F20" s="1">
        <v>18.77</v>
      </c>
      <c r="G20" s="1">
        <v>4.0430000000000001</v>
      </c>
      <c r="H20" s="1">
        <v>25.37</v>
      </c>
      <c r="I20" s="1">
        <v>3.7730000000000001</v>
      </c>
      <c r="J20" s="1">
        <v>3.25</v>
      </c>
      <c r="K20" s="1">
        <v>3.2639999999999998</v>
      </c>
      <c r="L20" s="1">
        <v>11.85</v>
      </c>
      <c r="M20" s="1">
        <v>33.42</v>
      </c>
      <c r="N20" s="1">
        <v>25.5</v>
      </c>
      <c r="O20" s="1">
        <v>3.6230000000000002</v>
      </c>
      <c r="P20" s="1">
        <v>34.979999999999997</v>
      </c>
      <c r="Q20" s="1">
        <f t="shared" si="0"/>
        <v>30.113999999999997</v>
      </c>
    </row>
    <row r="21" spans="1:17" x14ac:dyDescent="0.3">
      <c r="A21" s="1">
        <v>19</v>
      </c>
      <c r="B21" s="1">
        <v>4.25</v>
      </c>
      <c r="C21" s="1">
        <v>12.58</v>
      </c>
      <c r="D21" s="1">
        <v>3.75</v>
      </c>
      <c r="E21" s="1">
        <v>35.17</v>
      </c>
      <c r="F21" s="1">
        <v>20.45</v>
      </c>
      <c r="G21" s="1">
        <v>4.5540000000000003</v>
      </c>
      <c r="H21" s="1">
        <v>32.450000000000003</v>
      </c>
      <c r="I21" s="1">
        <v>4.25</v>
      </c>
      <c r="J21" s="1">
        <v>3.5489999999999999</v>
      </c>
      <c r="K21" s="1">
        <v>3.7269999999999999</v>
      </c>
      <c r="L21" s="1">
        <v>4.6749999999999998</v>
      </c>
      <c r="M21" s="1">
        <v>44.07</v>
      </c>
      <c r="N21" s="1">
        <v>27.5</v>
      </c>
      <c r="O21" s="1">
        <v>4.18</v>
      </c>
      <c r="P21" s="1">
        <v>32.19</v>
      </c>
      <c r="Q21" s="1">
        <f t="shared" si="0"/>
        <v>32.147999999999996</v>
      </c>
    </row>
    <row r="22" spans="1:17" x14ac:dyDescent="0.3">
      <c r="A22" s="1">
        <v>20</v>
      </c>
      <c r="B22" s="1">
        <v>4.4390000000000001</v>
      </c>
      <c r="C22" s="1">
        <v>10.31</v>
      </c>
      <c r="D22" s="1">
        <v>4.1040000000000001</v>
      </c>
      <c r="E22" s="1">
        <v>38.92</v>
      </c>
      <c r="F22" s="1">
        <v>22.55</v>
      </c>
      <c r="G22" s="1">
        <v>4.952</v>
      </c>
      <c r="H22" s="1">
        <v>16.16</v>
      </c>
      <c r="I22" s="1">
        <v>4.25</v>
      </c>
      <c r="J22" s="1">
        <v>3.839</v>
      </c>
      <c r="K22" s="1">
        <v>3.9340000000000002</v>
      </c>
      <c r="L22" s="1">
        <v>8.4990000000000006</v>
      </c>
      <c r="M22" s="1">
        <v>48.46</v>
      </c>
      <c r="N22" s="1">
        <v>29.63</v>
      </c>
      <c r="O22" s="1">
        <v>4.6219999999999999</v>
      </c>
      <c r="P22" s="1">
        <v>35.35</v>
      </c>
      <c r="Q22" s="1">
        <f t="shared" si="0"/>
        <v>32.623999999999995</v>
      </c>
    </row>
    <row r="23" spans="1:17" x14ac:dyDescent="0.3">
      <c r="A23" s="1">
        <v>21</v>
      </c>
      <c r="B23" s="1">
        <v>4.75</v>
      </c>
      <c r="C23" s="1">
        <v>4.8019999999999996</v>
      </c>
      <c r="D23" s="1">
        <v>4.25</v>
      </c>
      <c r="E23" s="1">
        <v>42.76</v>
      </c>
      <c r="F23" s="1">
        <v>24.34</v>
      </c>
      <c r="G23" s="1">
        <v>8.5079999999999991</v>
      </c>
      <c r="H23" s="1">
        <v>14.94</v>
      </c>
      <c r="I23" s="1">
        <v>4.6980000000000004</v>
      </c>
      <c r="J23" s="1">
        <v>4.25</v>
      </c>
      <c r="K23" s="1">
        <v>4.25</v>
      </c>
      <c r="L23" s="1">
        <v>4.75</v>
      </c>
      <c r="M23" s="1">
        <v>44.19</v>
      </c>
      <c r="N23" s="1">
        <v>32.479999999999997</v>
      </c>
      <c r="O23" s="1">
        <v>5.6260000000000003</v>
      </c>
      <c r="P23" s="1">
        <v>43.34</v>
      </c>
      <c r="Q23" s="1">
        <f t="shared" si="0"/>
        <v>33.804000000000002</v>
      </c>
    </row>
    <row r="24" spans="1:17" x14ac:dyDescent="0.3">
      <c r="A24" s="1">
        <v>22</v>
      </c>
      <c r="B24" s="1">
        <v>4.9329999999999998</v>
      </c>
      <c r="C24" s="1">
        <v>6.8049999999999997</v>
      </c>
      <c r="D24" s="1">
        <v>4.5890000000000004</v>
      </c>
      <c r="E24" s="1">
        <v>45.05</v>
      </c>
      <c r="F24" s="1">
        <v>25.93</v>
      </c>
      <c r="G24" s="1">
        <v>16.02</v>
      </c>
      <c r="H24" s="1">
        <v>37.9</v>
      </c>
      <c r="I24" s="1">
        <v>4.75</v>
      </c>
      <c r="J24" s="1">
        <v>4.4829999999999997</v>
      </c>
      <c r="K24" s="1">
        <v>4.5069999999999997</v>
      </c>
      <c r="L24" s="1">
        <v>7.3869999999999996</v>
      </c>
      <c r="M24" s="1">
        <v>46.96</v>
      </c>
      <c r="N24" s="1">
        <v>34.79</v>
      </c>
      <c r="O24" s="1">
        <v>5.9260000000000002</v>
      </c>
      <c r="P24" s="1">
        <v>53.87</v>
      </c>
      <c r="Q24" s="1">
        <f t="shared" si="0"/>
        <v>39.945999999999998</v>
      </c>
    </row>
    <row r="25" spans="1:17" x14ac:dyDescent="0.3">
      <c r="A25" s="1">
        <v>23</v>
      </c>
      <c r="B25" s="1">
        <v>5.25</v>
      </c>
      <c r="C25" s="1">
        <v>5.7880000000000003</v>
      </c>
      <c r="D25" s="1">
        <v>4.75</v>
      </c>
      <c r="E25" s="1">
        <v>47.7</v>
      </c>
      <c r="F25" s="1">
        <v>27.44</v>
      </c>
      <c r="G25" s="1">
        <v>26.29</v>
      </c>
      <c r="H25" s="1">
        <v>27.01</v>
      </c>
      <c r="I25" s="1">
        <v>5.101</v>
      </c>
      <c r="J25" s="1">
        <v>4.75</v>
      </c>
      <c r="K25" s="1">
        <v>4.75</v>
      </c>
      <c r="L25" s="1">
        <v>5.548</v>
      </c>
      <c r="M25" s="1">
        <v>51.38</v>
      </c>
      <c r="N25" s="1">
        <v>37.340000000000003</v>
      </c>
      <c r="O25" s="1">
        <v>7.12</v>
      </c>
      <c r="P25" s="1">
        <v>67.900000000000006</v>
      </c>
      <c r="Q25" s="1">
        <f t="shared" si="0"/>
        <v>46.53</v>
      </c>
    </row>
    <row r="26" spans="1:17" x14ac:dyDescent="0.3">
      <c r="A26" s="1">
        <v>24</v>
      </c>
      <c r="B26" s="1">
        <v>5.3109999999999999</v>
      </c>
      <c r="C26" s="1">
        <v>8.0530000000000008</v>
      </c>
      <c r="D26" s="1">
        <v>5.1520000000000001</v>
      </c>
      <c r="E26" s="1">
        <v>51.4</v>
      </c>
      <c r="F26" s="1">
        <v>29.53</v>
      </c>
      <c r="G26" s="1">
        <v>19.63</v>
      </c>
      <c r="H26" s="1">
        <v>28.28</v>
      </c>
      <c r="I26" s="1">
        <v>5.25</v>
      </c>
      <c r="J26" s="1">
        <v>5.1580000000000004</v>
      </c>
      <c r="K26" s="1">
        <v>5.1340000000000003</v>
      </c>
      <c r="L26" s="1">
        <v>6.032</v>
      </c>
      <c r="M26" s="1">
        <v>58</v>
      </c>
      <c r="N26" s="1">
        <v>39.119999999999997</v>
      </c>
      <c r="O26" s="1">
        <v>10.5</v>
      </c>
      <c r="P26" s="1">
        <v>62.4</v>
      </c>
      <c r="Q26" s="1">
        <f t="shared" si="0"/>
        <v>52.572000000000003</v>
      </c>
    </row>
    <row r="27" spans="1:17" x14ac:dyDescent="0.3">
      <c r="A27" s="1">
        <v>25</v>
      </c>
      <c r="B27" s="1">
        <v>5.75</v>
      </c>
      <c r="C27" s="1">
        <v>7.3159999999999998</v>
      </c>
      <c r="D27" s="1">
        <v>5.25</v>
      </c>
      <c r="E27" s="1">
        <v>59.17</v>
      </c>
      <c r="F27" s="1">
        <v>31.67</v>
      </c>
      <c r="G27" s="1">
        <v>26.86</v>
      </c>
      <c r="H27" s="1">
        <v>33.53</v>
      </c>
      <c r="I27" s="1">
        <v>5.6289999999999996</v>
      </c>
      <c r="J27" s="1">
        <v>5.2919999999999998</v>
      </c>
      <c r="K27" s="1">
        <v>5.2610000000000001</v>
      </c>
      <c r="L27" s="1">
        <v>15.25</v>
      </c>
      <c r="M27" s="1">
        <v>59.61</v>
      </c>
      <c r="N27" s="1">
        <v>43.39</v>
      </c>
      <c r="O27" s="1">
        <v>13.49</v>
      </c>
      <c r="P27" s="1">
        <v>62.36</v>
      </c>
      <c r="Q27" s="1">
        <f t="shared" si="0"/>
        <v>57.974000000000004</v>
      </c>
    </row>
    <row r="28" spans="1:17" x14ac:dyDescent="0.3">
      <c r="A28" s="1">
        <v>26</v>
      </c>
      <c r="B28" s="1">
        <v>5.7729999999999997</v>
      </c>
      <c r="C28" s="1">
        <v>40.68</v>
      </c>
      <c r="D28" s="1">
        <v>5.7350000000000003</v>
      </c>
      <c r="E28" s="1">
        <v>55.28</v>
      </c>
      <c r="F28" s="1">
        <v>37.64</v>
      </c>
      <c r="G28" s="1">
        <v>29.34</v>
      </c>
      <c r="H28" s="1">
        <v>45.18</v>
      </c>
      <c r="I28" s="1">
        <v>5.75</v>
      </c>
      <c r="J28" s="1">
        <v>5.75</v>
      </c>
      <c r="K28" s="1">
        <v>5.75</v>
      </c>
      <c r="L28" s="1">
        <v>31.21</v>
      </c>
      <c r="M28" s="1">
        <v>66.02</v>
      </c>
      <c r="N28" s="1">
        <v>53.8</v>
      </c>
      <c r="O28" s="1">
        <v>15.52</v>
      </c>
      <c r="P28" s="1">
        <v>70.66</v>
      </c>
      <c r="Q28" s="1">
        <f t="shared" si="0"/>
        <v>63.438000000000009</v>
      </c>
    </row>
    <row r="29" spans="1:17" x14ac:dyDescent="0.3">
      <c r="A29" s="1">
        <v>27</v>
      </c>
      <c r="B29" s="1">
        <v>6.4089999999999998</v>
      </c>
      <c r="C29" s="1">
        <v>58.6</v>
      </c>
      <c r="D29" s="1">
        <v>5.7770000000000001</v>
      </c>
      <c r="E29" s="1">
        <v>65.25</v>
      </c>
      <c r="F29" s="1">
        <v>36.54</v>
      </c>
      <c r="G29" s="1">
        <v>33.43</v>
      </c>
      <c r="H29" s="1">
        <v>56.69</v>
      </c>
      <c r="I29" s="1">
        <v>6.1630000000000003</v>
      </c>
      <c r="J29" s="1">
        <v>5.9210000000000003</v>
      </c>
      <c r="K29" s="1">
        <v>5.9290000000000003</v>
      </c>
      <c r="L29" s="1">
        <v>46.81</v>
      </c>
      <c r="M29" s="1">
        <v>78.31</v>
      </c>
      <c r="N29" s="1">
        <v>54.55</v>
      </c>
      <c r="O29" s="1">
        <v>17.75</v>
      </c>
      <c r="P29" s="1">
        <v>74.400000000000006</v>
      </c>
      <c r="Q29" s="1">
        <f t="shared" si="0"/>
        <v>67.544000000000011</v>
      </c>
    </row>
    <row r="30" spans="1:17" x14ac:dyDescent="0.3">
      <c r="A30" s="1">
        <v>28</v>
      </c>
      <c r="B30" s="1">
        <v>6.25</v>
      </c>
      <c r="C30" s="1">
        <v>61.01</v>
      </c>
      <c r="D30" s="1">
        <v>6.25</v>
      </c>
      <c r="E30" s="1">
        <v>70.489999999999995</v>
      </c>
      <c r="F30" s="1">
        <v>38.549999999999997</v>
      </c>
      <c r="G30" s="1">
        <v>25.41</v>
      </c>
      <c r="H30" s="1">
        <v>63.41</v>
      </c>
      <c r="I30" s="1">
        <v>6.25</v>
      </c>
      <c r="J30" s="1">
        <v>6.25</v>
      </c>
      <c r="K30" s="1">
        <v>6.25</v>
      </c>
      <c r="L30" s="1">
        <v>66.02</v>
      </c>
      <c r="M30" s="1">
        <v>74.010000000000005</v>
      </c>
      <c r="N30" s="1">
        <v>55.35</v>
      </c>
      <c r="O30" s="1">
        <v>21.66</v>
      </c>
      <c r="P30" s="1">
        <v>75.11</v>
      </c>
      <c r="Q30" s="1">
        <f t="shared" si="0"/>
        <v>68.986000000000004</v>
      </c>
    </row>
    <row r="31" spans="1:17" x14ac:dyDescent="0.3">
      <c r="A31" s="1">
        <v>29</v>
      </c>
      <c r="B31" s="1">
        <v>7.226</v>
      </c>
      <c r="C31" s="1">
        <v>74.91</v>
      </c>
      <c r="D31" s="1">
        <v>6.38</v>
      </c>
      <c r="E31" s="1">
        <v>77.459999999999994</v>
      </c>
      <c r="F31" s="1">
        <v>42.8</v>
      </c>
      <c r="G31" s="1">
        <v>29.24</v>
      </c>
      <c r="H31" s="1">
        <v>50.16</v>
      </c>
      <c r="I31" s="1">
        <v>6.6840000000000002</v>
      </c>
      <c r="J31" s="1">
        <v>6.6890000000000001</v>
      </c>
      <c r="K31" s="1">
        <v>6.548</v>
      </c>
      <c r="L31" s="1">
        <v>40.96</v>
      </c>
      <c r="M31" s="1">
        <v>82.72</v>
      </c>
      <c r="N31" s="1">
        <v>62.41</v>
      </c>
      <c r="O31" s="1">
        <v>22.97</v>
      </c>
      <c r="P31" s="1">
        <v>89.03</v>
      </c>
      <c r="Q31" s="1">
        <f t="shared" si="0"/>
        <v>74.311999999999983</v>
      </c>
    </row>
    <row r="32" spans="1:17" x14ac:dyDescent="0.3">
      <c r="A32" s="1">
        <v>30</v>
      </c>
      <c r="B32" s="1">
        <v>6.75</v>
      </c>
      <c r="C32" s="1">
        <v>67.62</v>
      </c>
      <c r="D32" s="1">
        <v>6.75</v>
      </c>
      <c r="E32" s="1">
        <v>64.94</v>
      </c>
      <c r="F32" s="1">
        <v>46.18</v>
      </c>
      <c r="G32" s="1">
        <v>31.57</v>
      </c>
      <c r="H32" s="1">
        <v>85.02</v>
      </c>
      <c r="I32" s="1">
        <v>6.75</v>
      </c>
      <c r="J32" s="1">
        <v>6.7619999999999996</v>
      </c>
      <c r="K32" s="1">
        <v>6.75</v>
      </c>
      <c r="L32" s="1">
        <v>58.86</v>
      </c>
      <c r="M32" s="1">
        <v>91.77</v>
      </c>
      <c r="N32" s="1">
        <v>63.06</v>
      </c>
      <c r="O32" s="1">
        <v>27.15</v>
      </c>
      <c r="P32" s="1">
        <v>100.9</v>
      </c>
      <c r="Q32" s="1">
        <f t="shared" si="0"/>
        <v>82.02000000000001</v>
      </c>
    </row>
    <row r="33" spans="1:17" x14ac:dyDescent="0.3">
      <c r="A33" s="1">
        <v>31</v>
      </c>
      <c r="B33" s="1">
        <v>25.2</v>
      </c>
      <c r="C33" s="1">
        <v>58.62</v>
      </c>
      <c r="D33" s="1">
        <v>6.8470000000000004</v>
      </c>
      <c r="E33" s="1">
        <v>76.27</v>
      </c>
      <c r="F33" s="1">
        <v>48.62</v>
      </c>
      <c r="G33" s="1">
        <v>36.39</v>
      </c>
      <c r="H33" s="1">
        <v>92.9</v>
      </c>
      <c r="I33" s="1">
        <v>7.3879999999999999</v>
      </c>
      <c r="J33" s="1">
        <v>9.8650000000000002</v>
      </c>
      <c r="K33" s="1">
        <v>7.2380000000000004</v>
      </c>
      <c r="L33" s="1">
        <v>66.59</v>
      </c>
      <c r="M33" s="1">
        <v>88.59</v>
      </c>
      <c r="N33" s="1">
        <v>66.98</v>
      </c>
      <c r="O33" s="1">
        <v>26.17</v>
      </c>
      <c r="P33" s="1">
        <v>99.44</v>
      </c>
      <c r="Q33" s="1">
        <f t="shared" si="0"/>
        <v>87.775999999999996</v>
      </c>
    </row>
    <row r="34" spans="1:17" x14ac:dyDescent="0.3">
      <c r="A34" s="1">
        <v>32</v>
      </c>
      <c r="B34" s="1">
        <v>8.6449999999999996</v>
      </c>
      <c r="C34" s="1">
        <v>68.400000000000006</v>
      </c>
      <c r="D34" s="1">
        <v>7.6639999999999997</v>
      </c>
      <c r="E34" s="1">
        <v>85.51</v>
      </c>
      <c r="F34" s="1">
        <v>51.52</v>
      </c>
      <c r="G34" s="1">
        <v>38.46</v>
      </c>
      <c r="H34" s="1">
        <v>87.58</v>
      </c>
      <c r="I34" s="1">
        <v>7.2779999999999996</v>
      </c>
      <c r="J34" s="1">
        <v>7.25</v>
      </c>
      <c r="K34" s="1">
        <v>7.25</v>
      </c>
      <c r="L34" s="1">
        <v>69.930000000000007</v>
      </c>
      <c r="M34" s="1">
        <v>96.86</v>
      </c>
      <c r="N34" s="1">
        <v>71.83</v>
      </c>
      <c r="O34" s="1">
        <v>27.6</v>
      </c>
      <c r="P34" s="1">
        <v>111.9</v>
      </c>
      <c r="Q34" s="1">
        <f t="shared" si="0"/>
        <v>95.275999999999996</v>
      </c>
    </row>
    <row r="35" spans="1:17" x14ac:dyDescent="0.3">
      <c r="A35" s="1">
        <v>33</v>
      </c>
      <c r="B35" s="1">
        <v>18.73</v>
      </c>
      <c r="C35" s="1">
        <v>55.35</v>
      </c>
      <c r="D35" s="1">
        <v>7.9349999999999996</v>
      </c>
      <c r="E35" s="1">
        <v>96.1</v>
      </c>
      <c r="F35" s="1">
        <v>53.96</v>
      </c>
      <c r="G35" s="1">
        <v>42.83</v>
      </c>
      <c r="H35" s="1">
        <v>56.82</v>
      </c>
      <c r="I35" s="1">
        <v>24.9</v>
      </c>
      <c r="J35" s="1">
        <v>13.66</v>
      </c>
      <c r="K35" s="1">
        <v>7.91</v>
      </c>
      <c r="L35" s="1">
        <v>65.39</v>
      </c>
      <c r="M35" s="1">
        <v>107.2</v>
      </c>
      <c r="N35" s="1">
        <v>77.260000000000005</v>
      </c>
      <c r="O35" s="1">
        <v>30.04</v>
      </c>
      <c r="P35" s="1">
        <v>114.9</v>
      </c>
      <c r="Q35" s="1">
        <f t="shared" si="0"/>
        <v>103.23399999999999</v>
      </c>
    </row>
    <row r="36" spans="1:17" x14ac:dyDescent="0.3">
      <c r="A36" s="1">
        <v>34</v>
      </c>
      <c r="B36" s="1">
        <v>26.02</v>
      </c>
      <c r="C36" s="1">
        <v>79.05</v>
      </c>
      <c r="D36" s="1">
        <v>17.170000000000002</v>
      </c>
      <c r="E36" s="1">
        <v>86.57</v>
      </c>
      <c r="F36" s="1">
        <v>56.43</v>
      </c>
      <c r="G36" s="1">
        <v>45.99</v>
      </c>
      <c r="H36" s="1">
        <v>88.1</v>
      </c>
      <c r="I36" s="1">
        <v>10.08</v>
      </c>
      <c r="J36" s="1">
        <v>7.75</v>
      </c>
      <c r="K36" s="1">
        <v>7.75</v>
      </c>
      <c r="L36" s="1">
        <v>86.41</v>
      </c>
      <c r="M36" s="1">
        <v>106.3</v>
      </c>
      <c r="N36" s="1">
        <v>80.06</v>
      </c>
      <c r="O36" s="1">
        <v>37.1</v>
      </c>
      <c r="P36" s="1">
        <v>106.5</v>
      </c>
      <c r="Q36" s="1">
        <f t="shared" si="0"/>
        <v>106.72799999999999</v>
      </c>
    </row>
    <row r="37" spans="1:17" x14ac:dyDescent="0.3">
      <c r="A37" s="1">
        <v>35</v>
      </c>
      <c r="B37" s="1">
        <v>15.35</v>
      </c>
      <c r="C37" s="1">
        <v>68.709999999999994</v>
      </c>
      <c r="D37" s="1">
        <v>10.66</v>
      </c>
      <c r="E37" s="1">
        <v>98.81</v>
      </c>
      <c r="F37" s="1">
        <v>59</v>
      </c>
      <c r="G37" s="1">
        <v>49.05</v>
      </c>
      <c r="H37" s="1">
        <v>85.35</v>
      </c>
      <c r="I37" s="1">
        <v>40.98</v>
      </c>
      <c r="J37" s="1">
        <v>10.55</v>
      </c>
      <c r="K37" s="1">
        <v>10.08</v>
      </c>
      <c r="L37" s="1">
        <v>72.67</v>
      </c>
      <c r="M37" s="1">
        <v>112</v>
      </c>
      <c r="N37" s="1">
        <v>80.23</v>
      </c>
      <c r="O37" s="1">
        <v>35.21</v>
      </c>
      <c r="P37" s="1">
        <v>105.5</v>
      </c>
      <c r="Q37" s="1">
        <f t="shared" si="0"/>
        <v>107.648</v>
      </c>
    </row>
    <row r="38" spans="1:17" x14ac:dyDescent="0.3">
      <c r="A38" s="1">
        <v>36</v>
      </c>
      <c r="B38" s="1">
        <v>24.73</v>
      </c>
      <c r="C38" s="1">
        <v>86.24</v>
      </c>
      <c r="D38" s="1">
        <v>32.28</v>
      </c>
      <c r="E38" s="1">
        <v>102</v>
      </c>
      <c r="F38" s="1">
        <v>61.3</v>
      </c>
      <c r="G38" s="1">
        <v>55.37</v>
      </c>
      <c r="H38" s="1">
        <v>118.8</v>
      </c>
      <c r="I38" s="1">
        <v>49.47</v>
      </c>
      <c r="J38" s="1">
        <v>11.43</v>
      </c>
      <c r="K38" s="1">
        <v>8.3000000000000007</v>
      </c>
      <c r="L38" s="1">
        <v>73.12</v>
      </c>
      <c r="M38" s="1">
        <v>120.7</v>
      </c>
      <c r="N38" s="1">
        <v>84.86</v>
      </c>
      <c r="O38" s="1">
        <v>40.79</v>
      </c>
      <c r="P38" s="1">
        <v>117.4</v>
      </c>
      <c r="Q38" s="1">
        <f t="shared" si="0"/>
        <v>111.24000000000001</v>
      </c>
    </row>
    <row r="39" spans="1:17" x14ac:dyDescent="0.3">
      <c r="A39" s="1">
        <v>37</v>
      </c>
      <c r="B39" s="1">
        <v>18.28</v>
      </c>
      <c r="C39" s="1">
        <v>95.14</v>
      </c>
      <c r="D39" s="1">
        <v>14.96</v>
      </c>
      <c r="E39" s="1">
        <v>110.2</v>
      </c>
      <c r="F39" s="1">
        <v>64.099999999999994</v>
      </c>
      <c r="G39" s="1">
        <v>61.54</v>
      </c>
      <c r="H39" s="1">
        <v>115.6</v>
      </c>
      <c r="I39" s="1">
        <v>37.86</v>
      </c>
      <c r="J39" s="1">
        <v>11.3</v>
      </c>
      <c r="K39" s="1">
        <v>8.75</v>
      </c>
      <c r="L39" s="1">
        <v>85.01</v>
      </c>
      <c r="M39" s="1">
        <v>127.9</v>
      </c>
      <c r="N39" s="1">
        <v>86.71</v>
      </c>
      <c r="O39" s="1">
        <v>42.44</v>
      </c>
      <c r="P39" s="1">
        <v>123.4</v>
      </c>
      <c r="Q39" s="1">
        <f t="shared" si="0"/>
        <v>113.53999999999999</v>
      </c>
    </row>
    <row r="40" spans="1:17" x14ac:dyDescent="0.3">
      <c r="A40" s="1">
        <v>38</v>
      </c>
      <c r="B40" s="1">
        <v>17.8</v>
      </c>
      <c r="C40" s="1">
        <v>103.5</v>
      </c>
      <c r="D40" s="1">
        <v>20.89</v>
      </c>
      <c r="E40" s="1">
        <v>107.2</v>
      </c>
      <c r="F40" s="1">
        <v>66.53</v>
      </c>
      <c r="G40" s="1">
        <v>63.08</v>
      </c>
      <c r="H40" s="1">
        <v>128.19999999999999</v>
      </c>
      <c r="I40" s="1">
        <v>8.75</v>
      </c>
      <c r="J40" s="1">
        <v>12.84</v>
      </c>
      <c r="K40" s="1">
        <v>8.8309999999999995</v>
      </c>
      <c r="L40" s="1">
        <v>100</v>
      </c>
      <c r="M40" s="1">
        <v>132.1</v>
      </c>
      <c r="N40" s="1">
        <v>89.21</v>
      </c>
      <c r="O40" s="1">
        <v>46.51</v>
      </c>
      <c r="P40" s="1">
        <v>137.5</v>
      </c>
      <c r="Q40" s="1">
        <f t="shared" si="0"/>
        <v>118.05999999999999</v>
      </c>
    </row>
    <row r="41" spans="1:17" x14ac:dyDescent="0.3">
      <c r="A41" s="1">
        <v>39</v>
      </c>
      <c r="B41" s="1">
        <v>13.32</v>
      </c>
      <c r="C41" s="1">
        <v>107.5</v>
      </c>
      <c r="D41" s="1">
        <v>19.78</v>
      </c>
      <c r="E41" s="1">
        <v>112.9</v>
      </c>
      <c r="F41" s="1">
        <v>68.260000000000005</v>
      </c>
      <c r="G41" s="1">
        <v>59.3</v>
      </c>
      <c r="H41" s="1">
        <v>117.5</v>
      </c>
      <c r="I41" s="1">
        <v>52.96</v>
      </c>
      <c r="J41" s="1">
        <v>9.25</v>
      </c>
      <c r="K41" s="1">
        <v>9.25</v>
      </c>
      <c r="L41" s="1">
        <v>96.37</v>
      </c>
      <c r="M41" s="1">
        <v>136.4</v>
      </c>
      <c r="N41" s="1">
        <v>93.48</v>
      </c>
      <c r="O41" s="1">
        <v>46.84</v>
      </c>
      <c r="P41" s="1">
        <v>142.69999999999999</v>
      </c>
      <c r="Q41" s="1">
        <f t="shared" si="0"/>
        <v>125.3</v>
      </c>
    </row>
    <row r="42" spans="1:17" x14ac:dyDescent="0.3">
      <c r="A42" s="1">
        <v>40</v>
      </c>
      <c r="B42" s="1">
        <v>55.01</v>
      </c>
      <c r="C42" s="1">
        <v>114.8</v>
      </c>
      <c r="D42" s="1">
        <v>48.5</v>
      </c>
      <c r="E42" s="1">
        <v>117.2</v>
      </c>
      <c r="F42" s="1">
        <v>69.64</v>
      </c>
      <c r="G42" s="1">
        <v>72.69</v>
      </c>
      <c r="H42" s="1">
        <v>130.19999999999999</v>
      </c>
      <c r="I42" s="1">
        <v>22.39</v>
      </c>
      <c r="J42" s="1">
        <v>10.07</v>
      </c>
      <c r="K42" s="1">
        <v>20.190000000000001</v>
      </c>
      <c r="L42" s="1">
        <v>105.5</v>
      </c>
      <c r="M42" s="1">
        <v>140.80000000000001</v>
      </c>
      <c r="N42" s="1">
        <v>96.55</v>
      </c>
      <c r="O42" s="1">
        <v>48.23</v>
      </c>
      <c r="P42" s="1">
        <v>151</v>
      </c>
      <c r="Q42" s="1">
        <f t="shared" si="0"/>
        <v>134.4</v>
      </c>
    </row>
    <row r="43" spans="1:17" x14ac:dyDescent="0.3">
      <c r="A43" s="1">
        <v>41</v>
      </c>
      <c r="B43" s="1">
        <v>9.75</v>
      </c>
      <c r="C43" s="1">
        <v>125.4</v>
      </c>
      <c r="D43" s="1">
        <v>26.81</v>
      </c>
      <c r="E43" s="1">
        <v>120.5</v>
      </c>
      <c r="F43" s="1">
        <v>71.12</v>
      </c>
      <c r="G43" s="1">
        <v>74.52</v>
      </c>
      <c r="H43" s="1">
        <v>126</v>
      </c>
      <c r="I43" s="1">
        <v>83.63</v>
      </c>
      <c r="J43" s="1">
        <v>9.75</v>
      </c>
      <c r="K43" s="1">
        <v>15.07</v>
      </c>
      <c r="L43" s="1">
        <v>115.1</v>
      </c>
      <c r="M43" s="1">
        <v>145.1</v>
      </c>
      <c r="N43" s="1">
        <v>101.7</v>
      </c>
      <c r="O43" s="1">
        <v>49.67</v>
      </c>
      <c r="P43" s="1">
        <v>160.30000000000001</v>
      </c>
      <c r="Q43" s="1">
        <f t="shared" si="0"/>
        <v>142.97999999999996</v>
      </c>
    </row>
    <row r="44" spans="1:17" x14ac:dyDescent="0.3">
      <c r="A44" s="1">
        <v>42</v>
      </c>
      <c r="B44" s="1">
        <v>10.130000000000001</v>
      </c>
      <c r="C44" s="1">
        <v>133.30000000000001</v>
      </c>
      <c r="D44" s="1">
        <v>15.42</v>
      </c>
      <c r="E44" s="1">
        <v>120</v>
      </c>
      <c r="F44" s="1">
        <v>73.33</v>
      </c>
      <c r="G44" s="1">
        <v>82.76</v>
      </c>
      <c r="H44" s="1">
        <v>143.80000000000001</v>
      </c>
      <c r="I44" s="1">
        <v>22.89</v>
      </c>
      <c r="J44" s="1">
        <v>10.14</v>
      </c>
      <c r="K44" s="1">
        <v>23.84</v>
      </c>
      <c r="L44" s="1">
        <v>120</v>
      </c>
      <c r="M44" s="1">
        <v>145.5</v>
      </c>
      <c r="N44" s="1">
        <v>102.8</v>
      </c>
      <c r="O44" s="1">
        <v>51.87</v>
      </c>
      <c r="P44" s="1">
        <v>157.4</v>
      </c>
      <c r="Q44" s="1">
        <f t="shared" si="0"/>
        <v>149.78</v>
      </c>
    </row>
    <row r="45" spans="1:17" x14ac:dyDescent="0.3">
      <c r="A45" s="1">
        <v>43</v>
      </c>
      <c r="B45" s="1">
        <v>10.59</v>
      </c>
      <c r="C45" s="1">
        <v>137.6</v>
      </c>
      <c r="D45" s="1">
        <v>31.87</v>
      </c>
      <c r="E45" s="1">
        <v>125.8</v>
      </c>
      <c r="F45" s="1">
        <v>77.02</v>
      </c>
      <c r="G45" s="1">
        <v>92.51</v>
      </c>
      <c r="H45" s="1">
        <v>153</v>
      </c>
      <c r="I45" s="1">
        <v>44.13</v>
      </c>
      <c r="J45" s="1">
        <v>17.57</v>
      </c>
      <c r="K45" s="1">
        <v>10.25</v>
      </c>
      <c r="L45" s="1">
        <v>122.1</v>
      </c>
      <c r="M45" s="1">
        <v>150.4</v>
      </c>
      <c r="N45" s="1">
        <v>108.8</v>
      </c>
      <c r="O45" s="1">
        <v>55.04</v>
      </c>
      <c r="P45" s="1">
        <v>158.69999999999999</v>
      </c>
      <c r="Q45" s="1">
        <f t="shared" si="0"/>
        <v>154.01999999999998</v>
      </c>
    </row>
    <row r="46" spans="1:17" x14ac:dyDescent="0.3">
      <c r="A46" s="1">
        <v>44</v>
      </c>
      <c r="B46" s="1">
        <v>72.84</v>
      </c>
      <c r="C46" s="1">
        <v>144.19999999999999</v>
      </c>
      <c r="D46" s="1">
        <v>20.03</v>
      </c>
      <c r="E46" s="1">
        <v>127.4</v>
      </c>
      <c r="F46" s="1">
        <v>79.72</v>
      </c>
      <c r="G46" s="1">
        <v>89.75</v>
      </c>
      <c r="H46" s="1">
        <v>158.4</v>
      </c>
      <c r="I46" s="1">
        <v>10.25</v>
      </c>
      <c r="J46" s="1">
        <v>47.81</v>
      </c>
      <c r="K46" s="1">
        <v>14.79</v>
      </c>
      <c r="L46" s="1">
        <v>126</v>
      </c>
      <c r="M46" s="1">
        <v>149.6</v>
      </c>
      <c r="N46" s="1">
        <v>108.8</v>
      </c>
      <c r="O46" s="1">
        <v>58.74</v>
      </c>
      <c r="P46" s="1">
        <v>150.9</v>
      </c>
      <c r="Q46" s="1">
        <f t="shared" si="0"/>
        <v>155.66000000000003</v>
      </c>
    </row>
    <row r="47" spans="1:17" x14ac:dyDescent="0.3">
      <c r="A47" s="1">
        <v>45</v>
      </c>
      <c r="B47" s="1">
        <v>64.11</v>
      </c>
      <c r="C47" s="1">
        <v>139.1</v>
      </c>
      <c r="D47" s="1">
        <v>48.42</v>
      </c>
      <c r="E47" s="1">
        <v>129.4</v>
      </c>
      <c r="F47" s="1">
        <v>84.6</v>
      </c>
      <c r="G47" s="1">
        <v>91.76</v>
      </c>
      <c r="H47" s="1">
        <v>162.19999999999999</v>
      </c>
      <c r="I47" s="1">
        <v>10.73</v>
      </c>
      <c r="J47" s="1">
        <v>14.82</v>
      </c>
      <c r="K47" s="1">
        <v>10.75</v>
      </c>
      <c r="L47" s="1">
        <v>124.9</v>
      </c>
      <c r="M47" s="1">
        <v>164.1</v>
      </c>
      <c r="N47" s="1">
        <v>115.2</v>
      </c>
      <c r="O47" s="1">
        <v>60.5</v>
      </c>
      <c r="P47" s="1">
        <v>155.69999999999999</v>
      </c>
      <c r="Q47" s="1">
        <f t="shared" si="0"/>
        <v>156.6</v>
      </c>
    </row>
    <row r="48" spans="1:17" x14ac:dyDescent="0.3">
      <c r="A48" s="1">
        <v>46</v>
      </c>
      <c r="B48" s="1">
        <v>122.6</v>
      </c>
      <c r="C48" s="1">
        <v>147.19999999999999</v>
      </c>
      <c r="D48" s="1">
        <v>10.75</v>
      </c>
      <c r="E48" s="1">
        <v>132.4</v>
      </c>
      <c r="F48" s="1">
        <v>86.38</v>
      </c>
      <c r="G48" s="1">
        <v>94.11</v>
      </c>
      <c r="H48" s="1">
        <v>168</v>
      </c>
      <c r="I48" s="1">
        <v>10.93</v>
      </c>
      <c r="J48" s="1">
        <v>27.94</v>
      </c>
      <c r="K48" s="1">
        <v>30.25</v>
      </c>
      <c r="L48" s="1">
        <v>98.37</v>
      </c>
      <c r="M48" s="1">
        <v>166.9</v>
      </c>
      <c r="N48" s="1">
        <v>118.4</v>
      </c>
      <c r="O48" s="1">
        <v>64.150000000000006</v>
      </c>
      <c r="P48" s="1">
        <v>176.7</v>
      </c>
      <c r="Q48" s="1">
        <f t="shared" si="0"/>
        <v>159.88000000000002</v>
      </c>
    </row>
    <row r="49" spans="1:17" x14ac:dyDescent="0.3">
      <c r="A49" s="1">
        <v>47</v>
      </c>
      <c r="B49" s="1">
        <v>89.08</v>
      </c>
      <c r="C49" s="1">
        <v>123.3</v>
      </c>
      <c r="D49" s="1">
        <v>33.869999999999997</v>
      </c>
      <c r="E49" s="1">
        <v>134.80000000000001</v>
      </c>
      <c r="F49" s="1">
        <v>89.29</v>
      </c>
      <c r="G49" s="1">
        <v>89.87</v>
      </c>
      <c r="H49" s="1">
        <v>172.8</v>
      </c>
      <c r="I49" s="1">
        <v>11.25</v>
      </c>
      <c r="J49" s="1">
        <v>12.11</v>
      </c>
      <c r="K49" s="1">
        <v>22.49</v>
      </c>
      <c r="L49" s="1">
        <v>98.7</v>
      </c>
      <c r="M49" s="1">
        <v>175</v>
      </c>
      <c r="N49" s="1">
        <v>121.2</v>
      </c>
      <c r="O49" s="1">
        <v>64.989999999999995</v>
      </c>
      <c r="P49" s="1">
        <v>183.9</v>
      </c>
      <c r="Q49" s="1">
        <f t="shared" si="0"/>
        <v>165.18</v>
      </c>
    </row>
    <row r="50" spans="1:17" x14ac:dyDescent="0.3">
      <c r="A50" s="1">
        <v>48</v>
      </c>
      <c r="B50" s="1">
        <v>84.2</v>
      </c>
      <c r="C50" s="1">
        <v>150</v>
      </c>
      <c r="D50" s="1">
        <v>32.67</v>
      </c>
      <c r="E50" s="1">
        <v>142.30000000000001</v>
      </c>
      <c r="F50" s="1">
        <v>91.14</v>
      </c>
      <c r="G50" s="1">
        <v>88.34</v>
      </c>
      <c r="H50" s="1">
        <v>173.8</v>
      </c>
      <c r="I50" s="1">
        <v>23.64</v>
      </c>
      <c r="J50" s="1">
        <v>13.19</v>
      </c>
      <c r="K50" s="1">
        <v>24.81</v>
      </c>
      <c r="L50" s="1">
        <v>103.2</v>
      </c>
      <c r="M50" s="1">
        <v>180.4</v>
      </c>
      <c r="N50" s="1">
        <v>121.8</v>
      </c>
      <c r="O50" s="1">
        <v>67.33</v>
      </c>
      <c r="P50" s="1">
        <v>197.7</v>
      </c>
      <c r="Q50" s="1">
        <f t="shared" si="0"/>
        <v>172.98000000000002</v>
      </c>
    </row>
    <row r="51" spans="1:17" x14ac:dyDescent="0.3">
      <c r="A51" s="1">
        <v>49</v>
      </c>
      <c r="B51" s="1">
        <v>127.1</v>
      </c>
      <c r="C51" s="1">
        <v>159</v>
      </c>
      <c r="D51" s="1">
        <v>13.48</v>
      </c>
      <c r="E51" s="1">
        <v>144.9</v>
      </c>
      <c r="F51" s="1">
        <v>92.84</v>
      </c>
      <c r="G51" s="1">
        <v>101.5</v>
      </c>
      <c r="H51" s="1">
        <v>180.7</v>
      </c>
      <c r="I51" s="1">
        <v>43.06</v>
      </c>
      <c r="J51" s="1">
        <v>15.32</v>
      </c>
      <c r="K51" s="1">
        <v>18.05</v>
      </c>
      <c r="L51" s="1">
        <v>109.7</v>
      </c>
      <c r="M51" s="1">
        <v>186.1</v>
      </c>
      <c r="N51" s="1">
        <v>124.3</v>
      </c>
      <c r="O51" s="1">
        <v>68.459999999999994</v>
      </c>
      <c r="P51" s="1">
        <v>187.3</v>
      </c>
      <c r="Q51" s="1">
        <f t="shared" si="0"/>
        <v>180.26</v>
      </c>
    </row>
    <row r="52" spans="1:17" x14ac:dyDescent="0.3">
      <c r="A52" s="1">
        <v>50</v>
      </c>
      <c r="B52" s="1">
        <v>138.6</v>
      </c>
      <c r="C52" s="1">
        <v>164.1</v>
      </c>
      <c r="D52" s="1">
        <v>31.24</v>
      </c>
      <c r="E52" s="1">
        <v>153.6</v>
      </c>
      <c r="F52" s="1">
        <v>94.53</v>
      </c>
      <c r="G52" s="1">
        <v>106.8</v>
      </c>
      <c r="H52" s="1">
        <v>188.3</v>
      </c>
      <c r="I52" s="1">
        <v>12.58</v>
      </c>
      <c r="J52" s="1">
        <v>23.2</v>
      </c>
      <c r="K52" s="1">
        <v>12.32</v>
      </c>
      <c r="L52" s="1">
        <v>111.2</v>
      </c>
      <c r="M52" s="1">
        <v>185.4</v>
      </c>
      <c r="N52" s="1">
        <v>125.9</v>
      </c>
      <c r="O52" s="1">
        <v>71.02</v>
      </c>
      <c r="P52" s="1">
        <v>181</v>
      </c>
      <c r="Q52" s="1">
        <f t="shared" si="0"/>
        <v>185.32</v>
      </c>
    </row>
    <row r="53" spans="1:17" x14ac:dyDescent="0.3">
      <c r="A53" s="1">
        <v>51</v>
      </c>
      <c r="B53" s="1">
        <v>129.5</v>
      </c>
      <c r="C53" s="1">
        <v>168.1</v>
      </c>
      <c r="D53" s="1">
        <v>18.38</v>
      </c>
      <c r="E53" s="1">
        <v>157.5</v>
      </c>
      <c r="F53" s="1">
        <v>96.76</v>
      </c>
      <c r="G53" s="1">
        <v>97.9</v>
      </c>
      <c r="H53" s="1">
        <v>196.9</v>
      </c>
      <c r="I53" s="1">
        <v>45.03</v>
      </c>
      <c r="J53" s="1">
        <v>39.76</v>
      </c>
      <c r="K53" s="1">
        <v>12.75</v>
      </c>
      <c r="L53" s="1">
        <v>138.1</v>
      </c>
      <c r="M53" s="1">
        <v>194.3</v>
      </c>
      <c r="N53" s="1">
        <v>136.69999999999999</v>
      </c>
      <c r="O53" s="1">
        <v>71.73</v>
      </c>
      <c r="P53" s="1">
        <v>184.5</v>
      </c>
      <c r="Q53" s="1">
        <f t="shared" si="0"/>
        <v>186.88000000000002</v>
      </c>
    </row>
    <row r="54" spans="1:17" x14ac:dyDescent="0.3">
      <c r="A54" s="1">
        <v>52</v>
      </c>
      <c r="B54" s="1">
        <v>141.9</v>
      </c>
      <c r="C54" s="1">
        <v>153.30000000000001</v>
      </c>
      <c r="D54" s="1">
        <v>36.49</v>
      </c>
      <c r="E54" s="1">
        <v>164.3</v>
      </c>
      <c r="F54" s="1">
        <v>98.57</v>
      </c>
      <c r="G54" s="1">
        <v>125.7</v>
      </c>
      <c r="H54" s="1">
        <v>194.8</v>
      </c>
      <c r="I54" s="1">
        <v>29.79</v>
      </c>
      <c r="J54" s="1">
        <v>58.18</v>
      </c>
      <c r="K54" s="1">
        <v>13.12</v>
      </c>
      <c r="L54" s="1">
        <v>151.69999999999999</v>
      </c>
      <c r="M54" s="1">
        <v>196.9</v>
      </c>
      <c r="N54" s="1">
        <v>139.5</v>
      </c>
      <c r="O54" s="1">
        <v>74.709999999999994</v>
      </c>
      <c r="P54" s="1">
        <v>188.1</v>
      </c>
      <c r="Q54" s="1">
        <f t="shared" si="0"/>
        <v>187.72</v>
      </c>
    </row>
    <row r="55" spans="1:17" x14ac:dyDescent="0.3">
      <c r="A55" s="1">
        <v>53</v>
      </c>
      <c r="B55" s="1">
        <v>145.80000000000001</v>
      </c>
      <c r="C55" s="1">
        <v>177.8</v>
      </c>
      <c r="D55" s="1">
        <v>13.78</v>
      </c>
      <c r="E55" s="1">
        <v>170.3</v>
      </c>
      <c r="F55" s="1">
        <v>100.7</v>
      </c>
      <c r="G55" s="1">
        <v>119.2</v>
      </c>
      <c r="H55" s="1">
        <v>172.4</v>
      </c>
      <c r="I55" s="1">
        <v>28.45</v>
      </c>
      <c r="J55" s="1">
        <v>60.19</v>
      </c>
      <c r="K55" s="1">
        <v>13.48</v>
      </c>
      <c r="L55" s="1">
        <v>160.5</v>
      </c>
      <c r="M55" s="1">
        <v>190</v>
      </c>
      <c r="N55" s="1">
        <v>146.6</v>
      </c>
      <c r="O55" s="1">
        <v>76.91</v>
      </c>
      <c r="P55" s="1">
        <v>193.8</v>
      </c>
      <c r="Q55" s="1">
        <f t="shared" si="0"/>
        <v>186.94</v>
      </c>
    </row>
    <row r="56" spans="1:17" x14ac:dyDescent="0.3">
      <c r="A56" s="1">
        <v>54</v>
      </c>
      <c r="B56" s="1">
        <v>161.9</v>
      </c>
      <c r="C56" s="1">
        <v>160.30000000000001</v>
      </c>
      <c r="D56" s="1">
        <v>25.78</v>
      </c>
      <c r="E56" s="1">
        <v>176.3</v>
      </c>
      <c r="F56" s="1">
        <v>102.5</v>
      </c>
      <c r="G56" s="1">
        <v>112.9</v>
      </c>
      <c r="H56" s="1">
        <v>182</v>
      </c>
      <c r="I56" s="1">
        <v>109.2</v>
      </c>
      <c r="J56" s="1">
        <v>55.57</v>
      </c>
      <c r="K56" s="1">
        <v>16.29</v>
      </c>
      <c r="L56" s="1">
        <v>135.69999999999999</v>
      </c>
      <c r="M56" s="1">
        <v>196.7</v>
      </c>
      <c r="N56" s="1">
        <v>149.1</v>
      </c>
      <c r="O56" s="1">
        <v>80.34</v>
      </c>
      <c r="P56" s="1">
        <v>194.6</v>
      </c>
      <c r="Q56" s="1">
        <f t="shared" si="0"/>
        <v>188.40000000000003</v>
      </c>
    </row>
    <row r="57" spans="1:17" x14ac:dyDescent="0.3">
      <c r="A57" s="1">
        <v>55</v>
      </c>
      <c r="B57" s="1">
        <v>170.2</v>
      </c>
      <c r="C57" s="1">
        <v>168.4</v>
      </c>
      <c r="D57" s="1">
        <v>104.1</v>
      </c>
      <c r="E57" s="1">
        <v>180.3</v>
      </c>
      <c r="F57" s="1">
        <v>105.6</v>
      </c>
      <c r="G57" s="1">
        <v>104.2</v>
      </c>
      <c r="H57" s="1">
        <v>181.3</v>
      </c>
      <c r="I57" s="1">
        <v>80.98</v>
      </c>
      <c r="J57" s="1">
        <v>61.9</v>
      </c>
      <c r="K57" s="1">
        <v>66.47</v>
      </c>
      <c r="L57" s="1">
        <v>134.9</v>
      </c>
      <c r="N57" s="1">
        <v>155.9</v>
      </c>
      <c r="O57" s="1">
        <v>82.78</v>
      </c>
      <c r="P57" s="1">
        <v>194.1</v>
      </c>
      <c r="Q57" s="1">
        <f t="shared" si="0"/>
        <v>191.02000000000004</v>
      </c>
    </row>
    <row r="58" spans="1:17" x14ac:dyDescent="0.3">
      <c r="A58" s="1">
        <v>56</v>
      </c>
      <c r="B58" s="1">
        <v>185.6</v>
      </c>
      <c r="C58" s="1">
        <v>175.6</v>
      </c>
      <c r="D58" s="1">
        <v>117.9</v>
      </c>
      <c r="E58" s="1">
        <v>175.3</v>
      </c>
      <c r="F58" s="1">
        <v>107.6</v>
      </c>
      <c r="G58" s="1">
        <v>108.6</v>
      </c>
      <c r="H58" s="1">
        <v>195.2</v>
      </c>
      <c r="I58" s="1">
        <v>103.7</v>
      </c>
      <c r="J58" s="1">
        <v>64.33</v>
      </c>
      <c r="K58" s="1">
        <v>37.270000000000003</v>
      </c>
      <c r="L58" s="1">
        <v>133.80000000000001</v>
      </c>
      <c r="N58" s="1">
        <v>148.80000000000001</v>
      </c>
      <c r="O58" s="1">
        <v>84.52</v>
      </c>
      <c r="P58" s="1">
        <v>197</v>
      </c>
      <c r="Q58" s="1">
        <f t="shared" si="0"/>
        <v>193.52</v>
      </c>
    </row>
    <row r="59" spans="1:17" x14ac:dyDescent="0.3">
      <c r="A59" s="1">
        <v>57</v>
      </c>
      <c r="B59" s="1">
        <v>192.3</v>
      </c>
      <c r="C59" s="1">
        <v>194.2</v>
      </c>
      <c r="D59" s="1">
        <v>132.69999999999999</v>
      </c>
      <c r="E59" s="1">
        <v>184.7</v>
      </c>
      <c r="F59" s="1">
        <v>109.3</v>
      </c>
      <c r="G59" s="1">
        <v>121</v>
      </c>
      <c r="H59" s="1">
        <v>195.3</v>
      </c>
      <c r="I59" s="1">
        <v>141.6</v>
      </c>
      <c r="J59" s="1">
        <v>62.48</v>
      </c>
      <c r="K59" s="1">
        <v>44.69</v>
      </c>
      <c r="L59" s="1">
        <v>145.5</v>
      </c>
      <c r="N59" s="1">
        <v>152.69999999999999</v>
      </c>
      <c r="O59" s="1">
        <v>87.57</v>
      </c>
      <c r="P59" s="1">
        <v>195.7</v>
      </c>
      <c r="Q59" s="1">
        <f t="shared" si="0"/>
        <v>195.04000000000002</v>
      </c>
    </row>
    <row r="60" spans="1:17" x14ac:dyDescent="0.3">
      <c r="A60" s="1">
        <v>58</v>
      </c>
      <c r="B60" s="1">
        <v>184.5</v>
      </c>
      <c r="C60" s="1">
        <v>192.6</v>
      </c>
      <c r="D60" s="1">
        <v>128.9</v>
      </c>
      <c r="E60" s="1">
        <v>187.6</v>
      </c>
      <c r="F60" s="1">
        <v>111.2</v>
      </c>
      <c r="G60" s="1">
        <v>119.1</v>
      </c>
      <c r="H60" s="1">
        <v>195.6</v>
      </c>
      <c r="I60" s="1">
        <v>147.5</v>
      </c>
      <c r="J60" s="1">
        <v>54.56</v>
      </c>
      <c r="K60" s="1">
        <v>96.86</v>
      </c>
      <c r="L60" s="1">
        <v>146.69999999999999</v>
      </c>
      <c r="N60" s="1">
        <v>156.19999999999999</v>
      </c>
      <c r="O60" s="1">
        <v>90.4</v>
      </c>
      <c r="P60" s="1">
        <v>199.8</v>
      </c>
      <c r="Q60" s="1">
        <f t="shared" si="0"/>
        <v>196.24</v>
      </c>
    </row>
    <row r="61" spans="1:17" x14ac:dyDescent="0.3">
      <c r="A61" s="1">
        <v>59</v>
      </c>
      <c r="B61" s="1">
        <v>178.5</v>
      </c>
      <c r="C61" s="1">
        <v>172.1</v>
      </c>
      <c r="D61" s="1">
        <v>127.2</v>
      </c>
      <c r="E61" s="1">
        <v>190.7</v>
      </c>
      <c r="F61" s="1">
        <v>112.9</v>
      </c>
      <c r="G61" s="1">
        <v>131.1</v>
      </c>
      <c r="I61" s="1">
        <v>154.6</v>
      </c>
      <c r="J61" s="1">
        <v>62.45</v>
      </c>
      <c r="K61" s="1">
        <v>98.34</v>
      </c>
      <c r="L61" s="1">
        <v>149.6</v>
      </c>
      <c r="N61" s="1">
        <v>159</v>
      </c>
      <c r="O61" s="1">
        <v>93.15</v>
      </c>
      <c r="P61" s="1">
        <v>198.6</v>
      </c>
      <c r="Q61" s="1">
        <f t="shared" si="0"/>
        <v>197.04</v>
      </c>
    </row>
    <row r="62" spans="1:17" x14ac:dyDescent="0.3">
      <c r="A62" s="1">
        <v>60</v>
      </c>
      <c r="B62" s="1">
        <v>175.8</v>
      </c>
      <c r="C62" s="1">
        <v>195.5</v>
      </c>
      <c r="D62" s="1">
        <v>95.09</v>
      </c>
      <c r="E62" s="1">
        <v>197</v>
      </c>
      <c r="F62" s="1">
        <v>116.3</v>
      </c>
      <c r="G62" s="1">
        <v>124.9</v>
      </c>
      <c r="I62" s="1">
        <v>157.9</v>
      </c>
      <c r="J62" s="1">
        <v>62.98</v>
      </c>
      <c r="K62" s="1">
        <v>81.99</v>
      </c>
      <c r="L62" s="1">
        <v>154.4</v>
      </c>
      <c r="N62" s="1">
        <v>164.4</v>
      </c>
      <c r="O62" s="1">
        <v>94.55</v>
      </c>
      <c r="Q62" s="1">
        <f t="shared" si="0"/>
        <v>197.77500000000001</v>
      </c>
    </row>
    <row r="63" spans="1:17" x14ac:dyDescent="0.3">
      <c r="A63" s="1">
        <v>61</v>
      </c>
      <c r="B63" s="1">
        <v>191.8</v>
      </c>
      <c r="C63" s="1">
        <v>191.3</v>
      </c>
      <c r="D63" s="1">
        <v>111.5</v>
      </c>
      <c r="E63" s="1">
        <v>197.6</v>
      </c>
      <c r="F63" s="1">
        <v>119.4</v>
      </c>
      <c r="G63" s="1">
        <v>131.9</v>
      </c>
      <c r="I63" s="1">
        <v>161.1</v>
      </c>
      <c r="J63" s="1">
        <v>42.37</v>
      </c>
      <c r="K63" s="1">
        <v>70.33</v>
      </c>
      <c r="L63" s="1">
        <v>183.2</v>
      </c>
      <c r="N63" s="1">
        <v>167</v>
      </c>
      <c r="O63" s="1">
        <v>96.63</v>
      </c>
      <c r="Q63" s="1">
        <f t="shared" si="0"/>
        <v>198.03333333333333</v>
      </c>
    </row>
    <row r="64" spans="1:17" x14ac:dyDescent="0.3">
      <c r="A64" s="1">
        <v>62</v>
      </c>
      <c r="B64" s="1">
        <v>177.9</v>
      </c>
      <c r="C64" s="1">
        <v>188.7</v>
      </c>
      <c r="D64" s="1">
        <v>120.9</v>
      </c>
      <c r="E64" s="1">
        <v>204.1</v>
      </c>
      <c r="F64" s="1">
        <v>121.6</v>
      </c>
      <c r="G64" s="1">
        <v>136.19999999999999</v>
      </c>
      <c r="I64" s="1">
        <v>172.3</v>
      </c>
      <c r="J64" s="1">
        <v>59.89</v>
      </c>
      <c r="K64" s="1">
        <v>102.8</v>
      </c>
      <c r="L64" s="1">
        <v>183</v>
      </c>
      <c r="N64" s="1">
        <v>174.8</v>
      </c>
      <c r="O64" s="1">
        <v>100.3</v>
      </c>
      <c r="Q64" s="1">
        <f t="shared" si="0"/>
        <v>199.2</v>
      </c>
    </row>
    <row r="65" spans="1:17" x14ac:dyDescent="0.3">
      <c r="A65" s="1">
        <v>63</v>
      </c>
      <c r="B65" s="1">
        <v>183.7</v>
      </c>
      <c r="C65" s="1">
        <v>188.9</v>
      </c>
      <c r="D65" s="1">
        <v>118.1</v>
      </c>
      <c r="F65" s="1">
        <v>123.8</v>
      </c>
      <c r="G65" s="1">
        <v>139.5</v>
      </c>
      <c r="I65" s="1">
        <v>192.1</v>
      </c>
      <c r="J65" s="1">
        <v>71.91</v>
      </c>
      <c r="K65" s="1">
        <v>84.88</v>
      </c>
      <c r="L65" s="1">
        <v>195.1</v>
      </c>
      <c r="N65" s="1">
        <v>177.3</v>
      </c>
      <c r="O65" s="1">
        <v>105.6</v>
      </c>
      <c r="Q65" s="1">
        <f t="shared" si="0"/>
        <v>198.6</v>
      </c>
    </row>
    <row r="66" spans="1:17" x14ac:dyDescent="0.3">
      <c r="A66" s="1">
        <v>64</v>
      </c>
      <c r="B66" s="1">
        <v>196.5</v>
      </c>
      <c r="C66" s="1">
        <v>195.7</v>
      </c>
      <c r="D66" s="1">
        <v>140</v>
      </c>
      <c r="F66" s="1">
        <v>126.5</v>
      </c>
      <c r="G66" s="1">
        <v>137.80000000000001</v>
      </c>
      <c r="I66" s="1">
        <v>187.5</v>
      </c>
      <c r="J66" s="1">
        <v>56.83</v>
      </c>
      <c r="K66" s="1">
        <v>60.31</v>
      </c>
      <c r="L66" s="1">
        <v>177</v>
      </c>
      <c r="N66" s="1">
        <v>179.9</v>
      </c>
      <c r="O66" s="1">
        <v>104.8</v>
      </c>
    </row>
    <row r="67" spans="1:17" x14ac:dyDescent="0.3">
      <c r="A67" s="1">
        <v>65</v>
      </c>
      <c r="B67" s="1">
        <v>191.5</v>
      </c>
      <c r="C67" s="1">
        <v>196.7</v>
      </c>
      <c r="D67" s="1">
        <v>133.69999999999999</v>
      </c>
      <c r="F67" s="1">
        <v>128.4</v>
      </c>
      <c r="G67" s="1">
        <v>145.80000000000001</v>
      </c>
      <c r="I67" s="1">
        <v>188.6</v>
      </c>
      <c r="J67" s="1">
        <v>69.52</v>
      </c>
      <c r="K67" s="1">
        <v>72.16</v>
      </c>
      <c r="L67" s="1">
        <v>165.9</v>
      </c>
      <c r="N67" s="1">
        <v>183.2</v>
      </c>
      <c r="O67" s="1">
        <v>105.9</v>
      </c>
    </row>
    <row r="68" spans="1:17" x14ac:dyDescent="0.3">
      <c r="A68" s="1">
        <v>66</v>
      </c>
      <c r="B68" s="1">
        <v>164.5</v>
      </c>
      <c r="C68" s="1">
        <v>199.7</v>
      </c>
      <c r="D68" s="1">
        <v>148.6</v>
      </c>
      <c r="F68" s="1">
        <v>131</v>
      </c>
      <c r="G68" s="1">
        <v>147.9</v>
      </c>
      <c r="I68" s="1">
        <v>172.8</v>
      </c>
      <c r="J68" s="1">
        <v>61.93</v>
      </c>
      <c r="K68" s="1">
        <v>77.13</v>
      </c>
      <c r="L68" s="1">
        <v>171.8</v>
      </c>
      <c r="N68" s="1">
        <v>187.6</v>
      </c>
      <c r="O68" s="1">
        <v>106.9</v>
      </c>
    </row>
    <row r="69" spans="1:17" x14ac:dyDescent="0.3">
      <c r="A69" s="1">
        <v>67</v>
      </c>
      <c r="B69" s="1">
        <v>134.69999999999999</v>
      </c>
      <c r="D69" s="1">
        <v>142.80000000000001</v>
      </c>
      <c r="F69" s="1">
        <v>133.5</v>
      </c>
      <c r="G69" s="1">
        <v>152.19999999999999</v>
      </c>
      <c r="I69" s="1">
        <v>192</v>
      </c>
      <c r="J69" s="1">
        <v>68.489999999999995</v>
      </c>
      <c r="K69" s="1">
        <v>108.4</v>
      </c>
      <c r="L69" s="1">
        <v>187.6</v>
      </c>
      <c r="N69" s="1">
        <v>191.3</v>
      </c>
      <c r="O69" s="1">
        <v>108.3</v>
      </c>
    </row>
    <row r="70" spans="1:17" x14ac:dyDescent="0.3">
      <c r="A70" s="1">
        <v>68</v>
      </c>
      <c r="B70" s="1">
        <v>157.4</v>
      </c>
      <c r="D70" s="1">
        <v>134.19999999999999</v>
      </c>
      <c r="F70" s="1">
        <v>135.5</v>
      </c>
      <c r="G70" s="1">
        <v>150.80000000000001</v>
      </c>
      <c r="I70" s="1">
        <v>190.5</v>
      </c>
      <c r="J70" s="1">
        <v>80.61</v>
      </c>
      <c r="K70" s="1">
        <v>119.3</v>
      </c>
      <c r="L70" s="1">
        <v>183.4</v>
      </c>
      <c r="N70" s="1">
        <v>191.8</v>
      </c>
      <c r="O70" s="1">
        <v>110.3</v>
      </c>
    </row>
    <row r="71" spans="1:17" x14ac:dyDescent="0.3">
      <c r="A71" s="1">
        <v>69</v>
      </c>
      <c r="B71" s="1">
        <v>158</v>
      </c>
      <c r="D71" s="1">
        <v>164.8</v>
      </c>
      <c r="F71" s="1">
        <v>137.1</v>
      </c>
      <c r="G71" s="1">
        <v>152.30000000000001</v>
      </c>
      <c r="J71" s="1">
        <v>80.73</v>
      </c>
      <c r="K71" s="1">
        <v>87.87</v>
      </c>
      <c r="L71" s="1">
        <v>188.6</v>
      </c>
      <c r="N71" s="1">
        <v>192.4</v>
      </c>
      <c r="O71" s="1">
        <v>112.7</v>
      </c>
    </row>
    <row r="72" spans="1:17" x14ac:dyDescent="0.3">
      <c r="A72" s="1">
        <v>70</v>
      </c>
      <c r="B72" s="1">
        <v>165.2</v>
      </c>
      <c r="D72" s="1">
        <v>149.6</v>
      </c>
      <c r="F72" s="1">
        <v>139.19999999999999</v>
      </c>
      <c r="G72" s="1">
        <v>153.69999999999999</v>
      </c>
      <c r="J72" s="1">
        <v>80.91</v>
      </c>
      <c r="K72" s="1">
        <v>85.79</v>
      </c>
      <c r="L72" s="1">
        <v>191.3</v>
      </c>
      <c r="N72" s="1">
        <v>196.5</v>
      </c>
      <c r="O72" s="1">
        <v>117.8</v>
      </c>
    </row>
    <row r="73" spans="1:17" x14ac:dyDescent="0.3">
      <c r="A73" s="1">
        <v>71</v>
      </c>
      <c r="B73" s="1">
        <v>191.7</v>
      </c>
      <c r="D73" s="1">
        <v>162.9</v>
      </c>
      <c r="F73" s="1">
        <v>140.9</v>
      </c>
      <c r="G73" s="1">
        <v>156.19999999999999</v>
      </c>
      <c r="J73" s="1">
        <v>74.27</v>
      </c>
      <c r="K73" s="1">
        <v>91.98</v>
      </c>
      <c r="O73" s="1">
        <v>117.8</v>
      </c>
    </row>
    <row r="74" spans="1:17" x14ac:dyDescent="0.3">
      <c r="A74" s="1">
        <v>72</v>
      </c>
      <c r="B74" s="1">
        <v>195.1</v>
      </c>
      <c r="D74" s="1">
        <v>162.69999999999999</v>
      </c>
      <c r="F74" s="1">
        <v>142.5</v>
      </c>
      <c r="G74" s="1">
        <v>167.4</v>
      </c>
      <c r="J74" s="1">
        <v>76.08</v>
      </c>
      <c r="K74" s="1">
        <v>95.06</v>
      </c>
      <c r="O74" s="1">
        <v>120.5</v>
      </c>
    </row>
    <row r="75" spans="1:17" x14ac:dyDescent="0.3">
      <c r="A75" s="1">
        <v>73</v>
      </c>
      <c r="B75" s="1">
        <v>173</v>
      </c>
      <c r="D75" s="1">
        <v>163.19999999999999</v>
      </c>
      <c r="F75" s="1">
        <v>144.80000000000001</v>
      </c>
      <c r="G75" s="1">
        <v>166.3</v>
      </c>
      <c r="J75" s="1">
        <v>83.73</v>
      </c>
      <c r="K75" s="1">
        <v>102.1</v>
      </c>
      <c r="O75" s="1">
        <v>123</v>
      </c>
    </row>
    <row r="76" spans="1:17" x14ac:dyDescent="0.3">
      <c r="A76" s="1">
        <v>74</v>
      </c>
      <c r="B76" s="1">
        <v>174.1</v>
      </c>
      <c r="D76" s="1">
        <v>171.4</v>
      </c>
      <c r="F76" s="1">
        <v>147.30000000000001</v>
      </c>
      <c r="G76" s="1">
        <v>172.8</v>
      </c>
      <c r="J76" s="1">
        <v>88.72</v>
      </c>
      <c r="K76" s="1">
        <v>134</v>
      </c>
      <c r="O76" s="1">
        <v>122.2</v>
      </c>
    </row>
    <row r="77" spans="1:17" x14ac:dyDescent="0.3">
      <c r="A77" s="1">
        <v>75</v>
      </c>
      <c r="B77" s="1">
        <v>175.6</v>
      </c>
      <c r="D77" s="1">
        <v>181.3</v>
      </c>
      <c r="F77" s="1">
        <v>148.9</v>
      </c>
      <c r="G77" s="1">
        <v>173.7</v>
      </c>
      <c r="J77" s="1">
        <v>96.66</v>
      </c>
      <c r="K77" s="1">
        <v>133.19999999999999</v>
      </c>
      <c r="O77" s="1">
        <v>124.3</v>
      </c>
    </row>
    <row r="78" spans="1:17" x14ac:dyDescent="0.3">
      <c r="A78" s="1">
        <v>76</v>
      </c>
      <c r="B78" s="1">
        <v>180.6</v>
      </c>
      <c r="D78" s="1">
        <v>187.1</v>
      </c>
      <c r="F78" s="1">
        <v>151.30000000000001</v>
      </c>
      <c r="G78" s="1">
        <v>169.1</v>
      </c>
      <c r="J78" s="1">
        <v>89.58</v>
      </c>
      <c r="K78" s="1">
        <v>124.2</v>
      </c>
      <c r="O78" s="1">
        <v>125.8</v>
      </c>
    </row>
    <row r="79" spans="1:17" x14ac:dyDescent="0.3">
      <c r="A79" s="1">
        <v>77</v>
      </c>
      <c r="B79" s="1">
        <v>184</v>
      </c>
      <c r="D79" s="1">
        <v>198.2</v>
      </c>
      <c r="F79" s="1">
        <v>154.4</v>
      </c>
      <c r="G79" s="1">
        <v>171.5</v>
      </c>
      <c r="J79" s="1">
        <v>92.95</v>
      </c>
      <c r="K79" s="1">
        <v>113.1</v>
      </c>
      <c r="O79" s="1">
        <v>127</v>
      </c>
    </row>
    <row r="80" spans="1:17" x14ac:dyDescent="0.3">
      <c r="A80" s="1">
        <v>78</v>
      </c>
      <c r="B80" s="1">
        <v>189.4</v>
      </c>
      <c r="F80" s="1">
        <v>155.30000000000001</v>
      </c>
      <c r="G80" s="1">
        <v>173.4</v>
      </c>
      <c r="J80" s="1">
        <v>95.09</v>
      </c>
      <c r="K80" s="1">
        <v>116</v>
      </c>
      <c r="O80" s="1">
        <v>130.5</v>
      </c>
    </row>
    <row r="81" spans="1:15" x14ac:dyDescent="0.3">
      <c r="A81" s="1">
        <v>79</v>
      </c>
      <c r="B81" s="1">
        <v>190.5</v>
      </c>
      <c r="F81" s="1">
        <v>159.1</v>
      </c>
      <c r="G81" s="1">
        <v>177.6</v>
      </c>
      <c r="J81" s="1">
        <v>99.31</v>
      </c>
      <c r="K81" s="1">
        <v>108.5</v>
      </c>
      <c r="O81" s="1">
        <v>132.4</v>
      </c>
    </row>
    <row r="82" spans="1:15" x14ac:dyDescent="0.3">
      <c r="A82" s="1">
        <v>80</v>
      </c>
      <c r="B82" s="1">
        <v>195.7</v>
      </c>
      <c r="F82" s="1">
        <v>160.69999999999999</v>
      </c>
      <c r="G82" s="1">
        <v>178</v>
      </c>
      <c r="J82" s="1">
        <v>98.09</v>
      </c>
      <c r="K82" s="1">
        <v>112.1</v>
      </c>
      <c r="O82" s="1">
        <v>134.1</v>
      </c>
    </row>
    <row r="83" spans="1:15" x14ac:dyDescent="0.3">
      <c r="A83" s="1">
        <v>81</v>
      </c>
      <c r="B83" s="1">
        <v>195.8</v>
      </c>
      <c r="F83" s="1">
        <v>163</v>
      </c>
      <c r="G83" s="1">
        <v>179.7</v>
      </c>
      <c r="J83" s="1">
        <v>80.62</v>
      </c>
      <c r="K83" s="1">
        <v>112.5</v>
      </c>
      <c r="O83" s="1">
        <v>135.69999999999999</v>
      </c>
    </row>
    <row r="84" spans="1:15" x14ac:dyDescent="0.3">
      <c r="A84" s="1">
        <v>82</v>
      </c>
      <c r="F84" s="1">
        <v>165.3</v>
      </c>
      <c r="G84" s="1">
        <v>181.8</v>
      </c>
      <c r="J84" s="1">
        <v>83.13</v>
      </c>
      <c r="K84" s="1">
        <v>122.9</v>
      </c>
      <c r="O84" s="1">
        <v>138.1</v>
      </c>
    </row>
    <row r="85" spans="1:15" x14ac:dyDescent="0.3">
      <c r="A85" s="1">
        <v>83</v>
      </c>
      <c r="F85" s="1">
        <v>167</v>
      </c>
      <c r="G85" s="1">
        <v>192.1</v>
      </c>
      <c r="J85" s="1">
        <v>81.790000000000006</v>
      </c>
      <c r="K85" s="1">
        <v>149.4</v>
      </c>
      <c r="O85" s="1">
        <v>140.1</v>
      </c>
    </row>
    <row r="86" spans="1:15" x14ac:dyDescent="0.3">
      <c r="A86" s="1">
        <v>84</v>
      </c>
      <c r="F86" s="1">
        <v>168.6</v>
      </c>
      <c r="G86" s="1">
        <v>194.1</v>
      </c>
      <c r="J86" s="1">
        <v>84.37</v>
      </c>
      <c r="K86" s="1">
        <v>151.1</v>
      </c>
      <c r="O86" s="1">
        <v>141.19999999999999</v>
      </c>
    </row>
    <row r="87" spans="1:15" x14ac:dyDescent="0.3">
      <c r="A87" s="1">
        <v>85</v>
      </c>
      <c r="F87" s="1">
        <v>170.3</v>
      </c>
      <c r="J87" s="1">
        <v>85.99</v>
      </c>
      <c r="K87" s="1">
        <v>149.6</v>
      </c>
      <c r="O87" s="1">
        <v>142.4</v>
      </c>
    </row>
    <row r="88" spans="1:15" x14ac:dyDescent="0.3">
      <c r="A88" s="1">
        <v>86</v>
      </c>
      <c r="F88" s="1">
        <v>171.9</v>
      </c>
      <c r="J88" s="1">
        <v>88.36</v>
      </c>
      <c r="K88" s="1">
        <v>157</v>
      </c>
      <c r="O88" s="1">
        <v>143.69999999999999</v>
      </c>
    </row>
    <row r="89" spans="1:15" x14ac:dyDescent="0.3">
      <c r="A89" s="1">
        <v>87</v>
      </c>
      <c r="F89" s="1">
        <v>173.3</v>
      </c>
      <c r="J89" s="1">
        <v>92.36</v>
      </c>
      <c r="K89" s="1">
        <v>161.4</v>
      </c>
      <c r="O89" s="1">
        <v>145.30000000000001</v>
      </c>
    </row>
    <row r="90" spans="1:15" x14ac:dyDescent="0.3">
      <c r="A90" s="1">
        <v>88</v>
      </c>
      <c r="F90" s="1">
        <v>174.6</v>
      </c>
      <c r="J90" s="1">
        <v>97.83</v>
      </c>
      <c r="K90" s="1">
        <v>164.2</v>
      </c>
      <c r="O90" s="1">
        <v>146.5</v>
      </c>
    </row>
    <row r="91" spans="1:15" x14ac:dyDescent="0.3">
      <c r="A91" s="1">
        <v>89</v>
      </c>
      <c r="F91" s="1">
        <v>175.7</v>
      </c>
      <c r="J91" s="1">
        <v>98.29</v>
      </c>
      <c r="K91" s="1">
        <v>166.9</v>
      </c>
      <c r="O91" s="1">
        <v>148.5</v>
      </c>
    </row>
    <row r="92" spans="1:15" x14ac:dyDescent="0.3">
      <c r="A92" s="1">
        <v>90</v>
      </c>
      <c r="F92" s="1">
        <v>177.2</v>
      </c>
      <c r="J92" s="1">
        <v>94.99</v>
      </c>
      <c r="K92" s="1">
        <v>141.19999999999999</v>
      </c>
      <c r="O92" s="1">
        <v>150.30000000000001</v>
      </c>
    </row>
    <row r="93" spans="1:15" x14ac:dyDescent="0.3">
      <c r="A93" s="1">
        <v>91</v>
      </c>
      <c r="F93" s="1">
        <v>179.2</v>
      </c>
      <c r="J93" s="1">
        <v>97.24</v>
      </c>
      <c r="K93" s="1">
        <v>137.19999999999999</v>
      </c>
      <c r="O93" s="1">
        <v>152.1</v>
      </c>
    </row>
    <row r="94" spans="1:15" x14ac:dyDescent="0.3">
      <c r="A94" s="1">
        <v>92</v>
      </c>
      <c r="F94" s="1">
        <v>180.1</v>
      </c>
      <c r="J94" s="1">
        <v>98.82</v>
      </c>
      <c r="K94" s="1">
        <v>151.1</v>
      </c>
      <c r="O94" s="1">
        <v>153.9</v>
      </c>
    </row>
    <row r="95" spans="1:15" x14ac:dyDescent="0.3">
      <c r="A95" s="1">
        <v>93</v>
      </c>
      <c r="F95" s="1">
        <v>181.5</v>
      </c>
      <c r="J95" s="1">
        <v>99.06</v>
      </c>
      <c r="K95" s="1">
        <v>177.6</v>
      </c>
      <c r="O95" s="1">
        <v>156.30000000000001</v>
      </c>
    </row>
    <row r="96" spans="1:15" x14ac:dyDescent="0.3">
      <c r="A96" s="1">
        <v>94</v>
      </c>
      <c r="F96" s="1">
        <v>183.5</v>
      </c>
      <c r="J96" s="1">
        <v>103</v>
      </c>
      <c r="K96" s="1">
        <v>166.6</v>
      </c>
      <c r="O96" s="1">
        <v>159</v>
      </c>
    </row>
    <row r="97" spans="1:15" x14ac:dyDescent="0.3">
      <c r="A97" s="1">
        <v>95</v>
      </c>
      <c r="F97" s="1">
        <v>185</v>
      </c>
      <c r="J97" s="1">
        <v>110.4</v>
      </c>
      <c r="K97" s="1">
        <v>153.4</v>
      </c>
      <c r="O97" s="1">
        <v>161.4</v>
      </c>
    </row>
    <row r="98" spans="1:15" x14ac:dyDescent="0.3">
      <c r="A98" s="1">
        <v>96</v>
      </c>
      <c r="F98" s="1">
        <v>187.9</v>
      </c>
      <c r="J98" s="1">
        <v>109.6</v>
      </c>
      <c r="K98" s="1">
        <v>152.5</v>
      </c>
      <c r="O98" s="1">
        <v>162.80000000000001</v>
      </c>
    </row>
    <row r="99" spans="1:15" x14ac:dyDescent="0.3">
      <c r="A99" s="1">
        <v>97</v>
      </c>
      <c r="F99" s="1">
        <v>190.1</v>
      </c>
      <c r="J99" s="1">
        <v>112.2</v>
      </c>
      <c r="K99" s="1">
        <v>165</v>
      </c>
      <c r="O99" s="1">
        <v>164</v>
      </c>
    </row>
    <row r="100" spans="1:15" x14ac:dyDescent="0.3">
      <c r="A100" s="1">
        <v>98</v>
      </c>
      <c r="F100" s="1">
        <v>192.8</v>
      </c>
      <c r="J100" s="1">
        <v>108.6</v>
      </c>
      <c r="K100" s="1">
        <v>155.1</v>
      </c>
      <c r="O100" s="1">
        <v>173.7</v>
      </c>
    </row>
    <row r="101" spans="1:15" x14ac:dyDescent="0.3">
      <c r="A101" s="1">
        <v>99</v>
      </c>
      <c r="F101" s="1">
        <v>195.5</v>
      </c>
      <c r="J101" s="1">
        <v>114.7</v>
      </c>
      <c r="K101" s="1">
        <v>167.8</v>
      </c>
      <c r="O101" s="1">
        <v>169.7</v>
      </c>
    </row>
    <row r="102" spans="1:15" x14ac:dyDescent="0.3">
      <c r="A102" s="1">
        <v>100</v>
      </c>
      <c r="F102" s="1">
        <v>197.8</v>
      </c>
      <c r="J102" s="1">
        <v>113.7</v>
      </c>
      <c r="K102" s="1">
        <v>166.3</v>
      </c>
      <c r="O102" s="1">
        <v>171.9</v>
      </c>
    </row>
    <row r="103" spans="1:15" x14ac:dyDescent="0.3">
      <c r="A103" s="1">
        <v>101</v>
      </c>
      <c r="F103" s="1">
        <v>198.9</v>
      </c>
      <c r="J103" s="1">
        <v>117.5</v>
      </c>
      <c r="K103" s="1">
        <v>163.30000000000001</v>
      </c>
      <c r="O103" s="1">
        <v>174.7</v>
      </c>
    </row>
    <row r="104" spans="1:15" x14ac:dyDescent="0.3">
      <c r="A104" s="1">
        <v>102</v>
      </c>
      <c r="J104" s="1">
        <v>125.1</v>
      </c>
      <c r="K104" s="1">
        <v>188.3</v>
      </c>
      <c r="O104" s="1">
        <v>176.7</v>
      </c>
    </row>
    <row r="105" spans="1:15" x14ac:dyDescent="0.3">
      <c r="A105" s="1">
        <v>103</v>
      </c>
      <c r="J105" s="1">
        <v>116.4</v>
      </c>
      <c r="K105" s="1">
        <v>194</v>
      </c>
      <c r="O105" s="1">
        <v>177.7</v>
      </c>
    </row>
    <row r="106" spans="1:15" x14ac:dyDescent="0.3">
      <c r="A106" s="1">
        <v>104</v>
      </c>
      <c r="J106" s="1">
        <v>119.5</v>
      </c>
      <c r="O106" s="1">
        <v>180.5</v>
      </c>
    </row>
    <row r="107" spans="1:15" x14ac:dyDescent="0.3">
      <c r="A107" s="1">
        <v>105</v>
      </c>
      <c r="J107" s="1">
        <v>117.3</v>
      </c>
      <c r="O107" s="1">
        <v>182.1</v>
      </c>
    </row>
    <row r="108" spans="1:15" x14ac:dyDescent="0.3">
      <c r="A108" s="1">
        <v>106</v>
      </c>
      <c r="J108" s="1">
        <v>119.5</v>
      </c>
      <c r="O108" s="1">
        <v>185.4</v>
      </c>
    </row>
    <row r="109" spans="1:15" x14ac:dyDescent="0.3">
      <c r="A109" s="1">
        <v>107</v>
      </c>
      <c r="J109" s="1">
        <v>118.4</v>
      </c>
      <c r="O109" s="1">
        <v>188.3</v>
      </c>
    </row>
    <row r="110" spans="1:15" x14ac:dyDescent="0.3">
      <c r="A110" s="1">
        <v>108</v>
      </c>
      <c r="J110" s="1">
        <v>119.1</v>
      </c>
      <c r="O110" s="1">
        <v>190.1</v>
      </c>
    </row>
    <row r="111" spans="1:15" x14ac:dyDescent="0.3">
      <c r="A111" s="1">
        <v>109</v>
      </c>
      <c r="J111" s="1">
        <v>124.9</v>
      </c>
      <c r="O111" s="1">
        <v>191.5</v>
      </c>
    </row>
    <row r="112" spans="1:15" x14ac:dyDescent="0.3">
      <c r="A112" s="1">
        <v>110</v>
      </c>
      <c r="J112" s="1">
        <v>122.5</v>
      </c>
      <c r="O112" s="1">
        <v>192.8</v>
      </c>
    </row>
    <row r="113" spans="1:15" x14ac:dyDescent="0.3">
      <c r="A113" s="1">
        <v>111</v>
      </c>
      <c r="J113" s="1">
        <v>128</v>
      </c>
      <c r="O113" s="1">
        <v>194.6</v>
      </c>
    </row>
    <row r="114" spans="1:15" x14ac:dyDescent="0.3">
      <c r="A114" s="1">
        <v>112</v>
      </c>
      <c r="J114" s="1">
        <v>132.4</v>
      </c>
      <c r="O114" s="1">
        <v>196.3</v>
      </c>
    </row>
    <row r="115" spans="1:15" x14ac:dyDescent="0.3">
      <c r="A115" s="1">
        <v>113</v>
      </c>
      <c r="J115" s="1">
        <v>130.9</v>
      </c>
      <c r="O115" s="1">
        <v>198.4</v>
      </c>
    </row>
    <row r="116" spans="1:15" x14ac:dyDescent="0.3">
      <c r="A116" s="1">
        <v>114</v>
      </c>
      <c r="J116" s="1">
        <v>138</v>
      </c>
    </row>
    <row r="117" spans="1:15" x14ac:dyDescent="0.3">
      <c r="A117" s="1">
        <v>115</v>
      </c>
      <c r="J117" s="1">
        <v>131.9</v>
      </c>
    </row>
    <row r="118" spans="1:15" x14ac:dyDescent="0.3">
      <c r="A118" s="1">
        <v>116</v>
      </c>
      <c r="J118" s="1">
        <v>127.5</v>
      </c>
    </row>
    <row r="119" spans="1:15" x14ac:dyDescent="0.3">
      <c r="A119" s="1">
        <v>117</v>
      </c>
      <c r="J119" s="1">
        <v>130.6</v>
      </c>
    </row>
    <row r="120" spans="1:15" x14ac:dyDescent="0.3">
      <c r="A120" s="1">
        <v>118</v>
      </c>
      <c r="J120" s="1">
        <v>134.30000000000001</v>
      </c>
    </row>
    <row r="121" spans="1:15" x14ac:dyDescent="0.3">
      <c r="A121" s="1">
        <v>119</v>
      </c>
      <c r="J121" s="1">
        <v>134.5</v>
      </c>
    </row>
    <row r="122" spans="1:15" x14ac:dyDescent="0.3">
      <c r="A122" s="1">
        <v>120</v>
      </c>
      <c r="J122" s="1">
        <v>141.80000000000001</v>
      </c>
    </row>
    <row r="123" spans="1:15" x14ac:dyDescent="0.3">
      <c r="A123" s="1">
        <v>121</v>
      </c>
      <c r="J123" s="1">
        <v>133.30000000000001</v>
      </c>
    </row>
    <row r="124" spans="1:15" x14ac:dyDescent="0.3">
      <c r="A124" s="1">
        <v>122</v>
      </c>
      <c r="J124" s="1">
        <v>134.19999999999999</v>
      </c>
    </row>
    <row r="125" spans="1:15" x14ac:dyDescent="0.3">
      <c r="A125" s="1">
        <v>123</v>
      </c>
      <c r="J125" s="1">
        <v>137.6</v>
      </c>
    </row>
    <row r="126" spans="1:15" x14ac:dyDescent="0.3">
      <c r="A126" s="1">
        <v>124</v>
      </c>
      <c r="J126" s="1">
        <v>136.6</v>
      </c>
    </row>
    <row r="127" spans="1:15" x14ac:dyDescent="0.3">
      <c r="A127" s="1">
        <v>125</v>
      </c>
      <c r="J127" s="1">
        <v>148.4</v>
      </c>
    </row>
    <row r="128" spans="1:15" x14ac:dyDescent="0.3">
      <c r="A128" s="1">
        <v>126</v>
      </c>
      <c r="J128" s="1">
        <v>147.5</v>
      </c>
    </row>
    <row r="129" spans="1:10" x14ac:dyDescent="0.3">
      <c r="A129" s="1">
        <v>127</v>
      </c>
      <c r="J129" s="1">
        <v>141.19999999999999</v>
      </c>
    </row>
    <row r="130" spans="1:10" x14ac:dyDescent="0.3">
      <c r="A130" s="1">
        <v>128</v>
      </c>
      <c r="J130" s="1">
        <v>146.4</v>
      </c>
    </row>
    <row r="131" spans="1:10" x14ac:dyDescent="0.3">
      <c r="A131" s="1">
        <v>129</v>
      </c>
      <c r="J131" s="1">
        <v>141.1</v>
      </c>
    </row>
    <row r="132" spans="1:10" x14ac:dyDescent="0.3">
      <c r="A132" s="1">
        <v>130</v>
      </c>
      <c r="J132" s="1">
        <v>142</v>
      </c>
    </row>
    <row r="133" spans="1:10" x14ac:dyDescent="0.3">
      <c r="A133" s="1">
        <v>131</v>
      </c>
      <c r="J133" s="1">
        <v>144.1</v>
      </c>
    </row>
    <row r="134" spans="1:10" x14ac:dyDescent="0.3">
      <c r="A134" s="1">
        <v>132</v>
      </c>
      <c r="J134" s="1">
        <v>148</v>
      </c>
    </row>
    <row r="135" spans="1:10" x14ac:dyDescent="0.3">
      <c r="A135" s="1">
        <v>133</v>
      </c>
      <c r="J135" s="1">
        <v>154.1</v>
      </c>
    </row>
    <row r="136" spans="1:10" x14ac:dyDescent="0.3">
      <c r="A136" s="1">
        <v>134</v>
      </c>
      <c r="J136" s="1">
        <v>150.80000000000001</v>
      </c>
    </row>
    <row r="137" spans="1:10" x14ac:dyDescent="0.3">
      <c r="A137" s="1">
        <v>135</v>
      </c>
      <c r="J137" s="1">
        <v>148.30000000000001</v>
      </c>
    </row>
    <row r="138" spans="1:10" x14ac:dyDescent="0.3">
      <c r="A138" s="1">
        <v>136</v>
      </c>
      <c r="J138" s="1">
        <v>153.9</v>
      </c>
    </row>
    <row r="139" spans="1:10" x14ac:dyDescent="0.3">
      <c r="A139" s="1">
        <v>137</v>
      </c>
      <c r="J139" s="1">
        <v>154.30000000000001</v>
      </c>
    </row>
    <row r="140" spans="1:10" x14ac:dyDescent="0.3">
      <c r="A140" s="1">
        <v>138</v>
      </c>
      <c r="J140" s="1">
        <v>159.5</v>
      </c>
    </row>
    <row r="141" spans="1:10" x14ac:dyDescent="0.3">
      <c r="A141" s="1">
        <v>139</v>
      </c>
      <c r="J141" s="1">
        <v>159.69999999999999</v>
      </c>
    </row>
    <row r="142" spans="1:10" x14ac:dyDescent="0.3">
      <c r="A142" s="1">
        <v>140</v>
      </c>
      <c r="J142" s="1">
        <v>155.4</v>
      </c>
    </row>
    <row r="143" spans="1:10" x14ac:dyDescent="0.3">
      <c r="A143" s="1">
        <v>141</v>
      </c>
      <c r="J143" s="1">
        <v>158.1</v>
      </c>
    </row>
    <row r="144" spans="1:10" x14ac:dyDescent="0.3">
      <c r="A144" s="1">
        <v>142</v>
      </c>
      <c r="J144" s="1">
        <v>157.5</v>
      </c>
    </row>
    <row r="145" spans="1:10" x14ac:dyDescent="0.3">
      <c r="A145" s="1">
        <v>143</v>
      </c>
      <c r="J145" s="1">
        <v>161.9</v>
      </c>
    </row>
    <row r="146" spans="1:10" x14ac:dyDescent="0.3">
      <c r="A146" s="1">
        <v>144</v>
      </c>
      <c r="J146" s="1">
        <v>165</v>
      </c>
    </row>
    <row r="147" spans="1:10" x14ac:dyDescent="0.3">
      <c r="A147" s="1">
        <v>145</v>
      </c>
      <c r="J147" s="1">
        <v>171</v>
      </c>
    </row>
    <row r="148" spans="1:10" x14ac:dyDescent="0.3">
      <c r="A148" s="1">
        <v>146</v>
      </c>
      <c r="J148" s="1">
        <v>169.7</v>
      </c>
    </row>
    <row r="149" spans="1:10" x14ac:dyDescent="0.3">
      <c r="A149" s="1">
        <v>147</v>
      </c>
      <c r="J149" s="1">
        <v>172.8</v>
      </c>
    </row>
    <row r="150" spans="1:10" x14ac:dyDescent="0.3">
      <c r="A150" s="1">
        <v>148</v>
      </c>
      <c r="J150" s="1">
        <v>174.8</v>
      </c>
    </row>
    <row r="151" spans="1:10" x14ac:dyDescent="0.3">
      <c r="A151" s="1">
        <v>149</v>
      </c>
      <c r="J151" s="1">
        <v>173.7</v>
      </c>
    </row>
    <row r="152" spans="1:10" x14ac:dyDescent="0.3">
      <c r="A152" s="1">
        <v>150</v>
      </c>
      <c r="J152" s="1">
        <v>166</v>
      </c>
    </row>
    <row r="153" spans="1:10" x14ac:dyDescent="0.3">
      <c r="A153" s="1">
        <v>151</v>
      </c>
      <c r="J153" s="1">
        <v>172.9</v>
      </c>
    </row>
    <row r="154" spans="1:10" x14ac:dyDescent="0.3">
      <c r="A154" s="1">
        <v>152</v>
      </c>
      <c r="J154" s="1">
        <v>173.1</v>
      </c>
    </row>
    <row r="155" spans="1:10" x14ac:dyDescent="0.3">
      <c r="A155" s="1">
        <v>153</v>
      </c>
      <c r="J155" s="1">
        <v>173.4</v>
      </c>
    </row>
    <row r="156" spans="1:10" x14ac:dyDescent="0.3">
      <c r="A156" s="1">
        <v>154</v>
      </c>
      <c r="J156" s="1">
        <v>174.7</v>
      </c>
    </row>
    <row r="157" spans="1:10" x14ac:dyDescent="0.3">
      <c r="A157" s="1">
        <v>155</v>
      </c>
      <c r="J157" s="1">
        <v>175</v>
      </c>
    </row>
    <row r="158" spans="1:10" x14ac:dyDescent="0.3">
      <c r="A158" s="1">
        <v>156</v>
      </c>
      <c r="J158" s="1">
        <v>173.2</v>
      </c>
    </row>
    <row r="159" spans="1:10" x14ac:dyDescent="0.3">
      <c r="A159" s="1">
        <v>157</v>
      </c>
      <c r="J159" s="1">
        <v>178.2</v>
      </c>
    </row>
    <row r="160" spans="1:10" x14ac:dyDescent="0.3">
      <c r="A160" s="1">
        <v>158</v>
      </c>
      <c r="J160" s="1">
        <v>177.5</v>
      </c>
    </row>
    <row r="161" spans="1:10" x14ac:dyDescent="0.3">
      <c r="A161" s="1">
        <v>159</v>
      </c>
      <c r="J161" s="1">
        <v>183</v>
      </c>
    </row>
    <row r="162" spans="1:10" x14ac:dyDescent="0.3">
      <c r="A162" s="1">
        <v>160</v>
      </c>
      <c r="J162" s="1">
        <v>179.1</v>
      </c>
    </row>
    <row r="163" spans="1:10" x14ac:dyDescent="0.3">
      <c r="A163" s="1">
        <v>161</v>
      </c>
      <c r="J163" s="1">
        <v>178.7</v>
      </c>
    </row>
    <row r="164" spans="1:10" x14ac:dyDescent="0.3">
      <c r="A164" s="1">
        <v>162</v>
      </c>
      <c r="J164" s="1">
        <v>182.9</v>
      </c>
    </row>
    <row r="165" spans="1:10" x14ac:dyDescent="0.3">
      <c r="A165" s="1">
        <v>163</v>
      </c>
      <c r="J165" s="1">
        <v>184.9</v>
      </c>
    </row>
    <row r="166" spans="1:10" x14ac:dyDescent="0.3">
      <c r="A166" s="1">
        <v>164</v>
      </c>
      <c r="J166" s="1">
        <v>185.1</v>
      </c>
    </row>
    <row r="167" spans="1:10" x14ac:dyDescent="0.3">
      <c r="A167" s="1">
        <v>165</v>
      </c>
      <c r="J167" s="1">
        <v>181.6</v>
      </c>
    </row>
    <row r="168" spans="1:10" x14ac:dyDescent="0.3">
      <c r="A168" s="1">
        <v>166</v>
      </c>
      <c r="J168" s="1">
        <v>182.5</v>
      </c>
    </row>
    <row r="169" spans="1:10" x14ac:dyDescent="0.3">
      <c r="A169" s="1">
        <v>167</v>
      </c>
      <c r="J169" s="1">
        <v>186.1</v>
      </c>
    </row>
    <row r="170" spans="1:10" x14ac:dyDescent="0.3">
      <c r="A170" s="1">
        <v>168</v>
      </c>
      <c r="J170" s="1">
        <v>187.1</v>
      </c>
    </row>
    <row r="171" spans="1:10" x14ac:dyDescent="0.3">
      <c r="A171" s="1">
        <v>169</v>
      </c>
      <c r="J171" s="1">
        <v>188.3</v>
      </c>
    </row>
    <row r="172" spans="1:10" x14ac:dyDescent="0.3">
      <c r="A172" s="1">
        <v>170</v>
      </c>
      <c r="J172" s="1">
        <v>190.2</v>
      </c>
    </row>
    <row r="173" spans="1:10" x14ac:dyDescent="0.3">
      <c r="A173" s="1">
        <v>171</v>
      </c>
      <c r="J173" s="1">
        <v>191.5</v>
      </c>
    </row>
    <row r="174" spans="1:10" x14ac:dyDescent="0.3">
      <c r="A174" s="1">
        <v>172</v>
      </c>
      <c r="J174" s="1">
        <v>192.7</v>
      </c>
    </row>
    <row r="175" spans="1:10" x14ac:dyDescent="0.3">
      <c r="A175" s="1">
        <v>173</v>
      </c>
      <c r="J175" s="1">
        <v>193.9</v>
      </c>
    </row>
    <row r="176" spans="1:10" x14ac:dyDescent="0.3">
      <c r="A176" s="1">
        <v>174</v>
      </c>
      <c r="J176" s="1">
        <v>194.6</v>
      </c>
    </row>
    <row r="177" spans="1:10" x14ac:dyDescent="0.3">
      <c r="A177" s="1">
        <v>175</v>
      </c>
      <c r="J177" s="1">
        <v>195.9</v>
      </c>
    </row>
    <row r="178" spans="1:10" x14ac:dyDescent="0.3">
      <c r="A178" s="1">
        <v>176</v>
      </c>
      <c r="J178" s="1">
        <v>197</v>
      </c>
    </row>
    <row r="179" spans="1:10" x14ac:dyDescent="0.3">
      <c r="A179" s="1">
        <v>177</v>
      </c>
      <c r="J179" s="1">
        <v>197.8</v>
      </c>
    </row>
    <row r="180" spans="1:10" x14ac:dyDescent="0.3">
      <c r="A180" s="1">
        <v>178</v>
      </c>
      <c r="J180" s="1">
        <v>198.9</v>
      </c>
    </row>
    <row r="181" spans="1:10" x14ac:dyDescent="0.3">
      <c r="A181" s="1">
        <v>179</v>
      </c>
      <c r="J181" s="1">
        <v>199</v>
      </c>
    </row>
    <row r="182" spans="1:10" x14ac:dyDescent="0.3">
      <c r="A182" s="1">
        <v>180</v>
      </c>
      <c r="J182" s="1">
        <v>199.7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92"/>
  <sheetViews>
    <sheetView topLeftCell="A69" zoomScale="55" zoomScaleNormal="55" zoomScaleSheetLayoutView="102" workbookViewId="0">
      <selection activeCell="H82" sqref="H82"/>
    </sheetView>
  </sheetViews>
  <sheetFormatPr defaultRowHeight="14.4" x14ac:dyDescent="0.3"/>
  <cols>
    <col min="1" max="1" width="23.44140625" customWidth="1"/>
    <col min="2" max="2" width="12.5546875" customWidth="1"/>
    <col min="3" max="3" width="8.88671875" customWidth="1"/>
    <col min="4" max="4" width="17.33203125" customWidth="1"/>
    <col min="6" max="6" width="11" bestFit="1" customWidth="1"/>
    <col min="7" max="7" width="23.109375" customWidth="1"/>
    <col min="8" max="9" width="8.88671875" customWidth="1"/>
    <col min="10" max="10" width="21.6640625" customWidth="1"/>
    <col min="13" max="13" width="17.44140625" customWidth="1"/>
    <col min="16" max="16" width="25.109375" customWidth="1"/>
    <col min="19" max="19" width="22.33203125" customWidth="1"/>
    <col min="22" max="22" width="29.109375" customWidth="1"/>
    <col min="25" max="25" width="22.5546875" customWidth="1"/>
    <col min="27" max="27" width="10.44140625" customWidth="1"/>
    <col min="28" max="28" width="22.5546875" customWidth="1"/>
    <col min="29" max="29" width="8.88671875" customWidth="1"/>
    <col min="50" max="53" width="10.6640625" customWidth="1"/>
    <col min="55" max="55" width="10" bestFit="1" customWidth="1"/>
  </cols>
  <sheetData>
    <row r="1" spans="1:29" x14ac:dyDescent="0.3">
      <c r="A1" t="s">
        <v>124</v>
      </c>
      <c r="B1" t="s">
        <v>92</v>
      </c>
      <c r="D1" t="s">
        <v>124</v>
      </c>
      <c r="E1" t="s">
        <v>92</v>
      </c>
      <c r="G1" t="s">
        <v>124</v>
      </c>
      <c r="H1" t="s">
        <v>123</v>
      </c>
      <c r="J1" t="s">
        <v>124</v>
      </c>
      <c r="K1" t="s">
        <v>123</v>
      </c>
      <c r="M1" t="s">
        <v>124</v>
      </c>
      <c r="N1" t="s">
        <v>123</v>
      </c>
      <c r="P1" t="s">
        <v>124</v>
      </c>
      <c r="Q1" t="s">
        <v>123</v>
      </c>
      <c r="S1" t="s">
        <v>124</v>
      </c>
      <c r="T1" t="s">
        <v>123</v>
      </c>
      <c r="V1" t="s">
        <v>124</v>
      </c>
      <c r="W1" t="s">
        <v>123</v>
      </c>
      <c r="Y1" t="s">
        <v>124</v>
      </c>
      <c r="Z1" t="s">
        <v>123</v>
      </c>
      <c r="AB1" t="s">
        <v>124</v>
      </c>
      <c r="AC1" t="s">
        <v>123</v>
      </c>
    </row>
    <row r="2" spans="1:29" x14ac:dyDescent="0.3">
      <c r="A2" s="5" t="s">
        <v>105</v>
      </c>
      <c r="B2" s="6">
        <v>1.2442838822110009</v>
      </c>
      <c r="C2" s="6"/>
      <c r="D2" s="5" t="s">
        <v>102</v>
      </c>
      <c r="E2" s="6">
        <v>1.52142248385538</v>
      </c>
      <c r="G2" s="4" t="s">
        <v>87</v>
      </c>
      <c r="H2">
        <v>1.925</v>
      </c>
      <c r="J2" s="4" t="s">
        <v>39</v>
      </c>
      <c r="K2">
        <v>1.847902628656054</v>
      </c>
      <c r="M2" s="7" t="s">
        <v>54</v>
      </c>
      <c r="N2">
        <v>2.673424947</v>
      </c>
      <c r="P2" s="4" t="s">
        <v>71</v>
      </c>
      <c r="Q2">
        <v>3.1601340575567001</v>
      </c>
      <c r="S2" s="27" t="s">
        <v>139</v>
      </c>
      <c r="T2" s="28">
        <v>0.68726460893017671</v>
      </c>
      <c r="V2" s="4" t="s">
        <v>163</v>
      </c>
      <c r="W2">
        <v>2.41</v>
      </c>
      <c r="Y2" s="4" t="s">
        <v>175</v>
      </c>
      <c r="Z2">
        <v>0.87096941737507771</v>
      </c>
      <c r="AB2" s="4" t="s">
        <v>186</v>
      </c>
      <c r="AC2">
        <v>3.8612000000000002</v>
      </c>
    </row>
    <row r="3" spans="1:29" x14ac:dyDescent="0.3">
      <c r="A3" s="5" t="s">
        <v>107</v>
      </c>
      <c r="B3" s="6">
        <v>1.297242192921582</v>
      </c>
      <c r="C3" s="6"/>
      <c r="D3" s="5" t="s">
        <v>106</v>
      </c>
      <c r="E3" s="6">
        <v>1.78</v>
      </c>
      <c r="G3" s="4" t="s">
        <v>78</v>
      </c>
      <c r="H3">
        <v>2.399</v>
      </c>
      <c r="J3" s="4" t="s">
        <v>42</v>
      </c>
      <c r="K3">
        <v>2.77122881152461</v>
      </c>
      <c r="M3" s="7" t="s">
        <v>48</v>
      </c>
      <c r="N3">
        <v>3.2445546219999999</v>
      </c>
      <c r="P3" s="4" t="s">
        <v>72</v>
      </c>
      <c r="Q3">
        <v>3.73</v>
      </c>
      <c r="S3" s="27" t="s">
        <v>148</v>
      </c>
      <c r="T3" s="28">
        <v>0.89300971547536412</v>
      </c>
      <c r="V3" s="4" t="s">
        <v>151</v>
      </c>
      <c r="W3">
        <v>2.83</v>
      </c>
      <c r="Y3" s="4" t="s">
        <v>164</v>
      </c>
      <c r="Z3">
        <v>1.510186126373626</v>
      </c>
      <c r="AB3" s="4" t="s">
        <v>179</v>
      </c>
      <c r="AC3">
        <v>4.18793207155821</v>
      </c>
    </row>
    <row r="4" spans="1:29" x14ac:dyDescent="0.3">
      <c r="A4" s="5" t="s">
        <v>115</v>
      </c>
      <c r="B4" s="6">
        <v>0.29721250511108088</v>
      </c>
      <c r="C4" s="6"/>
      <c r="D4" s="5" t="s">
        <v>118</v>
      </c>
      <c r="E4" s="6">
        <v>0.44243688278231003</v>
      </c>
      <c r="G4" s="4" t="s">
        <v>83</v>
      </c>
      <c r="H4">
        <v>0.74007282292838383</v>
      </c>
      <c r="J4" s="4" t="s">
        <v>45</v>
      </c>
      <c r="K4">
        <v>0.36821355029159769</v>
      </c>
      <c r="M4" s="7" t="s">
        <v>50</v>
      </c>
      <c r="N4">
        <v>0.57653956100000003</v>
      </c>
      <c r="P4" s="4" t="s">
        <v>75</v>
      </c>
      <c r="Q4">
        <v>0.77883584010031059</v>
      </c>
      <c r="S4" s="27" t="s">
        <v>146</v>
      </c>
      <c r="T4" s="28">
        <v>0.23942453260373919</v>
      </c>
      <c r="V4" s="4" t="s">
        <v>150</v>
      </c>
      <c r="W4">
        <v>1.3976104553449289</v>
      </c>
      <c r="Y4" s="4" t="s">
        <v>177</v>
      </c>
      <c r="Z4">
        <v>0.29773930597839521</v>
      </c>
      <c r="AB4" s="4" t="s">
        <v>187</v>
      </c>
      <c r="AC4">
        <v>1.297205530179703</v>
      </c>
    </row>
    <row r="5" spans="1:29" x14ac:dyDescent="0.3">
      <c r="A5" s="5" t="s">
        <v>97</v>
      </c>
      <c r="B5" s="6">
        <v>0.56889445604435174</v>
      </c>
      <c r="C5" s="6"/>
      <c r="D5" s="5" t="s">
        <v>100</v>
      </c>
      <c r="E5" s="6">
        <v>0.94143574600455326</v>
      </c>
      <c r="G5" s="4" t="s">
        <v>86</v>
      </c>
      <c r="H5">
        <v>1.1846579856924679</v>
      </c>
      <c r="J5" s="4" t="s">
        <v>33</v>
      </c>
      <c r="K5">
        <v>0.78524342976646944</v>
      </c>
      <c r="M5" s="7" t="s">
        <v>59</v>
      </c>
      <c r="N5">
        <v>1.1086896909999999</v>
      </c>
      <c r="P5" s="4" t="s">
        <v>66</v>
      </c>
      <c r="Q5">
        <v>1.4848122339086249</v>
      </c>
      <c r="S5" s="27" t="s">
        <v>144</v>
      </c>
      <c r="T5" s="28">
        <v>0.34453101975184203</v>
      </c>
      <c r="V5" s="4" t="s">
        <v>152</v>
      </c>
      <c r="W5">
        <v>1.8865607550344401</v>
      </c>
      <c r="Y5" s="4" t="s">
        <v>167</v>
      </c>
      <c r="Z5">
        <v>0.45335320459353518</v>
      </c>
      <c r="AB5" s="4" t="s">
        <v>188</v>
      </c>
      <c r="AC5">
        <v>2.16892108081792</v>
      </c>
    </row>
    <row r="6" spans="1:29" x14ac:dyDescent="0.3">
      <c r="A6" s="5" t="s">
        <v>95</v>
      </c>
      <c r="B6" s="6">
        <v>0.97085975601254781</v>
      </c>
      <c r="C6" s="6"/>
      <c r="D6" s="5" t="s">
        <v>98</v>
      </c>
      <c r="E6" s="6">
        <v>1.1374006152158149</v>
      </c>
      <c r="G6" s="4" t="s">
        <v>89</v>
      </c>
      <c r="H6">
        <v>1.5772602925626651</v>
      </c>
      <c r="J6" s="15" t="s">
        <v>46</v>
      </c>
      <c r="K6" s="16">
        <v>1.372191263557123</v>
      </c>
      <c r="M6" s="17" t="s">
        <v>53</v>
      </c>
      <c r="N6" s="16">
        <v>1.618082816</v>
      </c>
      <c r="O6" s="16"/>
      <c r="P6" s="4" t="s">
        <v>64</v>
      </c>
      <c r="Q6">
        <v>2.3954187132583322</v>
      </c>
      <c r="S6" s="27" t="s">
        <v>138</v>
      </c>
      <c r="T6" s="28">
        <v>0.45481889159986039</v>
      </c>
      <c r="V6" s="4" t="s">
        <v>156</v>
      </c>
      <c r="W6">
        <v>2.25</v>
      </c>
      <c r="Y6" s="4" t="s">
        <v>176</v>
      </c>
      <c r="Z6">
        <v>0.69038409951609492</v>
      </c>
      <c r="AB6" s="4" t="s">
        <v>181</v>
      </c>
      <c r="AC6">
        <v>3.07</v>
      </c>
    </row>
    <row r="7" spans="1:29" x14ac:dyDescent="0.3">
      <c r="A7" s="10" t="s">
        <v>103</v>
      </c>
      <c r="B7" s="11">
        <v>1.276264700460829</v>
      </c>
      <c r="C7" s="6"/>
      <c r="D7" s="10" t="s">
        <v>104</v>
      </c>
      <c r="E7" s="11">
        <v>1.652989535009171</v>
      </c>
      <c r="G7" s="12" t="s">
        <v>77</v>
      </c>
      <c r="H7" s="13">
        <v>2.301726589200273</v>
      </c>
      <c r="J7" s="12" t="s">
        <v>32</v>
      </c>
      <c r="K7" s="13">
        <v>2.6783907300867029</v>
      </c>
      <c r="M7" s="14" t="s">
        <v>51</v>
      </c>
      <c r="N7" s="13">
        <v>3.4292307690000001</v>
      </c>
      <c r="P7" s="12" t="s">
        <v>67</v>
      </c>
      <c r="Q7" s="13">
        <v>3.8611389916743741</v>
      </c>
      <c r="S7" s="25" t="s">
        <v>147</v>
      </c>
      <c r="T7" s="26">
        <v>0.91705586711759912</v>
      </c>
      <c r="V7" s="25" t="s">
        <v>155</v>
      </c>
      <c r="W7" s="26">
        <v>2.8033267807585558</v>
      </c>
      <c r="Y7" s="25" t="s">
        <v>173</v>
      </c>
      <c r="Z7" s="26">
        <v>2.091171829339566</v>
      </c>
      <c r="AB7" s="25" t="s">
        <v>190</v>
      </c>
      <c r="AC7" s="26">
        <v>4.7</v>
      </c>
    </row>
    <row r="8" spans="1:29" x14ac:dyDescent="0.3">
      <c r="A8" s="10" t="s">
        <v>117</v>
      </c>
      <c r="B8" s="11">
        <v>1.465385195634711</v>
      </c>
      <c r="C8" s="6"/>
      <c r="D8" s="10" t="s">
        <v>96</v>
      </c>
      <c r="E8" s="11">
        <v>1.832662330051571</v>
      </c>
      <c r="G8" s="12" t="s">
        <v>80</v>
      </c>
      <c r="H8" s="13">
        <v>2.4117561327561319</v>
      </c>
      <c r="J8" s="12" t="s">
        <v>44</v>
      </c>
      <c r="K8" s="13">
        <v>3.2778029556650239</v>
      </c>
      <c r="M8" s="14" t="s">
        <v>60</v>
      </c>
      <c r="N8" s="13">
        <v>3.8380000000000001</v>
      </c>
      <c r="P8" s="12" t="s">
        <v>74</v>
      </c>
      <c r="Q8" s="13">
        <v>4.2116833976833981</v>
      </c>
      <c r="S8" s="25" t="s">
        <v>134</v>
      </c>
      <c r="T8" s="26">
        <v>1.09884710991298</v>
      </c>
      <c r="V8" s="25" t="s">
        <v>160</v>
      </c>
      <c r="W8" s="26">
        <v>3.1287659574468081</v>
      </c>
      <c r="Y8" s="25" t="s">
        <v>165</v>
      </c>
      <c r="Z8" s="26">
        <v>2.517041578576463</v>
      </c>
      <c r="AB8" s="25" t="s">
        <v>193</v>
      </c>
      <c r="AC8" s="26">
        <v>5.1909999999999998</v>
      </c>
    </row>
    <row r="9" spans="1:29" x14ac:dyDescent="0.3">
      <c r="A9" s="10" t="s">
        <v>111</v>
      </c>
      <c r="B9" s="11">
        <v>0.64220446851726465</v>
      </c>
      <c r="C9" s="6"/>
      <c r="D9" s="10" t="s">
        <v>112</v>
      </c>
      <c r="E9" s="11">
        <v>0.9234009090253229</v>
      </c>
      <c r="G9" s="12" t="s">
        <v>79</v>
      </c>
      <c r="H9" s="13">
        <v>1.503551441195035</v>
      </c>
      <c r="J9" s="12" t="s">
        <v>43</v>
      </c>
      <c r="K9" s="13">
        <v>0.75329550963592284</v>
      </c>
      <c r="M9" s="14" t="s">
        <v>58</v>
      </c>
      <c r="N9" s="13">
        <v>0.97415384100000002</v>
      </c>
      <c r="P9" s="12" t="s">
        <v>76</v>
      </c>
      <c r="Q9" s="13">
        <v>1.417421612000362</v>
      </c>
      <c r="S9" s="25" t="s">
        <v>145</v>
      </c>
      <c r="T9" s="26">
        <v>0.45498699366589268</v>
      </c>
      <c r="V9" s="25" t="s">
        <v>157</v>
      </c>
      <c r="W9" s="26">
        <v>1.998088115512773</v>
      </c>
      <c r="Y9" s="25" t="s">
        <v>172</v>
      </c>
      <c r="Z9" s="26">
        <v>0.60298340162511288</v>
      </c>
      <c r="AB9" s="25" t="s">
        <v>183</v>
      </c>
      <c r="AC9" s="26">
        <v>2.176570797623429</v>
      </c>
    </row>
    <row r="10" spans="1:29" x14ac:dyDescent="0.3">
      <c r="A10" s="10" t="s">
        <v>121</v>
      </c>
      <c r="B10" s="11">
        <v>1.045768032003821</v>
      </c>
      <c r="C10" s="6"/>
      <c r="D10" s="10" t="s">
        <v>108</v>
      </c>
      <c r="E10" s="11">
        <v>1.38910616052209</v>
      </c>
      <c r="G10" s="12" t="s">
        <v>85</v>
      </c>
      <c r="H10" s="13">
        <v>1.811581835885633</v>
      </c>
      <c r="J10" s="12" t="s">
        <v>38</v>
      </c>
      <c r="K10" s="13">
        <v>1.5941885829526281</v>
      </c>
      <c r="M10" s="14" t="s">
        <v>55</v>
      </c>
      <c r="N10" s="13">
        <v>2.1728694580000001</v>
      </c>
      <c r="P10" s="12" t="s">
        <v>73</v>
      </c>
      <c r="Q10" s="13">
        <v>2.670354402630617</v>
      </c>
      <c r="S10" s="25" t="s">
        <v>135</v>
      </c>
      <c r="T10" s="26">
        <v>0.65559342111595198</v>
      </c>
      <c r="V10" s="25" t="s">
        <v>161</v>
      </c>
      <c r="W10" s="26">
        <v>2.4243213637542129</v>
      </c>
      <c r="Y10" s="25" t="s">
        <v>178</v>
      </c>
      <c r="Z10" s="26">
        <v>0.83030047465008283</v>
      </c>
      <c r="AB10" s="25" t="s">
        <v>191</v>
      </c>
      <c r="AC10" s="26">
        <v>3.3755849522047479</v>
      </c>
    </row>
    <row r="11" spans="1:29" x14ac:dyDescent="0.3">
      <c r="A11" s="10" t="s">
        <v>109</v>
      </c>
      <c r="B11" s="11">
        <v>1.1274132436158211</v>
      </c>
      <c r="C11" s="6"/>
      <c r="D11" s="10" t="s">
        <v>94</v>
      </c>
      <c r="E11" s="11">
        <v>1.464173965654703</v>
      </c>
      <c r="G11" s="12" t="s">
        <v>90</v>
      </c>
      <c r="H11" s="13">
        <v>2.013467000038172</v>
      </c>
      <c r="J11" s="12" t="s">
        <v>34</v>
      </c>
      <c r="K11" s="13">
        <v>2.418505079825835</v>
      </c>
      <c r="M11" s="14" t="s">
        <v>61</v>
      </c>
      <c r="N11" s="13">
        <v>3.0084033610000001</v>
      </c>
      <c r="P11" s="12" t="s">
        <v>63</v>
      </c>
      <c r="Q11" s="13">
        <v>3.445696661828737</v>
      </c>
      <c r="S11" s="25" t="s">
        <v>142</v>
      </c>
      <c r="T11" s="26">
        <v>0.80865473314929837</v>
      </c>
      <c r="V11" s="25" t="s">
        <v>153</v>
      </c>
      <c r="W11" s="26">
        <v>2.595000853752242</v>
      </c>
      <c r="Y11" s="25" t="s">
        <v>166</v>
      </c>
      <c r="Z11" s="26">
        <v>1.5707289788862819</v>
      </c>
      <c r="AB11" s="25" t="s">
        <v>182</v>
      </c>
      <c r="AC11" s="26">
        <v>3.9758668344457799</v>
      </c>
    </row>
    <row r="12" spans="1:29" x14ac:dyDescent="0.3">
      <c r="A12" s="5" t="s">
        <v>113</v>
      </c>
      <c r="B12" s="6">
        <v>1.2237539404821409</v>
      </c>
      <c r="C12" s="6"/>
      <c r="D12" s="5" t="s">
        <v>110</v>
      </c>
      <c r="E12" s="6">
        <v>1.536373733063054</v>
      </c>
      <c r="G12" s="4" t="s">
        <v>82</v>
      </c>
      <c r="H12">
        <v>1.8949661776498901</v>
      </c>
      <c r="J12" s="4" t="s">
        <v>35</v>
      </c>
      <c r="K12">
        <v>2.4142968875987698</v>
      </c>
      <c r="M12" s="7" t="s">
        <v>57</v>
      </c>
      <c r="N12">
        <v>2.7529259109000002</v>
      </c>
      <c r="P12" s="4" t="s">
        <v>70</v>
      </c>
      <c r="Q12">
        <v>3.26354292859128</v>
      </c>
      <c r="S12" s="27" t="s">
        <v>141</v>
      </c>
      <c r="T12" s="28">
        <v>0.89021066826490869</v>
      </c>
      <c r="V12" s="4" t="s">
        <v>149</v>
      </c>
      <c r="W12">
        <v>2.318605407380343</v>
      </c>
      <c r="Y12" s="4" t="s">
        <v>169</v>
      </c>
      <c r="Z12">
        <v>1.505924511665762</v>
      </c>
      <c r="AB12" s="4" t="s">
        <v>180</v>
      </c>
      <c r="AC12">
        <v>4.1896843043513501</v>
      </c>
    </row>
    <row r="13" spans="1:29" x14ac:dyDescent="0.3">
      <c r="A13" s="5" t="s">
        <v>101</v>
      </c>
      <c r="B13" s="6">
        <v>1.44046944879647</v>
      </c>
      <c r="C13" s="6"/>
      <c r="D13" s="5" t="s">
        <v>114</v>
      </c>
      <c r="E13" s="6">
        <v>1.65303883735312</v>
      </c>
      <c r="G13" s="4" t="s">
        <v>88</v>
      </c>
      <c r="H13">
        <v>2.1730911390842902</v>
      </c>
      <c r="J13" s="4" t="s">
        <v>40</v>
      </c>
      <c r="K13">
        <v>2.8895532064834391</v>
      </c>
      <c r="M13" s="7" t="s">
        <v>56</v>
      </c>
      <c r="N13">
        <v>3.170894428</v>
      </c>
      <c r="P13" s="4" t="s">
        <v>69</v>
      </c>
      <c r="Q13">
        <v>3.8039840334042898</v>
      </c>
      <c r="S13" s="27" t="s">
        <v>136</v>
      </c>
      <c r="T13" s="28">
        <v>1.0827735013078501</v>
      </c>
      <c r="V13" s="4" t="s">
        <v>154</v>
      </c>
      <c r="W13">
        <v>2.437410407853779</v>
      </c>
      <c r="Y13" s="4" t="s">
        <v>171</v>
      </c>
      <c r="Z13">
        <v>2.354503751041956</v>
      </c>
      <c r="AB13" s="4" t="s">
        <v>185</v>
      </c>
      <c r="AC13">
        <v>4.9512600000000004</v>
      </c>
    </row>
    <row r="14" spans="1:29" x14ac:dyDescent="0.3">
      <c r="A14" s="5" t="s">
        <v>119</v>
      </c>
      <c r="B14" s="6">
        <v>0.37079740649155929</v>
      </c>
      <c r="C14" s="6"/>
      <c r="D14" s="5" t="s">
        <v>116</v>
      </c>
      <c r="E14" s="6">
        <v>0.66588969705714518</v>
      </c>
      <c r="G14" s="4" t="s">
        <v>91</v>
      </c>
      <c r="H14">
        <v>1.088767072664057</v>
      </c>
      <c r="J14" s="4" t="s">
        <v>37</v>
      </c>
      <c r="K14">
        <v>0.45011042311661509</v>
      </c>
      <c r="M14" s="7" t="s">
        <v>52</v>
      </c>
      <c r="N14">
        <v>0.73062457700000005</v>
      </c>
      <c r="P14" s="4" t="s">
        <v>62</v>
      </c>
      <c r="Q14">
        <v>1.238737392888801</v>
      </c>
      <c r="S14" s="27" t="s">
        <v>140</v>
      </c>
      <c r="T14" s="28">
        <v>0.24016912664698681</v>
      </c>
      <c r="V14" s="4" t="s">
        <v>162</v>
      </c>
      <c r="W14">
        <v>1.7467902271105329</v>
      </c>
      <c r="Y14" s="4" t="s">
        <v>168</v>
      </c>
      <c r="Z14">
        <v>0.30962810214043612</v>
      </c>
      <c r="AB14" s="4" t="s">
        <v>192</v>
      </c>
      <c r="AC14">
        <v>2.072342356145727</v>
      </c>
    </row>
    <row r="15" spans="1:29" x14ac:dyDescent="0.3">
      <c r="A15" s="5" t="s">
        <v>93</v>
      </c>
      <c r="B15" s="6">
        <v>0.87079895360837112</v>
      </c>
      <c r="C15" s="6"/>
      <c r="D15" s="5" t="s">
        <v>122</v>
      </c>
      <c r="E15" s="6">
        <v>1.2064096346023481</v>
      </c>
      <c r="G15" s="4" t="s">
        <v>84</v>
      </c>
      <c r="H15">
        <v>1.5266519888152761</v>
      </c>
      <c r="J15" s="4" t="s">
        <v>41</v>
      </c>
      <c r="K15">
        <v>0.98872453816660866</v>
      </c>
      <c r="M15" s="7" t="s">
        <v>47</v>
      </c>
      <c r="N15">
        <v>1.453454322</v>
      </c>
      <c r="P15" s="4" t="s">
        <v>65</v>
      </c>
      <c r="Q15">
        <v>1.986152078893183</v>
      </c>
      <c r="S15" s="27" t="s">
        <v>137</v>
      </c>
      <c r="T15" s="28">
        <v>0.45727234982120141</v>
      </c>
      <c r="V15" s="4" t="s">
        <v>158</v>
      </c>
      <c r="W15">
        <v>2.0295659603554341</v>
      </c>
      <c r="Y15" s="4" t="s">
        <v>170</v>
      </c>
      <c r="Z15">
        <v>0.58984469084183555</v>
      </c>
      <c r="AB15" s="4" t="s">
        <v>184</v>
      </c>
      <c r="AC15">
        <v>2.8889949986107251</v>
      </c>
    </row>
    <row r="16" spans="1:29" x14ac:dyDescent="0.3">
      <c r="A16" s="5" t="s">
        <v>99</v>
      </c>
      <c r="B16" s="6">
        <v>1.0563065179505049</v>
      </c>
      <c r="C16" s="6"/>
      <c r="D16" s="5" t="s">
        <v>120</v>
      </c>
      <c r="E16" s="6">
        <v>1.4279538527275319</v>
      </c>
      <c r="G16" s="4" t="s">
        <v>81</v>
      </c>
      <c r="H16">
        <v>1.782748406185058</v>
      </c>
      <c r="J16" s="4" t="s">
        <v>36</v>
      </c>
      <c r="K16">
        <v>1.8731648667122349</v>
      </c>
      <c r="M16" s="7" t="s">
        <v>49</v>
      </c>
      <c r="N16">
        <v>2.4273653209999999</v>
      </c>
      <c r="P16" s="4" t="s">
        <v>68</v>
      </c>
      <c r="Q16">
        <v>2.866497478991596</v>
      </c>
      <c r="S16" s="27" t="s">
        <v>143</v>
      </c>
      <c r="T16" s="28">
        <v>0.71142105263157895</v>
      </c>
      <c r="V16" s="4" t="s">
        <v>159</v>
      </c>
      <c r="W16">
        <v>2.1875903729434669</v>
      </c>
      <c r="Y16" s="4" t="s">
        <v>174</v>
      </c>
      <c r="Z16">
        <v>1.159188324670132</v>
      </c>
      <c r="AB16" s="4" t="s">
        <v>189</v>
      </c>
      <c r="AC16">
        <v>3.4067906259636138</v>
      </c>
    </row>
    <row r="17" spans="1:62" x14ac:dyDescent="0.3">
      <c r="A17" s="21"/>
      <c r="B17" s="6"/>
      <c r="C17" s="6"/>
      <c r="D17" s="21"/>
      <c r="E17" s="6"/>
      <c r="G17" s="22"/>
      <c r="J17" s="22"/>
      <c r="M17" s="7"/>
      <c r="P17" s="22"/>
      <c r="S17" s="29"/>
      <c r="T17" s="28"/>
      <c r="V17" s="22"/>
      <c r="Y17" s="22"/>
      <c r="AB17" s="22"/>
    </row>
    <row r="18" spans="1:62" x14ac:dyDescent="0.3">
      <c r="A18" s="21"/>
      <c r="B18" s="6"/>
      <c r="C18" s="6"/>
      <c r="D18" s="21"/>
      <c r="E18" s="6"/>
      <c r="G18" s="22"/>
      <c r="J18" s="22"/>
      <c r="M18" s="7"/>
      <c r="P18" s="22"/>
      <c r="S18" s="29"/>
      <c r="T18" s="28"/>
      <c r="V18" s="22"/>
      <c r="Y18" s="22"/>
      <c r="AB18" s="22"/>
    </row>
    <row r="19" spans="1:62" ht="15" thickBot="1" x14ac:dyDescent="0.35">
      <c r="A19" s="21"/>
      <c r="B19" s="6"/>
      <c r="C19" s="6"/>
      <c r="D19" s="21"/>
      <c r="E19" s="6"/>
      <c r="G19" s="22"/>
      <c r="J19" s="22"/>
      <c r="M19" s="7"/>
      <c r="P19" s="22"/>
      <c r="S19" s="29"/>
      <c r="T19" s="28"/>
      <c r="V19" s="22"/>
      <c r="Y19" s="22"/>
      <c r="AB19" s="22"/>
    </row>
    <row r="20" spans="1:62" x14ac:dyDescent="0.3">
      <c r="A20" s="21"/>
      <c r="B20" s="6"/>
      <c r="C20" s="6"/>
      <c r="D20" s="21"/>
      <c r="E20" s="6"/>
      <c r="G20" s="22"/>
      <c r="H20" s="171" t="s">
        <v>133</v>
      </c>
      <c r="I20" s="172"/>
      <c r="J20" s="173"/>
      <c r="M20" s="7"/>
      <c r="P20" s="22"/>
      <c r="S20" s="29"/>
      <c r="T20" s="28"/>
      <c r="V20" s="22"/>
      <c r="Y20" s="22"/>
      <c r="AB20" s="22"/>
    </row>
    <row r="21" spans="1:62" x14ac:dyDescent="0.3">
      <c r="A21" s="21"/>
      <c r="B21" s="6"/>
      <c r="C21" s="6"/>
      <c r="D21" s="21"/>
      <c r="E21" s="6"/>
      <c r="G21" s="22"/>
      <c r="H21" s="174"/>
      <c r="I21" s="175"/>
      <c r="J21" s="176"/>
      <c r="M21" s="7"/>
      <c r="P21" s="22"/>
      <c r="AX21" s="161" t="s">
        <v>479</v>
      </c>
      <c r="AY21" s="161"/>
      <c r="AZ21" s="161"/>
      <c r="BA21" s="161"/>
    </row>
    <row r="22" spans="1:62" ht="15" thickBot="1" x14ac:dyDescent="0.35">
      <c r="A22" s="21"/>
      <c r="B22" s="6"/>
      <c r="C22" s="6"/>
      <c r="D22" s="21"/>
      <c r="E22" s="6"/>
      <c r="G22" s="22"/>
      <c r="H22" s="177"/>
      <c r="I22" s="178"/>
      <c r="J22" s="179"/>
      <c r="M22" s="7"/>
      <c r="P22" s="22"/>
      <c r="AC22" s="168" t="s">
        <v>384</v>
      </c>
      <c r="AD22" s="168"/>
      <c r="AE22" s="168"/>
      <c r="AF22" s="168"/>
      <c r="AG22" s="168"/>
      <c r="AJ22" s="165" t="s">
        <v>123</v>
      </c>
      <c r="AK22" s="165"/>
      <c r="AL22" s="165"/>
      <c r="AX22" s="161"/>
      <c r="AY22" s="161"/>
      <c r="AZ22" s="161"/>
      <c r="BA22" s="161"/>
    </row>
    <row r="23" spans="1:62" ht="14.4" customHeight="1" x14ac:dyDescent="0.3">
      <c r="A23" s="21"/>
      <c r="B23" s="6"/>
      <c r="C23" s="6"/>
      <c r="D23" s="21"/>
      <c r="E23" s="6"/>
      <c r="G23" s="22"/>
      <c r="J23" s="22"/>
      <c r="M23" s="7"/>
      <c r="P23" s="22"/>
      <c r="AC23" s="168"/>
      <c r="AD23" s="168"/>
      <c r="AE23" s="168"/>
      <c r="AF23" s="168"/>
      <c r="AG23" s="168"/>
      <c r="AJ23" s="165"/>
      <c r="AK23" s="165"/>
      <c r="AL23" s="165"/>
      <c r="AX23" s="161"/>
      <c r="AY23" s="161"/>
      <c r="AZ23" s="161"/>
      <c r="BA23" s="161"/>
    </row>
    <row r="24" spans="1:62" ht="14.4" customHeight="1" x14ac:dyDescent="0.3">
      <c r="A24" s="21"/>
      <c r="B24" s="6"/>
      <c r="C24" s="6"/>
      <c r="D24" s="21"/>
      <c r="E24" s="6"/>
      <c r="G24" s="22"/>
      <c r="J24" s="22"/>
      <c r="M24" s="7"/>
      <c r="P24" s="22"/>
      <c r="AC24" s="168"/>
      <c r="AD24" s="168"/>
      <c r="AE24" s="168"/>
      <c r="AF24" s="168"/>
      <c r="AG24" s="168"/>
    </row>
    <row r="25" spans="1:62" ht="23.4" x14ac:dyDescent="0.45">
      <c r="A25" s="21"/>
      <c r="B25" s="6"/>
      <c r="C25" s="6"/>
      <c r="D25" s="21"/>
      <c r="E25" s="6"/>
      <c r="G25" s="22"/>
      <c r="J25" s="22"/>
      <c r="M25" s="7"/>
      <c r="P25" s="22"/>
      <c r="AW25" s="60" t="s">
        <v>480</v>
      </c>
      <c r="AX25" s="162" t="s">
        <v>123</v>
      </c>
      <c r="AY25" s="162"/>
      <c r="AZ25" s="60"/>
      <c r="BB25" s="163" t="s">
        <v>379</v>
      </c>
      <c r="BC25" s="163"/>
      <c r="BG25" s="163" t="s">
        <v>476</v>
      </c>
      <c r="BH25" s="163"/>
    </row>
    <row r="26" spans="1:62" ht="14.4" customHeight="1" x14ac:dyDescent="0.35">
      <c r="A26" s="21"/>
      <c r="B26" s="6"/>
      <c r="C26" s="6"/>
      <c r="D26" s="21"/>
      <c r="E26" s="6"/>
      <c r="G26" s="22"/>
      <c r="M26" s="7"/>
      <c r="P26" s="22"/>
      <c r="AC26" s="167" t="s">
        <v>383</v>
      </c>
      <c r="AD26" s="167"/>
      <c r="AE26" s="167"/>
      <c r="AI26" s="164" t="s">
        <v>385</v>
      </c>
      <c r="AJ26" s="164"/>
      <c r="AK26" s="164"/>
      <c r="AO26" s="164" t="s">
        <v>386</v>
      </c>
      <c r="AP26" s="164"/>
      <c r="AQ26" s="164"/>
      <c r="AW26" s="143" t="s">
        <v>387</v>
      </c>
      <c r="AX26" s="141" t="s">
        <v>483</v>
      </c>
      <c r="AY26" s="141" t="s">
        <v>481</v>
      </c>
      <c r="AZ26" s="141" t="s">
        <v>482</v>
      </c>
      <c r="BB26" s="60"/>
      <c r="BC26" s="141" t="s">
        <v>483</v>
      </c>
      <c r="BD26" s="141" t="s">
        <v>481</v>
      </c>
      <c r="BE26" s="141" t="s">
        <v>482</v>
      </c>
      <c r="BG26" s="60"/>
      <c r="BH26" s="141" t="s">
        <v>483</v>
      </c>
      <c r="BI26" s="141" t="s">
        <v>481</v>
      </c>
      <c r="BJ26" s="141" t="s">
        <v>482</v>
      </c>
    </row>
    <row r="27" spans="1:62" ht="14.4" customHeight="1" x14ac:dyDescent="0.35">
      <c r="AC27" s="167"/>
      <c r="AD27" s="167"/>
      <c r="AE27" s="167"/>
      <c r="AI27" s="164"/>
      <c r="AJ27" s="164"/>
      <c r="AK27" s="164"/>
      <c r="AO27" s="164"/>
      <c r="AP27" s="164"/>
      <c r="AQ27" s="164"/>
      <c r="AW27" s="144">
        <v>0.2</v>
      </c>
      <c r="AX27" s="142">
        <v>1.46</v>
      </c>
      <c r="AY27" s="142">
        <v>1.2</v>
      </c>
      <c r="AZ27" s="142">
        <v>1.03</v>
      </c>
      <c r="BB27" s="144">
        <v>0.2</v>
      </c>
      <c r="BC27" s="142">
        <f>AX27/8</f>
        <v>0.1825</v>
      </c>
      <c r="BD27" s="142">
        <f t="shared" ref="BD27:BE27" si="0">AY27/8</f>
        <v>0.15</v>
      </c>
      <c r="BE27" s="142">
        <f t="shared" si="0"/>
        <v>0.12875</v>
      </c>
      <c r="BG27" s="144">
        <v>0.2</v>
      </c>
      <c r="BH27" s="142">
        <f>BC27/0.063</f>
        <v>2.8968253968253967</v>
      </c>
      <c r="BI27" s="142">
        <f>BD27/0.12</f>
        <v>1.25</v>
      </c>
      <c r="BJ27" s="142">
        <f>BE27/0.18</f>
        <v>0.71527777777777779</v>
      </c>
    </row>
    <row r="28" spans="1:62" ht="18" x14ac:dyDescent="0.35">
      <c r="AW28" s="144">
        <v>0.5</v>
      </c>
      <c r="AX28" s="142">
        <v>1.26</v>
      </c>
      <c r="AY28" s="142">
        <v>1.1000000000000001</v>
      </c>
      <c r="AZ28" s="142">
        <v>0.98</v>
      </c>
      <c r="BB28" s="144">
        <v>0.5</v>
      </c>
      <c r="BC28" s="142">
        <f t="shared" ref="BC28:BC29" si="1">AX28/8</f>
        <v>0.1575</v>
      </c>
      <c r="BD28" s="142">
        <f t="shared" ref="BD28:BD29" si="2">AY28/8</f>
        <v>0.13750000000000001</v>
      </c>
      <c r="BE28" s="142">
        <f t="shared" ref="BE28:BE29" si="3">AZ28/8</f>
        <v>0.1225</v>
      </c>
      <c r="BG28" s="144">
        <v>0.5</v>
      </c>
      <c r="BH28" s="142">
        <f t="shared" ref="BH28:BH29" si="4">BC28/0.063</f>
        <v>2.5</v>
      </c>
      <c r="BI28" s="142">
        <f t="shared" ref="BI28:BI29" si="5">BD28/0.12</f>
        <v>1.1458333333333335</v>
      </c>
      <c r="BJ28" s="142">
        <f t="shared" ref="BJ28:BJ29" si="6">BE28/0.18</f>
        <v>0.68055555555555558</v>
      </c>
    </row>
    <row r="29" spans="1:62" ht="18" x14ac:dyDescent="0.35">
      <c r="C29" s="181" t="s">
        <v>127</v>
      </c>
      <c r="D29" s="181"/>
      <c r="P29" s="18" t="s">
        <v>130</v>
      </c>
      <c r="Q29" s="18"/>
      <c r="AC29" s="7"/>
      <c r="AD29" s="7"/>
      <c r="AE29" s="7"/>
      <c r="AF29" s="7"/>
      <c r="AW29" s="144">
        <v>1</v>
      </c>
      <c r="AX29" s="142">
        <v>1.1399999999999999</v>
      </c>
      <c r="AY29" s="142">
        <v>1.014</v>
      </c>
      <c r="AZ29" s="142">
        <v>0.9</v>
      </c>
      <c r="BB29" s="144">
        <v>1</v>
      </c>
      <c r="BC29" s="142">
        <f t="shared" si="1"/>
        <v>0.14249999999999999</v>
      </c>
      <c r="BD29" s="142">
        <f t="shared" si="2"/>
        <v>0.12675</v>
      </c>
      <c r="BE29" s="142">
        <f t="shared" si="3"/>
        <v>0.1125</v>
      </c>
      <c r="BG29" s="144">
        <v>1</v>
      </c>
      <c r="BH29" s="142">
        <f t="shared" si="4"/>
        <v>2.2619047619047619</v>
      </c>
      <c r="BI29" s="142">
        <f t="shared" si="5"/>
        <v>1.0562500000000001</v>
      </c>
      <c r="BJ29" s="142">
        <f t="shared" si="6"/>
        <v>0.625</v>
      </c>
    </row>
    <row r="30" spans="1:62" x14ac:dyDescent="0.3">
      <c r="A30" s="8" t="s">
        <v>125</v>
      </c>
      <c r="B30" s="9" t="s">
        <v>411</v>
      </c>
      <c r="C30" s="9" t="s">
        <v>412</v>
      </c>
      <c r="D30" s="8" t="s">
        <v>413</v>
      </c>
      <c r="E30" s="9" t="s">
        <v>414</v>
      </c>
      <c r="F30" s="9" t="s">
        <v>415</v>
      </c>
      <c r="G30" s="8" t="s">
        <v>416</v>
      </c>
      <c r="H30" s="155">
        <v>0.95</v>
      </c>
      <c r="I30" s="155">
        <v>1.05</v>
      </c>
      <c r="N30" s="8" t="s">
        <v>125</v>
      </c>
      <c r="O30" s="9" t="s">
        <v>126</v>
      </c>
      <c r="P30" s="9" t="s">
        <v>194</v>
      </c>
      <c r="Q30" s="8" t="s">
        <v>195</v>
      </c>
      <c r="R30" s="9" t="s">
        <v>196</v>
      </c>
      <c r="S30" s="9" t="s">
        <v>197</v>
      </c>
      <c r="AC30" s="78" t="s">
        <v>125</v>
      </c>
      <c r="AD30" s="79" t="s">
        <v>380</v>
      </c>
      <c r="AE30" s="79" t="s">
        <v>381</v>
      </c>
      <c r="AF30" s="78" t="s">
        <v>382</v>
      </c>
      <c r="AI30" s="78" t="s">
        <v>125</v>
      </c>
      <c r="AJ30" s="79" t="s">
        <v>380</v>
      </c>
      <c r="AK30" s="79" t="s">
        <v>381</v>
      </c>
      <c r="AL30" s="78" t="s">
        <v>382</v>
      </c>
      <c r="AO30" s="78" t="s">
        <v>125</v>
      </c>
      <c r="AP30" s="79" t="s">
        <v>380</v>
      </c>
      <c r="AQ30" s="79" t="s">
        <v>381</v>
      </c>
      <c r="AR30" s="78" t="s">
        <v>382</v>
      </c>
    </row>
    <row r="31" spans="1:62" x14ac:dyDescent="0.3">
      <c r="A31" s="8">
        <v>4</v>
      </c>
      <c r="B31" s="8">
        <v>0.45498699366589268</v>
      </c>
      <c r="C31" s="8">
        <v>0.64220446851726465</v>
      </c>
      <c r="D31" s="8">
        <v>0.96340090902532305</v>
      </c>
      <c r="E31" s="32">
        <v>1.503551441195035</v>
      </c>
      <c r="F31" s="8">
        <v>1.998088115512773</v>
      </c>
      <c r="N31" s="8">
        <v>4</v>
      </c>
      <c r="O31" s="8">
        <f>Z9</f>
        <v>0.60298340162511288</v>
      </c>
      <c r="P31" s="8">
        <f>K9</f>
        <v>0.75329550963592284</v>
      </c>
      <c r="Q31" s="8">
        <f>N9</f>
        <v>0.97415384100000002</v>
      </c>
      <c r="R31" s="32">
        <f>Q9</f>
        <v>1.417421612000362</v>
      </c>
      <c r="S31" s="8">
        <v>1.8029999999999999</v>
      </c>
      <c r="AC31" s="8">
        <v>4</v>
      </c>
      <c r="AD31" s="34">
        <v>1.33</v>
      </c>
      <c r="AE31" s="34">
        <v>0.998</v>
      </c>
      <c r="AF31" s="34">
        <v>0.7</v>
      </c>
      <c r="AI31" s="8">
        <v>4</v>
      </c>
      <c r="AJ31" s="8">
        <f>D31</f>
        <v>0.96340090902532305</v>
      </c>
      <c r="AK31" s="8">
        <f>D49</f>
        <v>0.66588969705714518</v>
      </c>
      <c r="AL31" s="8">
        <f>D67</f>
        <v>0.44243688278231003</v>
      </c>
      <c r="AO31" s="8">
        <v>4</v>
      </c>
      <c r="AP31" s="8">
        <f>Q31</f>
        <v>0.97415384100000002</v>
      </c>
      <c r="AQ31" s="8">
        <f>Q49</f>
        <v>0.61499999999999999</v>
      </c>
      <c r="AR31" s="8">
        <f>Q67</f>
        <v>0.57653956100000003</v>
      </c>
    </row>
    <row r="32" spans="1:62" x14ac:dyDescent="0.3">
      <c r="A32" s="8">
        <v>6</v>
      </c>
      <c r="B32" s="8">
        <v>0.65559342111595198</v>
      </c>
      <c r="C32" s="8">
        <v>0.92500000000000004</v>
      </c>
      <c r="D32" s="8">
        <v>1.2190000000000001</v>
      </c>
      <c r="E32" s="32">
        <v>1.811581835885633</v>
      </c>
      <c r="F32" s="8">
        <v>2.3239999999999998</v>
      </c>
      <c r="N32" s="8">
        <v>6</v>
      </c>
      <c r="O32" s="8">
        <v>0.97</v>
      </c>
      <c r="P32" s="8">
        <v>1.5712999999999999</v>
      </c>
      <c r="Q32" s="8">
        <v>2.0339999999999998</v>
      </c>
      <c r="R32" s="32">
        <f>Q10</f>
        <v>2.670354402630617</v>
      </c>
      <c r="S32" s="8">
        <v>3.2519999999999998</v>
      </c>
      <c r="AC32" s="8">
        <v>8</v>
      </c>
      <c r="AD32" s="34">
        <v>1.54</v>
      </c>
      <c r="AE32" s="34">
        <v>1.35</v>
      </c>
      <c r="AF32" s="34">
        <v>1.24</v>
      </c>
      <c r="AI32" s="8">
        <v>6</v>
      </c>
      <c r="AJ32" s="8">
        <f>D32</f>
        <v>1.2190000000000001</v>
      </c>
      <c r="AK32" s="8">
        <f>D50</f>
        <v>1.0230999999999999</v>
      </c>
      <c r="AL32" s="8">
        <f>D68</f>
        <v>0.79100000000000004</v>
      </c>
      <c r="AO32" s="8">
        <v>6</v>
      </c>
      <c r="AP32" s="8">
        <f>Q32</f>
        <v>2.0339999999999998</v>
      </c>
      <c r="AQ32" s="8">
        <f>Q50</f>
        <v>1.36</v>
      </c>
      <c r="AR32" s="8">
        <f>Q68</f>
        <v>1.08</v>
      </c>
    </row>
    <row r="33" spans="1:44" x14ac:dyDescent="0.3">
      <c r="A33" s="8">
        <v>8</v>
      </c>
      <c r="B33" s="8">
        <v>0.80865473314929837</v>
      </c>
      <c r="C33" s="8">
        <v>1.1274132436158211</v>
      </c>
      <c r="D33" s="8">
        <v>1.464173965654703</v>
      </c>
      <c r="E33" s="32">
        <v>2.013467000038172</v>
      </c>
      <c r="F33" s="8">
        <v>2.595000853752242</v>
      </c>
      <c r="N33" s="8">
        <v>8</v>
      </c>
      <c r="O33" s="8">
        <v>1.556</v>
      </c>
      <c r="P33" s="8">
        <v>2.2753999999999999</v>
      </c>
      <c r="Q33" s="8">
        <v>2.7930000000000001</v>
      </c>
      <c r="R33" s="32">
        <v>3.4</v>
      </c>
      <c r="S33" s="8">
        <v>3.9580000000000002</v>
      </c>
      <c r="AC33" s="8">
        <v>12</v>
      </c>
      <c r="AD33" s="34">
        <v>1.73</v>
      </c>
      <c r="AE33" s="34">
        <v>1.78</v>
      </c>
      <c r="AF33" s="34">
        <v>1.51</v>
      </c>
      <c r="AI33" s="8">
        <v>8</v>
      </c>
      <c r="AJ33" s="8">
        <f>D33</f>
        <v>1.464173965654703</v>
      </c>
      <c r="AK33" s="8">
        <f>D51</f>
        <v>1.26</v>
      </c>
      <c r="AL33" s="8">
        <f>D69</f>
        <v>1.1374006152158149</v>
      </c>
      <c r="AO33" s="8">
        <v>8</v>
      </c>
      <c r="AP33" s="8">
        <f>Q33</f>
        <v>2.7930000000000001</v>
      </c>
      <c r="AQ33" s="8">
        <f>Q51</f>
        <v>2.2727365321000002</v>
      </c>
      <c r="AR33" s="8">
        <f>Q69</f>
        <v>1.618082816</v>
      </c>
    </row>
    <row r="34" spans="1:44" x14ac:dyDescent="0.3">
      <c r="A34" s="8">
        <v>10</v>
      </c>
      <c r="B34" s="8">
        <v>0.91705586711759912</v>
      </c>
      <c r="C34" s="8">
        <v>1.276264700460829</v>
      </c>
      <c r="D34" s="8">
        <v>1.652989535009171</v>
      </c>
      <c r="E34" s="32">
        <v>2.2401726589200202</v>
      </c>
      <c r="F34" s="8">
        <v>2.8033267807585558</v>
      </c>
      <c r="N34" s="8">
        <v>10</v>
      </c>
      <c r="O34" s="8">
        <v>2.04</v>
      </c>
      <c r="P34" s="8">
        <v>2.637</v>
      </c>
      <c r="Q34" s="8">
        <v>3.2610000000000001</v>
      </c>
      <c r="R34" s="32">
        <f>Q7</f>
        <v>3.8611389916743741</v>
      </c>
      <c r="S34" s="8">
        <v>4.3899999999999997</v>
      </c>
      <c r="AI34" s="8">
        <v>10</v>
      </c>
      <c r="AJ34" s="8">
        <f>D34</f>
        <v>1.652989535009171</v>
      </c>
      <c r="AK34" s="8">
        <f>D52</f>
        <v>1.536373733063054</v>
      </c>
      <c r="AL34" s="8">
        <f>D70</f>
        <v>1.41</v>
      </c>
      <c r="AO34" s="8">
        <v>10</v>
      </c>
      <c r="AP34" s="8">
        <f>Q34</f>
        <v>3.2610000000000001</v>
      </c>
      <c r="AQ34" s="8">
        <f>Q52</f>
        <v>2.8292591090000001</v>
      </c>
      <c r="AR34" s="8">
        <f>Q70</f>
        <v>2.17</v>
      </c>
    </row>
    <row r="35" spans="1:44" x14ac:dyDescent="0.3">
      <c r="A35" s="8">
        <v>12</v>
      </c>
      <c r="B35" s="8">
        <v>1.09884710991298</v>
      </c>
      <c r="C35" s="8">
        <v>1.465385195634711</v>
      </c>
      <c r="D35" s="8">
        <v>1.832662330051571</v>
      </c>
      <c r="E35" s="32">
        <v>2.3239999999999998</v>
      </c>
      <c r="F35" s="8">
        <v>3.1287659574468081</v>
      </c>
      <c r="N35" s="8">
        <v>12</v>
      </c>
      <c r="O35" s="8">
        <v>2.31</v>
      </c>
      <c r="P35" s="8">
        <v>3.0609999999999999</v>
      </c>
      <c r="Q35" s="8">
        <v>3.5150000000000001</v>
      </c>
      <c r="R35" s="32">
        <f>Q8</f>
        <v>4.2116833976833981</v>
      </c>
      <c r="S35" s="8">
        <v>4.8869999999999996</v>
      </c>
      <c r="AI35" s="8">
        <v>12</v>
      </c>
      <c r="AJ35" s="8">
        <f>D35</f>
        <v>1.832662330051571</v>
      </c>
      <c r="AK35" s="8">
        <f>D53</f>
        <v>1.8</v>
      </c>
      <c r="AL35" s="8">
        <f>D71</f>
        <v>1.66</v>
      </c>
      <c r="AO35" s="8">
        <v>12</v>
      </c>
      <c r="AP35" s="8">
        <f>Q35</f>
        <v>3.5150000000000001</v>
      </c>
      <c r="AQ35" s="8">
        <f>Q53</f>
        <v>3.170894428</v>
      </c>
      <c r="AR35" s="8">
        <f>Q71</f>
        <v>2.673</v>
      </c>
    </row>
    <row r="36" spans="1:44" x14ac:dyDescent="0.3">
      <c r="A36" s="8">
        <v>4</v>
      </c>
      <c r="G36" s="34">
        <v>1.33</v>
      </c>
      <c r="H36">
        <f>G36*0.95</f>
        <v>1.2635000000000001</v>
      </c>
      <c r="I36">
        <f>G36*1.05</f>
        <v>1.3965000000000001</v>
      </c>
    </row>
    <row r="37" spans="1:44" ht="23.4" x14ac:dyDescent="0.45">
      <c r="A37" s="8">
        <v>8</v>
      </c>
      <c r="G37" s="34">
        <v>1.54</v>
      </c>
      <c r="H37">
        <f t="shared" ref="H37:H38" si="7">G37*0.95</f>
        <v>1.4629999999999999</v>
      </c>
      <c r="I37">
        <f t="shared" ref="I37:I38" si="8">G37*1.05</f>
        <v>1.6170000000000002</v>
      </c>
      <c r="AC37" s="166" t="s">
        <v>379</v>
      </c>
      <c r="AD37" s="166"/>
      <c r="AE37" s="166"/>
    </row>
    <row r="38" spans="1:44" x14ac:dyDescent="0.3">
      <c r="A38" s="8">
        <v>12</v>
      </c>
      <c r="G38" s="34">
        <v>1.73</v>
      </c>
      <c r="H38">
        <f t="shared" si="7"/>
        <v>1.6435</v>
      </c>
      <c r="I38">
        <f t="shared" si="8"/>
        <v>1.8165</v>
      </c>
    </row>
    <row r="39" spans="1:44" x14ac:dyDescent="0.3">
      <c r="B39" s="78" t="s">
        <v>125</v>
      </c>
      <c r="C39" s="79" t="s">
        <v>380</v>
      </c>
      <c r="D39" s="79" t="s">
        <v>381</v>
      </c>
      <c r="E39" s="78" t="s">
        <v>382</v>
      </c>
      <c r="AC39" s="78" t="s">
        <v>125</v>
      </c>
      <c r="AD39" s="79" t="s">
        <v>380</v>
      </c>
      <c r="AE39" s="79" t="s">
        <v>381</v>
      </c>
      <c r="AF39" s="78" t="s">
        <v>382</v>
      </c>
      <c r="AI39" s="78" t="s">
        <v>125</v>
      </c>
      <c r="AJ39" s="79" t="s">
        <v>380</v>
      </c>
      <c r="AK39" s="79" t="s">
        <v>381</v>
      </c>
      <c r="AL39" s="78" t="s">
        <v>382</v>
      </c>
      <c r="AO39" s="78" t="s">
        <v>125</v>
      </c>
      <c r="AP39" s="79" t="s">
        <v>380</v>
      </c>
      <c r="AQ39" s="79" t="s">
        <v>381</v>
      </c>
      <c r="AR39" s="78" t="s">
        <v>382</v>
      </c>
    </row>
    <row r="40" spans="1:44" x14ac:dyDescent="0.3">
      <c r="AC40" s="8">
        <v>4</v>
      </c>
      <c r="AD40" s="80">
        <f>AD31/$AC31</f>
        <v>0.33250000000000002</v>
      </c>
      <c r="AE40" s="80">
        <f>AE31/$AC31</f>
        <v>0.2495</v>
      </c>
      <c r="AF40" s="80">
        <f>AF31/$AC31</f>
        <v>0.17499999999999999</v>
      </c>
      <c r="AI40" s="8">
        <v>4</v>
      </c>
      <c r="AJ40" s="80">
        <f t="shared" ref="AJ40:AL44" si="9">AJ31/$AI31</f>
        <v>0.24085022725633076</v>
      </c>
      <c r="AK40" s="80">
        <f t="shared" si="9"/>
        <v>0.1664724242642863</v>
      </c>
      <c r="AL40" s="80">
        <f t="shared" si="9"/>
        <v>0.11060922069557751</v>
      </c>
      <c r="AO40" s="8">
        <v>4</v>
      </c>
      <c r="AP40" s="8">
        <f>AP31/$AO31</f>
        <v>0.24353846025000001</v>
      </c>
      <c r="AQ40" s="8">
        <f>AQ31/$AO31</f>
        <v>0.15375</v>
      </c>
      <c r="AR40" s="8">
        <f>AR31/$AO31</f>
        <v>0.14413489025000001</v>
      </c>
    </row>
    <row r="41" spans="1:44" x14ac:dyDescent="0.3">
      <c r="AC41" s="8">
        <v>8</v>
      </c>
      <c r="AD41" s="80">
        <f t="shared" ref="AD41:AF42" si="10">AD32/$AC32</f>
        <v>0.1925</v>
      </c>
      <c r="AE41" s="80">
        <f t="shared" si="10"/>
        <v>0.16875000000000001</v>
      </c>
      <c r="AF41" s="80">
        <f t="shared" si="10"/>
        <v>0.155</v>
      </c>
      <c r="AI41" s="8">
        <v>6</v>
      </c>
      <c r="AJ41" s="80">
        <f t="shared" si="9"/>
        <v>0.20316666666666669</v>
      </c>
      <c r="AK41" s="80">
        <f t="shared" si="9"/>
        <v>0.17051666666666665</v>
      </c>
      <c r="AL41" s="80">
        <f t="shared" si="9"/>
        <v>0.13183333333333333</v>
      </c>
      <c r="AO41" s="8">
        <v>6</v>
      </c>
      <c r="AP41" s="8">
        <f t="shared" ref="AP41:AR44" si="11">AP32/$AO32</f>
        <v>0.33899999999999997</v>
      </c>
      <c r="AQ41" s="8">
        <f t="shared" si="11"/>
        <v>0.22666666666666668</v>
      </c>
      <c r="AR41" s="8">
        <f t="shared" si="11"/>
        <v>0.18000000000000002</v>
      </c>
    </row>
    <row r="42" spans="1:44" x14ac:dyDescent="0.3">
      <c r="AC42" s="8">
        <v>12</v>
      </c>
      <c r="AD42" s="80">
        <f t="shared" si="10"/>
        <v>0.14416666666666667</v>
      </c>
      <c r="AE42" s="80">
        <f t="shared" si="10"/>
        <v>0.14833333333333334</v>
      </c>
      <c r="AF42" s="80">
        <f t="shared" si="10"/>
        <v>0.12583333333333332</v>
      </c>
      <c r="AI42" s="8">
        <v>8</v>
      </c>
      <c r="AJ42" s="80">
        <f t="shared" si="9"/>
        <v>0.18302174570683788</v>
      </c>
      <c r="AK42" s="80">
        <f t="shared" si="9"/>
        <v>0.1575</v>
      </c>
      <c r="AL42" s="80">
        <f t="shared" si="9"/>
        <v>0.14217507690197687</v>
      </c>
      <c r="AO42" s="8">
        <v>8</v>
      </c>
      <c r="AP42" s="8">
        <f t="shared" si="11"/>
        <v>0.34912500000000002</v>
      </c>
      <c r="AQ42" s="8">
        <f t="shared" si="11"/>
        <v>0.28409206651250002</v>
      </c>
      <c r="AR42" s="8">
        <f t="shared" si="11"/>
        <v>0.202260352</v>
      </c>
    </row>
    <row r="43" spans="1:44" x14ac:dyDescent="0.3">
      <c r="AI43" s="8">
        <v>10</v>
      </c>
      <c r="AJ43" s="80">
        <f t="shared" si="9"/>
        <v>0.16529895350091711</v>
      </c>
      <c r="AK43" s="80">
        <f t="shared" si="9"/>
        <v>0.15363737330630539</v>
      </c>
      <c r="AL43" s="80">
        <f t="shared" si="9"/>
        <v>0.14099999999999999</v>
      </c>
      <c r="AO43" s="8">
        <v>10</v>
      </c>
      <c r="AP43" s="8">
        <f t="shared" si="11"/>
        <v>0.3261</v>
      </c>
      <c r="AQ43" s="8">
        <f t="shared" si="11"/>
        <v>0.28292591090000002</v>
      </c>
      <c r="AR43" s="8">
        <f t="shared" si="11"/>
        <v>0.217</v>
      </c>
    </row>
    <row r="44" spans="1:44" x14ac:dyDescent="0.3">
      <c r="AI44" s="8">
        <v>12</v>
      </c>
      <c r="AJ44" s="80">
        <f t="shared" si="9"/>
        <v>0.15272186083763092</v>
      </c>
      <c r="AK44" s="80">
        <f t="shared" si="9"/>
        <v>0.15</v>
      </c>
      <c r="AL44" s="80">
        <f t="shared" si="9"/>
        <v>0.13833333333333334</v>
      </c>
      <c r="AO44" s="8">
        <v>12</v>
      </c>
      <c r="AP44" s="8">
        <f t="shared" si="11"/>
        <v>0.29291666666666666</v>
      </c>
      <c r="AQ44" s="8">
        <f t="shared" si="11"/>
        <v>0.26424120233333331</v>
      </c>
      <c r="AR44" s="8">
        <f t="shared" si="11"/>
        <v>0.22275</v>
      </c>
    </row>
    <row r="47" spans="1:44" x14ac:dyDescent="0.3">
      <c r="C47" s="182" t="s">
        <v>128</v>
      </c>
      <c r="D47" s="182"/>
      <c r="P47" s="19" t="s">
        <v>131</v>
      </c>
      <c r="Q47" s="19"/>
    </row>
    <row r="48" spans="1:44" x14ac:dyDescent="0.3">
      <c r="A48" s="8" t="s">
        <v>125</v>
      </c>
      <c r="B48" s="9" t="s">
        <v>411</v>
      </c>
      <c r="C48" s="9" t="s">
        <v>412</v>
      </c>
      <c r="D48" s="8" t="s">
        <v>413</v>
      </c>
      <c r="E48" s="9" t="s">
        <v>414</v>
      </c>
      <c r="F48" s="9" t="s">
        <v>415</v>
      </c>
      <c r="G48" s="8" t="s">
        <v>416</v>
      </c>
      <c r="H48" s="155">
        <v>0.95</v>
      </c>
      <c r="I48" s="155">
        <v>1.05</v>
      </c>
      <c r="N48" s="8" t="s">
        <v>125</v>
      </c>
      <c r="O48" s="9" t="s">
        <v>126</v>
      </c>
      <c r="P48" s="9" t="s">
        <v>194</v>
      </c>
      <c r="Q48" s="8" t="s">
        <v>195</v>
      </c>
      <c r="R48" s="9" t="s">
        <v>196</v>
      </c>
      <c r="S48" s="9" t="s">
        <v>197</v>
      </c>
    </row>
    <row r="49" spans="1:41" x14ac:dyDescent="0.3">
      <c r="A49" s="8">
        <v>4</v>
      </c>
      <c r="B49" s="8">
        <f>T14</f>
        <v>0.24016912664698681</v>
      </c>
      <c r="C49" s="8">
        <f>B14</f>
        <v>0.37079740649155929</v>
      </c>
      <c r="D49" s="8">
        <f>E14</f>
        <v>0.66588969705714518</v>
      </c>
      <c r="E49" s="32">
        <f>H14</f>
        <v>1.088767072664057</v>
      </c>
      <c r="F49" s="8">
        <v>1.51</v>
      </c>
      <c r="N49" s="8">
        <v>4</v>
      </c>
      <c r="O49" s="8">
        <v>0.30962810214043612</v>
      </c>
      <c r="P49" s="8">
        <v>0.410110423116615</v>
      </c>
      <c r="Q49" s="8">
        <v>0.61499999999999999</v>
      </c>
      <c r="R49" s="32">
        <v>1.238737392888801</v>
      </c>
      <c r="S49" s="8">
        <v>1.7789999999999999</v>
      </c>
    </row>
    <row r="50" spans="1:41" x14ac:dyDescent="0.3">
      <c r="A50" s="8">
        <v>6</v>
      </c>
      <c r="B50" s="8">
        <f>T15</f>
        <v>0.45727234982120141</v>
      </c>
      <c r="C50" s="8">
        <v>0.80020000000000002</v>
      </c>
      <c r="D50" s="8">
        <v>1.0230999999999999</v>
      </c>
      <c r="E50" s="32">
        <f>H15</f>
        <v>1.5266519888152761</v>
      </c>
      <c r="F50" s="8">
        <v>1.95</v>
      </c>
      <c r="N50" s="8">
        <v>6</v>
      </c>
      <c r="O50" s="8">
        <v>0.58984469084183555</v>
      </c>
      <c r="P50" s="8">
        <v>0.98872453816660866</v>
      </c>
      <c r="Q50" s="8">
        <v>1.36</v>
      </c>
      <c r="R50" s="32">
        <v>1.986152078893183</v>
      </c>
      <c r="S50" s="8">
        <v>2.4500000000000002</v>
      </c>
      <c r="AD50" t="s">
        <v>125</v>
      </c>
      <c r="AE50" t="s">
        <v>387</v>
      </c>
      <c r="AF50" t="s">
        <v>388</v>
      </c>
      <c r="AG50" t="s">
        <v>393</v>
      </c>
      <c r="AH50" t="s">
        <v>401</v>
      </c>
      <c r="AK50" t="s">
        <v>125</v>
      </c>
      <c r="AL50" t="s">
        <v>387</v>
      </c>
      <c r="AM50" t="s">
        <v>388</v>
      </c>
      <c r="AN50" t="s">
        <v>393</v>
      </c>
    </row>
    <row r="51" spans="1:41" x14ac:dyDescent="0.3">
      <c r="A51" s="8">
        <v>8</v>
      </c>
      <c r="B51" s="8">
        <f>T16</f>
        <v>0.71142105263157895</v>
      </c>
      <c r="C51" s="8">
        <v>1.016</v>
      </c>
      <c r="D51" s="8">
        <v>1.26</v>
      </c>
      <c r="E51" s="32">
        <f>H16</f>
        <v>1.782748406185058</v>
      </c>
      <c r="F51" s="8">
        <v>2.2160000000000002</v>
      </c>
      <c r="N51" s="8">
        <v>8</v>
      </c>
      <c r="O51" s="8">
        <v>1.159188324670132</v>
      </c>
      <c r="P51" s="8">
        <v>1.7316486671222999</v>
      </c>
      <c r="Q51" s="8">
        <v>2.2727365321000002</v>
      </c>
      <c r="R51" s="32">
        <v>2.7664974789915999</v>
      </c>
      <c r="S51" s="8">
        <v>3.3067906259636102</v>
      </c>
      <c r="AD51">
        <v>4</v>
      </c>
      <c r="AE51">
        <v>0.2</v>
      </c>
      <c r="AF51">
        <v>0.61599999999999999</v>
      </c>
      <c r="AG51">
        <v>0.33250000000000002</v>
      </c>
      <c r="AK51">
        <v>4</v>
      </c>
      <c r="AL51">
        <v>0.5</v>
      </c>
      <c r="AM51">
        <v>0.61599999999999999</v>
      </c>
      <c r="AN51" s="80">
        <f>$AE$40</f>
        <v>0.2495</v>
      </c>
    </row>
    <row r="52" spans="1:41" x14ac:dyDescent="0.3">
      <c r="A52" s="8">
        <v>10</v>
      </c>
      <c r="B52" s="8">
        <f>T12</f>
        <v>0.89021066826490869</v>
      </c>
      <c r="C52" s="8">
        <v>1.2024999999999999</v>
      </c>
      <c r="D52" s="8">
        <f>E12</f>
        <v>1.536373733063054</v>
      </c>
      <c r="E52" s="32">
        <f>H12</f>
        <v>1.8949661776498901</v>
      </c>
      <c r="F52" s="8">
        <f>2.354</f>
        <v>2.3540000000000001</v>
      </c>
      <c r="N52" s="8">
        <v>10</v>
      </c>
      <c r="O52" s="8">
        <v>1.75085</v>
      </c>
      <c r="P52" s="8">
        <v>2.4489999999999998</v>
      </c>
      <c r="Q52" s="8">
        <v>2.8292591090000001</v>
      </c>
      <c r="R52" s="32">
        <v>3.26354292859128</v>
      </c>
      <c r="S52" s="8">
        <v>4.0049999999999999</v>
      </c>
      <c r="AD52">
        <v>8</v>
      </c>
      <c r="AE52">
        <v>0.2</v>
      </c>
      <c r="AF52">
        <v>0.61599999999999999</v>
      </c>
      <c r="AG52">
        <v>0.1925</v>
      </c>
      <c r="AK52">
        <v>8</v>
      </c>
      <c r="AL52">
        <v>0.5</v>
      </c>
      <c r="AM52">
        <v>0.61599999999999999</v>
      </c>
      <c r="AN52">
        <v>0.16875000000000001</v>
      </c>
    </row>
    <row r="53" spans="1:41" x14ac:dyDescent="0.3">
      <c r="A53" s="8">
        <v>12</v>
      </c>
      <c r="B53" s="8">
        <f>T13</f>
        <v>1.0827735013078501</v>
      </c>
      <c r="C53" s="8">
        <f>B13</f>
        <v>1.44046944879647</v>
      </c>
      <c r="D53" s="8">
        <v>1.8</v>
      </c>
      <c r="E53" s="32">
        <f>H13</f>
        <v>2.1730911390842902</v>
      </c>
      <c r="F53" s="8">
        <v>2.5670000000000002</v>
      </c>
      <c r="N53" s="8">
        <v>12</v>
      </c>
      <c r="O53" s="8">
        <v>2.1545037510419598</v>
      </c>
      <c r="P53" s="8">
        <v>2.8079999999999998</v>
      </c>
      <c r="Q53" s="8">
        <v>3.170894428</v>
      </c>
      <c r="R53" s="32">
        <v>3.8039840334042898</v>
      </c>
      <c r="S53" s="8">
        <v>4.556</v>
      </c>
      <c r="AD53">
        <v>12</v>
      </c>
      <c r="AE53">
        <v>0.2</v>
      </c>
      <c r="AF53">
        <v>0.61599999999999999</v>
      </c>
      <c r="AG53">
        <v>0.14416666666666667</v>
      </c>
      <c r="AK53">
        <v>12</v>
      </c>
      <c r="AL53">
        <v>0.5</v>
      </c>
      <c r="AM53">
        <v>0.61599999999999999</v>
      </c>
      <c r="AN53">
        <v>0.14833333333333334</v>
      </c>
    </row>
    <row r="54" spans="1:41" x14ac:dyDescent="0.3">
      <c r="A54" s="8">
        <v>4</v>
      </c>
      <c r="G54" s="34">
        <v>0.998</v>
      </c>
      <c r="H54">
        <f>G54*0.95</f>
        <v>0.94809999999999994</v>
      </c>
      <c r="I54">
        <f>G54*1.05</f>
        <v>1.0479000000000001</v>
      </c>
      <c r="AD54">
        <v>4</v>
      </c>
      <c r="AE54">
        <v>0.5</v>
      </c>
      <c r="AF54">
        <v>0.61599999999999999</v>
      </c>
      <c r="AG54" s="80">
        <f>$AE$40</f>
        <v>0.2495</v>
      </c>
      <c r="AK54">
        <v>4</v>
      </c>
      <c r="AL54">
        <v>0.2</v>
      </c>
      <c r="AM54">
        <v>1.3</v>
      </c>
      <c r="AO54">
        <v>0.24085022725633076</v>
      </c>
    </row>
    <row r="55" spans="1:41" x14ac:dyDescent="0.3">
      <c r="A55" s="8">
        <v>8</v>
      </c>
      <c r="G55" s="34">
        <v>1.35</v>
      </c>
      <c r="H55">
        <f t="shared" ref="H55:H56" si="12">G55*0.95</f>
        <v>1.2825</v>
      </c>
      <c r="I55">
        <f t="shared" ref="I55:I56" si="13">G55*1.05</f>
        <v>1.4175000000000002</v>
      </c>
      <c r="AD55">
        <v>8</v>
      </c>
      <c r="AE55">
        <v>0.5</v>
      </c>
      <c r="AF55">
        <v>0.61599999999999999</v>
      </c>
      <c r="AG55">
        <v>0.16875000000000001</v>
      </c>
      <c r="AK55">
        <v>8</v>
      </c>
      <c r="AL55">
        <v>0.2</v>
      </c>
      <c r="AM55">
        <v>1.3</v>
      </c>
      <c r="AO55">
        <v>0.18302174570683788</v>
      </c>
    </row>
    <row r="56" spans="1:41" x14ac:dyDescent="0.3">
      <c r="A56" s="8">
        <v>12</v>
      </c>
      <c r="G56" s="34">
        <v>1.78</v>
      </c>
      <c r="H56">
        <f t="shared" si="12"/>
        <v>1.6909999999999998</v>
      </c>
      <c r="I56">
        <f t="shared" si="13"/>
        <v>1.8690000000000002</v>
      </c>
      <c r="AD56">
        <v>12</v>
      </c>
      <c r="AE56">
        <v>0.5</v>
      </c>
      <c r="AF56">
        <v>0.61599999999999999</v>
      </c>
      <c r="AG56">
        <v>0.14833333333333334</v>
      </c>
      <c r="AK56">
        <v>12</v>
      </c>
      <c r="AL56">
        <v>0.2</v>
      </c>
      <c r="AM56">
        <v>1.3</v>
      </c>
      <c r="AO56">
        <v>0.15272186083763092</v>
      </c>
    </row>
    <row r="57" spans="1:41" x14ac:dyDescent="0.3">
      <c r="AD57">
        <v>4</v>
      </c>
      <c r="AE57">
        <v>1</v>
      </c>
      <c r="AF57">
        <v>0.61599999999999999</v>
      </c>
      <c r="AG57">
        <v>0.17499999999999999</v>
      </c>
      <c r="AK57">
        <v>4</v>
      </c>
      <c r="AL57">
        <v>1</v>
      </c>
      <c r="AM57">
        <v>0.61599999999999999</v>
      </c>
      <c r="AN57">
        <v>0.17499999999999999</v>
      </c>
    </row>
    <row r="58" spans="1:41" x14ac:dyDescent="0.3">
      <c r="AD58">
        <v>8</v>
      </c>
      <c r="AE58">
        <v>1</v>
      </c>
      <c r="AF58">
        <v>0.61599999999999999</v>
      </c>
      <c r="AG58">
        <v>0.155</v>
      </c>
      <c r="AK58">
        <v>8</v>
      </c>
      <c r="AL58">
        <v>1</v>
      </c>
      <c r="AM58">
        <v>0.61599999999999999</v>
      </c>
      <c r="AN58">
        <v>0.155</v>
      </c>
    </row>
    <row r="59" spans="1:41" x14ac:dyDescent="0.3">
      <c r="AD59">
        <v>12</v>
      </c>
      <c r="AE59">
        <v>1</v>
      </c>
      <c r="AF59">
        <v>0.61599999999999999</v>
      </c>
      <c r="AG59">
        <v>0.12583333333333332</v>
      </c>
      <c r="AK59">
        <v>12</v>
      </c>
      <c r="AL59">
        <v>1</v>
      </c>
      <c r="AM59">
        <v>0.61599999999999999</v>
      </c>
      <c r="AN59">
        <v>0.12583333333333332</v>
      </c>
    </row>
    <row r="60" spans="1:41" x14ac:dyDescent="0.3">
      <c r="AD60">
        <v>4</v>
      </c>
      <c r="AE60">
        <v>0.2</v>
      </c>
      <c r="AF60">
        <v>1.3</v>
      </c>
      <c r="AH60">
        <v>0.24085022725633076</v>
      </c>
      <c r="AK60">
        <v>4</v>
      </c>
      <c r="AL60">
        <v>0.5</v>
      </c>
      <c r="AM60">
        <v>1.3</v>
      </c>
      <c r="AO60">
        <v>0.1664724242642863</v>
      </c>
    </row>
    <row r="61" spans="1:41" x14ac:dyDescent="0.3">
      <c r="AD61">
        <v>8</v>
      </c>
      <c r="AE61">
        <v>0.2</v>
      </c>
      <c r="AF61">
        <v>1.3</v>
      </c>
      <c r="AH61">
        <v>0.18302174570683788</v>
      </c>
      <c r="AK61">
        <v>8</v>
      </c>
      <c r="AL61">
        <v>0.5</v>
      </c>
      <c r="AM61">
        <v>1.3</v>
      </c>
      <c r="AO61">
        <v>0.1575</v>
      </c>
    </row>
    <row r="62" spans="1:41" x14ac:dyDescent="0.3">
      <c r="AD62">
        <v>12</v>
      </c>
      <c r="AE62">
        <v>0.2</v>
      </c>
      <c r="AF62">
        <v>1.3</v>
      </c>
      <c r="AH62">
        <v>0.15272186083763092</v>
      </c>
      <c r="AK62">
        <v>12</v>
      </c>
      <c r="AL62">
        <v>0.5</v>
      </c>
      <c r="AM62">
        <v>1.3</v>
      </c>
      <c r="AO62">
        <v>0.15</v>
      </c>
    </row>
    <row r="63" spans="1:41" x14ac:dyDescent="0.3">
      <c r="AD63">
        <v>4</v>
      </c>
      <c r="AE63">
        <v>0.5</v>
      </c>
      <c r="AF63">
        <v>1.3</v>
      </c>
      <c r="AH63">
        <v>0.1664724242642863</v>
      </c>
    </row>
    <row r="64" spans="1:41" x14ac:dyDescent="0.3">
      <c r="AD64">
        <v>8</v>
      </c>
      <c r="AE64">
        <v>0.5</v>
      </c>
      <c r="AF64">
        <v>1.3</v>
      </c>
      <c r="AH64">
        <v>0.1575</v>
      </c>
    </row>
    <row r="65" spans="1:46" x14ac:dyDescent="0.3">
      <c r="C65" s="183" t="s">
        <v>129</v>
      </c>
      <c r="D65" s="183"/>
      <c r="P65" s="20" t="s">
        <v>132</v>
      </c>
      <c r="Q65" s="20"/>
      <c r="AD65">
        <v>12</v>
      </c>
      <c r="AE65">
        <v>0.5</v>
      </c>
      <c r="AF65">
        <v>1.3</v>
      </c>
      <c r="AH65">
        <v>0.15</v>
      </c>
    </row>
    <row r="66" spans="1:46" x14ac:dyDescent="0.3">
      <c r="A66" s="8" t="s">
        <v>125</v>
      </c>
      <c r="B66" s="9" t="s">
        <v>411</v>
      </c>
      <c r="C66" s="9" t="s">
        <v>412</v>
      </c>
      <c r="D66" s="8" t="s">
        <v>413</v>
      </c>
      <c r="E66" s="9" t="s">
        <v>414</v>
      </c>
      <c r="F66" s="9" t="s">
        <v>415</v>
      </c>
      <c r="G66" s="8" t="s">
        <v>416</v>
      </c>
      <c r="N66" s="8" t="s">
        <v>125</v>
      </c>
      <c r="O66" s="9" t="s">
        <v>126</v>
      </c>
      <c r="P66" s="9" t="s">
        <v>194</v>
      </c>
      <c r="Q66" s="8" t="s">
        <v>195</v>
      </c>
      <c r="R66" s="9" t="s">
        <v>196</v>
      </c>
      <c r="S66" s="9" t="s">
        <v>197</v>
      </c>
      <c r="AD66">
        <v>4</v>
      </c>
      <c r="AE66">
        <v>1</v>
      </c>
      <c r="AF66">
        <v>1.3</v>
      </c>
      <c r="AH66">
        <v>0.11060922069557751</v>
      </c>
      <c r="AS66" t="s">
        <v>395</v>
      </c>
      <c r="AT66" t="s">
        <v>396</v>
      </c>
    </row>
    <row r="67" spans="1:46" x14ac:dyDescent="0.3">
      <c r="A67" s="8">
        <v>4</v>
      </c>
      <c r="B67" s="8">
        <v>0.23942453260373919</v>
      </c>
      <c r="C67" s="8">
        <v>0.29721250511108088</v>
      </c>
      <c r="D67" s="8">
        <v>0.44243688278231003</v>
      </c>
      <c r="E67" s="35">
        <v>0.74007282292838383</v>
      </c>
      <c r="F67" s="8">
        <v>1.21</v>
      </c>
      <c r="N67" s="8">
        <v>4</v>
      </c>
      <c r="O67" s="8">
        <f>Z4</f>
        <v>0.29773930597839521</v>
      </c>
      <c r="P67" s="8">
        <v>0.36870000000000003</v>
      </c>
      <c r="Q67" s="8">
        <f>N4</f>
        <v>0.57653956100000003</v>
      </c>
      <c r="R67" s="34">
        <f>Q4</f>
        <v>0.77883584010031059</v>
      </c>
      <c r="S67" s="8">
        <v>1.2290000000000001</v>
      </c>
      <c r="AD67">
        <v>8</v>
      </c>
      <c r="AE67">
        <v>1</v>
      </c>
      <c r="AF67">
        <v>1.3</v>
      </c>
      <c r="AH67">
        <v>0.14217507690197687</v>
      </c>
      <c r="AR67">
        <v>0.2</v>
      </c>
      <c r="AS67">
        <v>0.33250000000000002</v>
      </c>
    </row>
    <row r="68" spans="1:46" x14ac:dyDescent="0.3">
      <c r="A68" s="8">
        <v>6</v>
      </c>
      <c r="B68" s="8">
        <v>0.314</v>
      </c>
      <c r="C68" s="8">
        <v>0.56889445604435174</v>
      </c>
      <c r="D68" s="8">
        <v>0.79100000000000004</v>
      </c>
      <c r="E68" s="35">
        <v>1.1746579856924699</v>
      </c>
      <c r="F68" s="8">
        <v>1.66</v>
      </c>
      <c r="N68" s="8">
        <v>6</v>
      </c>
      <c r="O68" s="8">
        <f>Z5</f>
        <v>0.45335320459353518</v>
      </c>
      <c r="P68" s="8">
        <v>0.628</v>
      </c>
      <c r="Q68" s="8">
        <v>1.08</v>
      </c>
      <c r="R68" s="34">
        <v>1.4490000000000001</v>
      </c>
      <c r="S68" s="8">
        <v>1.9510000000000001</v>
      </c>
      <c r="AD68">
        <v>12</v>
      </c>
      <c r="AE68">
        <v>1</v>
      </c>
      <c r="AF68">
        <v>1.3</v>
      </c>
      <c r="AH68">
        <v>0.13833333333333334</v>
      </c>
      <c r="AR68">
        <v>0.5</v>
      </c>
      <c r="AS68">
        <v>0.24</v>
      </c>
    </row>
    <row r="69" spans="1:46" x14ac:dyDescent="0.3">
      <c r="A69" s="8">
        <v>8</v>
      </c>
      <c r="B69" s="8">
        <v>0.47799999999999998</v>
      </c>
      <c r="C69" s="8">
        <v>0.90085975601254797</v>
      </c>
      <c r="D69" s="8">
        <v>1.1374006152158149</v>
      </c>
      <c r="E69" s="35">
        <v>1.5772602925626651</v>
      </c>
      <c r="F69" s="8">
        <v>2.1800000000000002</v>
      </c>
      <c r="N69" s="8">
        <v>8</v>
      </c>
      <c r="O69" s="8">
        <f>Z6</f>
        <v>0.69038409951609492</v>
      </c>
      <c r="P69" s="8">
        <v>1.02</v>
      </c>
      <c r="Q69" s="8">
        <f>N6</f>
        <v>1.618082816</v>
      </c>
      <c r="R69" s="34">
        <v>2.1654</v>
      </c>
      <c r="S69" s="8">
        <v>2.87</v>
      </c>
      <c r="AR69">
        <v>1</v>
      </c>
      <c r="AS69">
        <v>0.17499999999999999</v>
      </c>
    </row>
    <row r="70" spans="1:46" x14ac:dyDescent="0.3">
      <c r="A70" s="8">
        <v>10</v>
      </c>
      <c r="B70" s="8">
        <v>0.68726460893017671</v>
      </c>
      <c r="C70" s="8">
        <v>1.18</v>
      </c>
      <c r="D70" s="8">
        <v>1.41</v>
      </c>
      <c r="E70" s="35">
        <v>1.885</v>
      </c>
      <c r="F70" s="8">
        <v>2.59</v>
      </c>
      <c r="N70" s="8">
        <v>10</v>
      </c>
      <c r="O70" s="8">
        <v>0.97</v>
      </c>
      <c r="P70" s="8">
        <v>1.39</v>
      </c>
      <c r="Q70" s="8">
        <v>2.17</v>
      </c>
      <c r="R70" s="34">
        <v>2.76</v>
      </c>
      <c r="S70" s="8">
        <v>3.7612000000000001</v>
      </c>
      <c r="AR70">
        <v>0.2</v>
      </c>
      <c r="AT70">
        <v>0.24085022725633076</v>
      </c>
    </row>
    <row r="71" spans="1:46" x14ac:dyDescent="0.3">
      <c r="A71" s="8">
        <v>12</v>
      </c>
      <c r="B71" s="8">
        <v>0.89300971547536412</v>
      </c>
      <c r="C71" s="8">
        <v>1.3759999999999999</v>
      </c>
      <c r="D71" s="8">
        <v>1.66</v>
      </c>
      <c r="E71" s="35">
        <v>2.1840000000000002</v>
      </c>
      <c r="F71" s="8">
        <v>3.07</v>
      </c>
      <c r="N71" s="8">
        <v>12</v>
      </c>
      <c r="O71" s="8">
        <v>1.411</v>
      </c>
      <c r="P71" s="8">
        <v>1.87</v>
      </c>
      <c r="Q71" s="8">
        <v>2.673</v>
      </c>
      <c r="R71" s="34">
        <v>3.53</v>
      </c>
      <c r="S71" s="8">
        <v>4.4400000000000004</v>
      </c>
      <c r="AR71">
        <v>0.5</v>
      </c>
      <c r="AT71">
        <v>0.1664724242642863</v>
      </c>
    </row>
    <row r="72" spans="1:46" x14ac:dyDescent="0.3">
      <c r="A72" s="8">
        <v>4</v>
      </c>
      <c r="E72" s="31"/>
      <c r="G72" s="34">
        <v>0.7</v>
      </c>
      <c r="H72">
        <f>G72*0.95</f>
        <v>0.66499999999999992</v>
      </c>
      <c r="I72">
        <f>G72*1.05</f>
        <v>0.73499999999999999</v>
      </c>
      <c r="AR72">
        <v>1</v>
      </c>
      <c r="AT72">
        <v>0.11060922069557751</v>
      </c>
    </row>
    <row r="73" spans="1:46" x14ac:dyDescent="0.3">
      <c r="A73" s="8">
        <v>8</v>
      </c>
      <c r="G73" s="34">
        <v>1.24</v>
      </c>
      <c r="H73">
        <f t="shared" ref="H73:H74" si="14">G73*0.95</f>
        <v>1.1779999999999999</v>
      </c>
      <c r="I73">
        <f t="shared" ref="I73:I74" si="15">G73*1.05</f>
        <v>1.302</v>
      </c>
    </row>
    <row r="74" spans="1:46" x14ac:dyDescent="0.3">
      <c r="A74" s="8">
        <v>12</v>
      </c>
      <c r="G74" s="34">
        <v>1.51</v>
      </c>
      <c r="H74">
        <f t="shared" si="14"/>
        <v>1.4344999999999999</v>
      </c>
      <c r="I74">
        <f t="shared" si="15"/>
        <v>1.5855000000000001</v>
      </c>
    </row>
    <row r="88" spans="1:28" x14ac:dyDescent="0.3">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row>
    <row r="89" spans="1:28" ht="15" thickBot="1" x14ac:dyDescent="0.35"/>
    <row r="90" spans="1:28" x14ac:dyDescent="0.3">
      <c r="G90" s="171" t="s">
        <v>199</v>
      </c>
      <c r="H90" s="172"/>
      <c r="I90" s="173"/>
    </row>
    <row r="91" spans="1:28" x14ac:dyDescent="0.3">
      <c r="G91" s="174"/>
      <c r="H91" s="175"/>
      <c r="I91" s="176"/>
    </row>
    <row r="92" spans="1:28" ht="15" thickBot="1" x14ac:dyDescent="0.35">
      <c r="G92" s="177"/>
      <c r="H92" s="178"/>
      <c r="I92" s="179"/>
    </row>
    <row r="93" spans="1:28" ht="21" x14ac:dyDescent="0.4">
      <c r="C93" s="163" t="s">
        <v>200</v>
      </c>
      <c r="D93" s="163"/>
      <c r="L93" s="163" t="s">
        <v>207</v>
      </c>
      <c r="M93" s="163"/>
    </row>
    <row r="95" spans="1:28" s="3" customFormat="1" ht="46.8" x14ac:dyDescent="0.3">
      <c r="A95" s="37" t="s">
        <v>198</v>
      </c>
      <c r="B95" s="37" t="s">
        <v>203</v>
      </c>
      <c r="C95" s="37" t="s">
        <v>202</v>
      </c>
      <c r="D95" s="37" t="s">
        <v>201</v>
      </c>
      <c r="E95" s="37" t="s">
        <v>204</v>
      </c>
      <c r="F95" s="37" t="s">
        <v>205</v>
      </c>
      <c r="G95" s="37" t="s">
        <v>206</v>
      </c>
      <c r="J95" s="38" t="s">
        <v>198</v>
      </c>
      <c r="K95" s="38" t="s">
        <v>203</v>
      </c>
      <c r="L95" s="38" t="s">
        <v>202</v>
      </c>
      <c r="M95" s="38" t="s">
        <v>201</v>
      </c>
      <c r="N95" s="38" t="s">
        <v>204</v>
      </c>
      <c r="O95" s="38" t="s">
        <v>205</v>
      </c>
      <c r="P95" s="38" t="s">
        <v>206</v>
      </c>
    </row>
    <row r="96" spans="1:28" x14ac:dyDescent="0.3">
      <c r="A96" s="30">
        <v>-21.8</v>
      </c>
      <c r="B96" s="8">
        <f>B$32</f>
        <v>0.65559342111595198</v>
      </c>
      <c r="C96" s="8">
        <f>B$50</f>
        <v>0.45727234982120141</v>
      </c>
      <c r="D96" s="8">
        <f>B68</f>
        <v>0.314</v>
      </c>
      <c r="E96" s="8">
        <f>O$32</f>
        <v>0.97</v>
      </c>
      <c r="F96" s="8">
        <f>O$50</f>
        <v>0.58984469084183555</v>
      </c>
      <c r="G96" s="8">
        <f>O68</f>
        <v>0.45335320459353518</v>
      </c>
      <c r="J96" s="30">
        <v>-21.8</v>
      </c>
      <c r="K96" s="8">
        <f>B35</f>
        <v>1.09884710991298</v>
      </c>
      <c r="L96" s="8">
        <f>B53</f>
        <v>1.0827735013078501</v>
      </c>
      <c r="M96" s="8">
        <f>B71</f>
        <v>0.89300971547536412</v>
      </c>
      <c r="N96" s="8">
        <f>O35</f>
        <v>2.31</v>
      </c>
      <c r="O96" s="8">
        <f>O53</f>
        <v>2.1545037510419598</v>
      </c>
      <c r="P96" s="8">
        <f>O71</f>
        <v>1.411</v>
      </c>
    </row>
    <row r="97" spans="1:16" x14ac:dyDescent="0.3">
      <c r="A97" s="30">
        <v>-11.3</v>
      </c>
      <c r="B97" s="8">
        <f>C$32</f>
        <v>0.92500000000000004</v>
      </c>
      <c r="C97" s="8">
        <f>C50</f>
        <v>0.80020000000000002</v>
      </c>
      <c r="D97" s="8">
        <f>C68</f>
        <v>0.56889445604435174</v>
      </c>
      <c r="E97" s="8">
        <f>P$32</f>
        <v>1.5712999999999999</v>
      </c>
      <c r="F97" s="8">
        <f>P50</f>
        <v>0.98872453816660866</v>
      </c>
      <c r="G97" s="8">
        <f>P68</f>
        <v>0.628</v>
      </c>
      <c r="J97" s="30">
        <v>-11.3</v>
      </c>
      <c r="K97" s="8">
        <f>C35</f>
        <v>1.465385195634711</v>
      </c>
      <c r="L97" s="8">
        <f>C53</f>
        <v>1.44046944879647</v>
      </c>
      <c r="M97" s="8">
        <f>C71</f>
        <v>1.3759999999999999</v>
      </c>
      <c r="N97" s="8">
        <f>P35</f>
        <v>3.0609999999999999</v>
      </c>
      <c r="O97" s="8">
        <f>P53</f>
        <v>2.8079999999999998</v>
      </c>
      <c r="P97" s="8">
        <f>P71</f>
        <v>1.87</v>
      </c>
    </row>
    <row r="98" spans="1:16" x14ac:dyDescent="0.3">
      <c r="A98" s="30">
        <v>0</v>
      </c>
      <c r="B98" s="8">
        <f>D$32</f>
        <v>1.2190000000000001</v>
      </c>
      <c r="C98" s="8">
        <f>D50</f>
        <v>1.0230999999999999</v>
      </c>
      <c r="D98" s="8">
        <f>D68</f>
        <v>0.79100000000000004</v>
      </c>
      <c r="E98" s="8">
        <f>Q$32</f>
        <v>2.0339999999999998</v>
      </c>
      <c r="F98" s="8">
        <f>Q50</f>
        <v>1.36</v>
      </c>
      <c r="G98" s="8">
        <f>Q68</f>
        <v>1.08</v>
      </c>
      <c r="J98" s="30">
        <v>0</v>
      </c>
      <c r="K98" s="8">
        <f>D35</f>
        <v>1.832662330051571</v>
      </c>
      <c r="L98" s="8">
        <f>D53</f>
        <v>1.8</v>
      </c>
      <c r="M98" s="8">
        <f>D71</f>
        <v>1.66</v>
      </c>
      <c r="N98" s="8">
        <f>Q35</f>
        <v>3.5150000000000001</v>
      </c>
      <c r="O98" s="8">
        <f>Q53</f>
        <v>3.170894428</v>
      </c>
      <c r="P98" s="8">
        <f>Q71</f>
        <v>2.673</v>
      </c>
    </row>
    <row r="99" spans="1:16" x14ac:dyDescent="0.3">
      <c r="A99" s="30">
        <v>11.3</v>
      </c>
      <c r="B99" s="8">
        <f>E$32</f>
        <v>1.811581835885633</v>
      </c>
      <c r="C99" s="8">
        <f>E50</f>
        <v>1.5266519888152761</v>
      </c>
      <c r="D99" s="8">
        <f>E68</f>
        <v>1.1746579856924699</v>
      </c>
      <c r="E99" s="8">
        <f>R$32</f>
        <v>2.670354402630617</v>
      </c>
      <c r="F99" s="8">
        <f>R50</f>
        <v>1.986152078893183</v>
      </c>
      <c r="G99" s="8">
        <f>R68</f>
        <v>1.4490000000000001</v>
      </c>
      <c r="J99" s="30">
        <v>11.3</v>
      </c>
      <c r="K99" s="8">
        <f>E35</f>
        <v>2.3239999999999998</v>
      </c>
      <c r="L99" s="8">
        <f>E53</f>
        <v>2.1730911390842902</v>
      </c>
      <c r="M99" s="8">
        <f>E71</f>
        <v>2.1840000000000002</v>
      </c>
      <c r="N99" s="8">
        <f>R35</f>
        <v>4.2116833976833981</v>
      </c>
      <c r="O99" s="8">
        <f>R53</f>
        <v>3.8039840334042898</v>
      </c>
      <c r="P99" s="8">
        <f>R71</f>
        <v>3.53</v>
      </c>
    </row>
    <row r="100" spans="1:16" x14ac:dyDescent="0.3">
      <c r="A100" s="30">
        <v>21.8</v>
      </c>
      <c r="B100" s="8">
        <f>F$32</f>
        <v>2.3239999999999998</v>
      </c>
      <c r="C100" s="8">
        <f>F50</f>
        <v>1.95</v>
      </c>
      <c r="D100" s="8">
        <f>F68</f>
        <v>1.66</v>
      </c>
      <c r="E100" s="8">
        <f>S$32</f>
        <v>3.2519999999999998</v>
      </c>
      <c r="F100" s="8">
        <f>S50</f>
        <v>2.4500000000000002</v>
      </c>
      <c r="G100" s="8">
        <f>S68</f>
        <v>1.9510000000000001</v>
      </c>
      <c r="J100" s="30">
        <v>21.8</v>
      </c>
      <c r="K100" s="8">
        <f>F35</f>
        <v>3.1287659574468081</v>
      </c>
      <c r="L100" s="8">
        <f>F53</f>
        <v>2.5670000000000002</v>
      </c>
      <c r="M100" s="8">
        <f>F71</f>
        <v>3.07</v>
      </c>
      <c r="N100" s="8">
        <f>S35</f>
        <v>4.8869999999999996</v>
      </c>
      <c r="O100" s="8">
        <f>S53</f>
        <v>4.556</v>
      </c>
      <c r="P100" s="8">
        <f>S71</f>
        <v>4.4400000000000004</v>
      </c>
    </row>
    <row r="101" spans="1:16" x14ac:dyDescent="0.3">
      <c r="A101" s="36"/>
      <c r="J101" s="30"/>
      <c r="K101" s="8"/>
      <c r="L101" s="8"/>
      <c r="M101" s="8"/>
      <c r="N101" s="8"/>
      <c r="O101" s="8"/>
      <c r="P101" s="8"/>
    </row>
    <row r="102" spans="1:16" x14ac:dyDescent="0.3">
      <c r="A102" s="36"/>
      <c r="J102" s="36"/>
    </row>
    <row r="103" spans="1:16" x14ac:dyDescent="0.3">
      <c r="A103" s="36"/>
      <c r="J103" s="36"/>
    </row>
    <row r="104" spans="1:16" x14ac:dyDescent="0.3">
      <c r="A104" s="36"/>
      <c r="J104" s="36"/>
    </row>
    <row r="105" spans="1:16" x14ac:dyDescent="0.3">
      <c r="A105" s="36"/>
      <c r="J105" s="36"/>
    </row>
    <row r="106" spans="1:16" x14ac:dyDescent="0.3">
      <c r="A106" s="36"/>
      <c r="J106" s="36"/>
    </row>
    <row r="107" spans="1:16" x14ac:dyDescent="0.3">
      <c r="A107" s="36"/>
      <c r="J107" s="36"/>
    </row>
    <row r="108" spans="1:16" x14ac:dyDescent="0.3">
      <c r="A108" s="36"/>
      <c r="J108" s="36"/>
    </row>
    <row r="109" spans="1:16" x14ac:dyDescent="0.3">
      <c r="A109" s="36"/>
      <c r="J109" s="36"/>
    </row>
    <row r="110" spans="1:16" x14ac:dyDescent="0.3">
      <c r="A110" s="36"/>
      <c r="J110" s="36"/>
    </row>
    <row r="111" spans="1:16" x14ac:dyDescent="0.3">
      <c r="A111" s="36"/>
      <c r="J111" s="36"/>
    </row>
    <row r="112" spans="1:16" x14ac:dyDescent="0.3">
      <c r="A112" s="36"/>
      <c r="J112" s="36"/>
    </row>
    <row r="113" spans="1:10" x14ac:dyDescent="0.3">
      <c r="A113" s="36"/>
      <c r="J113" s="36"/>
    </row>
    <row r="114" spans="1:10" x14ac:dyDescent="0.3">
      <c r="A114" s="36"/>
      <c r="J114" s="36"/>
    </row>
    <row r="115" spans="1:10" x14ac:dyDescent="0.3">
      <c r="A115" s="36"/>
      <c r="J115" s="36"/>
    </row>
    <row r="116" spans="1:10" x14ac:dyDescent="0.3">
      <c r="A116" s="36"/>
      <c r="J116" s="36"/>
    </row>
    <row r="117" spans="1:10" x14ac:dyDescent="0.3">
      <c r="A117" s="36"/>
      <c r="J117" s="36"/>
    </row>
    <row r="118" spans="1:10" x14ac:dyDescent="0.3">
      <c r="A118" s="36"/>
      <c r="J118" s="36"/>
    </row>
    <row r="119" spans="1:10" x14ac:dyDescent="0.3">
      <c r="A119" s="36"/>
      <c r="J119" s="36"/>
    </row>
    <row r="120" spans="1:10" x14ac:dyDescent="0.3">
      <c r="A120" s="36"/>
      <c r="J120" s="36"/>
    </row>
    <row r="121" spans="1:10" x14ac:dyDescent="0.3">
      <c r="A121" s="36"/>
      <c r="J121" s="36"/>
    </row>
    <row r="122" spans="1:10" x14ac:dyDescent="0.3">
      <c r="A122" s="36"/>
      <c r="J122" s="36"/>
    </row>
    <row r="123" spans="1:10" x14ac:dyDescent="0.3">
      <c r="A123" s="36"/>
      <c r="J123" s="36"/>
    </row>
    <row r="125" spans="1:10" ht="62.4" x14ac:dyDescent="0.3">
      <c r="A125" s="37" t="s">
        <v>198</v>
      </c>
      <c r="B125" s="37" t="s">
        <v>417</v>
      </c>
      <c r="C125" s="37" t="s">
        <v>418</v>
      </c>
      <c r="D125" s="37" t="s">
        <v>419</v>
      </c>
      <c r="E125" s="38" t="s">
        <v>420</v>
      </c>
      <c r="F125" s="38" t="s">
        <v>421</v>
      </c>
      <c r="G125" s="38" t="s">
        <v>422</v>
      </c>
    </row>
    <row r="126" spans="1:10" x14ac:dyDescent="0.3">
      <c r="A126" s="30">
        <v>-21.8</v>
      </c>
      <c r="B126" s="8">
        <f t="shared" ref="B126:D130" si="16">B96</f>
        <v>0.65559342111595198</v>
      </c>
      <c r="C126" s="8">
        <f t="shared" si="16"/>
        <v>0.45727234982120141</v>
      </c>
      <c r="D126" s="8">
        <f t="shared" si="16"/>
        <v>0.314</v>
      </c>
      <c r="E126" s="8">
        <f t="shared" ref="E126:G130" si="17">K96</f>
        <v>1.09884710991298</v>
      </c>
      <c r="F126" s="8">
        <f t="shared" si="17"/>
        <v>1.0827735013078501</v>
      </c>
      <c r="G126" s="8">
        <f t="shared" si="17"/>
        <v>0.89300971547536412</v>
      </c>
    </row>
    <row r="127" spans="1:10" x14ac:dyDescent="0.3">
      <c r="A127" s="30">
        <v>-11.3</v>
      </c>
      <c r="B127" s="8">
        <f t="shared" si="16"/>
        <v>0.92500000000000004</v>
      </c>
      <c r="C127" s="8">
        <f t="shared" si="16"/>
        <v>0.80020000000000002</v>
      </c>
      <c r="D127" s="8">
        <f t="shared" si="16"/>
        <v>0.56889445604435174</v>
      </c>
      <c r="E127" s="8">
        <f t="shared" si="17"/>
        <v>1.465385195634711</v>
      </c>
      <c r="F127" s="8">
        <f t="shared" si="17"/>
        <v>1.44046944879647</v>
      </c>
      <c r="G127" s="8">
        <f t="shared" si="17"/>
        <v>1.3759999999999999</v>
      </c>
    </row>
    <row r="128" spans="1:10" x14ac:dyDescent="0.3">
      <c r="A128" s="30">
        <v>0</v>
      </c>
      <c r="B128" s="8">
        <f t="shared" si="16"/>
        <v>1.2190000000000001</v>
      </c>
      <c r="C128" s="8">
        <f t="shared" si="16"/>
        <v>1.0230999999999999</v>
      </c>
      <c r="D128" s="8">
        <f t="shared" si="16"/>
        <v>0.79100000000000004</v>
      </c>
      <c r="E128" s="8">
        <f t="shared" si="17"/>
        <v>1.832662330051571</v>
      </c>
      <c r="F128" s="8">
        <f t="shared" si="17"/>
        <v>1.8</v>
      </c>
      <c r="G128" s="8">
        <f t="shared" si="17"/>
        <v>1.66</v>
      </c>
    </row>
    <row r="129" spans="1:16" x14ac:dyDescent="0.3">
      <c r="A129" s="30">
        <v>11.3</v>
      </c>
      <c r="B129" s="8">
        <f t="shared" si="16"/>
        <v>1.811581835885633</v>
      </c>
      <c r="C129" s="8">
        <f t="shared" si="16"/>
        <v>1.5266519888152761</v>
      </c>
      <c r="D129" s="8">
        <f t="shared" si="16"/>
        <v>1.1746579856924699</v>
      </c>
      <c r="E129" s="8">
        <f t="shared" si="17"/>
        <v>2.3239999999999998</v>
      </c>
      <c r="F129" s="8">
        <f t="shared" si="17"/>
        <v>2.1730911390842902</v>
      </c>
      <c r="G129" s="8">
        <f t="shared" si="17"/>
        <v>2.1840000000000002</v>
      </c>
    </row>
    <row r="130" spans="1:16" x14ac:dyDescent="0.3">
      <c r="A130" s="30">
        <v>21.8</v>
      </c>
      <c r="B130" s="8">
        <f t="shared" si="16"/>
        <v>2.3239999999999998</v>
      </c>
      <c r="C130" s="8">
        <f t="shared" si="16"/>
        <v>1.95</v>
      </c>
      <c r="D130" s="8">
        <f t="shared" si="16"/>
        <v>1.66</v>
      </c>
      <c r="E130" s="8">
        <f t="shared" si="17"/>
        <v>3.1287659574468081</v>
      </c>
      <c r="F130" s="8">
        <f t="shared" si="17"/>
        <v>2.5670000000000002</v>
      </c>
      <c r="G130" s="8">
        <f t="shared" si="17"/>
        <v>3.07</v>
      </c>
    </row>
    <row r="141" spans="1:16" s="101" customFormat="1" x14ac:dyDescent="0.3"/>
    <row r="143" spans="1:16" ht="21" x14ac:dyDescent="0.4">
      <c r="D143" s="33" t="s">
        <v>227</v>
      </c>
      <c r="M143" s="33" t="s">
        <v>227</v>
      </c>
    </row>
    <row r="144" spans="1:16" x14ac:dyDescent="0.3">
      <c r="A144" t="s">
        <v>198</v>
      </c>
      <c r="B144" t="s">
        <v>203</v>
      </c>
      <c r="C144" t="s">
        <v>202</v>
      </c>
      <c r="D144" t="s">
        <v>201</v>
      </c>
      <c r="E144" t="s">
        <v>204</v>
      </c>
      <c r="F144" t="s">
        <v>205</v>
      </c>
      <c r="G144" t="s">
        <v>206</v>
      </c>
      <c r="J144" t="s">
        <v>198</v>
      </c>
      <c r="K144" t="s">
        <v>203</v>
      </c>
      <c r="L144" t="s">
        <v>202</v>
      </c>
      <c r="M144" t="s">
        <v>201</v>
      </c>
      <c r="N144" t="s">
        <v>204</v>
      </c>
      <c r="O144" t="s">
        <v>205</v>
      </c>
      <c r="P144" t="s">
        <v>206</v>
      </c>
    </row>
    <row r="145" spans="1:16" x14ac:dyDescent="0.3">
      <c r="A145" s="30">
        <v>-21.8</v>
      </c>
      <c r="B145">
        <f t="shared" ref="B145:G149" si="18">B96/B$98</f>
        <v>0.53781248655943559</v>
      </c>
      <c r="C145">
        <f t="shared" si="18"/>
        <v>0.44694785438491003</v>
      </c>
      <c r="D145">
        <f t="shared" si="18"/>
        <v>0.39696586599241462</v>
      </c>
      <c r="E145">
        <f t="shared" si="18"/>
        <v>0.47689282202556543</v>
      </c>
      <c r="F145">
        <f t="shared" si="18"/>
        <v>0.43370933150134966</v>
      </c>
      <c r="G145">
        <f t="shared" si="18"/>
        <v>0.41977148573475476</v>
      </c>
      <c r="J145">
        <v>-21.8</v>
      </c>
      <c r="K145">
        <f t="shared" ref="K145:P149" si="19">K96/K$98</f>
        <v>0.5995906020952908</v>
      </c>
      <c r="L145">
        <f t="shared" si="19"/>
        <v>0.60154083405991676</v>
      </c>
      <c r="M145">
        <f t="shared" si="19"/>
        <v>0.53795765992491817</v>
      </c>
      <c r="N145">
        <f t="shared" si="19"/>
        <v>0.65718349928876241</v>
      </c>
      <c r="O145">
        <f t="shared" si="19"/>
        <v>0.67946246712505176</v>
      </c>
      <c r="P145">
        <f t="shared" si="19"/>
        <v>0.52787130564908347</v>
      </c>
    </row>
    <row r="146" spans="1:16" x14ac:dyDescent="0.3">
      <c r="A146" s="30">
        <v>-11.3</v>
      </c>
      <c r="B146">
        <f t="shared" si="18"/>
        <v>0.75881870385561934</v>
      </c>
      <c r="C146">
        <f t="shared" si="18"/>
        <v>0.78213273384810877</v>
      </c>
      <c r="D146">
        <f t="shared" si="18"/>
        <v>0.71920917325455336</v>
      </c>
      <c r="E146">
        <f t="shared" si="18"/>
        <v>0.77251720747295971</v>
      </c>
      <c r="F146">
        <f t="shared" si="18"/>
        <v>0.72700333688721219</v>
      </c>
      <c r="G146">
        <f t="shared" si="18"/>
        <v>0.58148148148148149</v>
      </c>
      <c r="J146">
        <v>-11.3</v>
      </c>
      <c r="K146">
        <f t="shared" si="19"/>
        <v>0.79959366851474223</v>
      </c>
      <c r="L146">
        <f t="shared" si="19"/>
        <v>0.80026080488692775</v>
      </c>
      <c r="M146">
        <f t="shared" si="19"/>
        <v>0.82891566265060235</v>
      </c>
      <c r="N146">
        <f t="shared" si="19"/>
        <v>0.87083926031294445</v>
      </c>
      <c r="O146">
        <f t="shared" si="19"/>
        <v>0.88555455369452618</v>
      </c>
      <c r="P146">
        <f t="shared" si="19"/>
        <v>0.69958847736625518</v>
      </c>
    </row>
    <row r="147" spans="1:16" x14ac:dyDescent="0.3">
      <c r="A147" s="30">
        <v>0</v>
      </c>
      <c r="B147">
        <f t="shared" si="18"/>
        <v>1</v>
      </c>
      <c r="C147">
        <f t="shared" si="18"/>
        <v>1</v>
      </c>
      <c r="D147">
        <f t="shared" si="18"/>
        <v>1</v>
      </c>
      <c r="E147">
        <f t="shared" si="18"/>
        <v>1</v>
      </c>
      <c r="F147">
        <f t="shared" si="18"/>
        <v>1</v>
      </c>
      <c r="G147">
        <f t="shared" si="18"/>
        <v>1</v>
      </c>
      <c r="J147">
        <v>0</v>
      </c>
      <c r="K147">
        <f t="shared" si="19"/>
        <v>1</v>
      </c>
      <c r="L147">
        <f t="shared" si="19"/>
        <v>1</v>
      </c>
      <c r="M147">
        <f t="shared" si="19"/>
        <v>1</v>
      </c>
      <c r="N147">
        <f t="shared" si="19"/>
        <v>1</v>
      </c>
      <c r="O147">
        <f t="shared" si="19"/>
        <v>1</v>
      </c>
      <c r="P147">
        <f t="shared" si="19"/>
        <v>1</v>
      </c>
    </row>
    <row r="148" spans="1:16" x14ac:dyDescent="0.3">
      <c r="A148" s="30">
        <v>11.3</v>
      </c>
      <c r="B148">
        <f t="shared" si="18"/>
        <v>1.4861212763622911</v>
      </c>
      <c r="C148">
        <f t="shared" si="18"/>
        <v>1.4921825714155765</v>
      </c>
      <c r="D148">
        <f t="shared" si="18"/>
        <v>1.4850290590296711</v>
      </c>
      <c r="E148">
        <f t="shared" si="18"/>
        <v>1.3128586050298019</v>
      </c>
      <c r="F148">
        <f t="shared" si="18"/>
        <v>1.4604059403626344</v>
      </c>
      <c r="G148">
        <f t="shared" si="18"/>
        <v>1.3416666666666666</v>
      </c>
      <c r="J148">
        <v>11.3</v>
      </c>
      <c r="K148">
        <f t="shared" si="19"/>
        <v>1.2681004906859206</v>
      </c>
      <c r="L148">
        <f t="shared" si="19"/>
        <v>1.2072728550468279</v>
      </c>
      <c r="M148">
        <f t="shared" si="19"/>
        <v>1.3156626506024098</v>
      </c>
      <c r="N148">
        <f t="shared" si="19"/>
        <v>1.1982029580891602</v>
      </c>
      <c r="O148">
        <f t="shared" si="19"/>
        <v>1.1996564754139742</v>
      </c>
      <c r="P148">
        <f t="shared" si="19"/>
        <v>1.320613542835765</v>
      </c>
    </row>
    <row r="149" spans="1:16" x14ac:dyDescent="0.3">
      <c r="A149" s="30">
        <v>21.8</v>
      </c>
      <c r="B149">
        <f t="shared" si="18"/>
        <v>1.9064807219031992</v>
      </c>
      <c r="C149">
        <f t="shared" si="18"/>
        <v>1.9059720457433293</v>
      </c>
      <c r="D149">
        <f t="shared" si="18"/>
        <v>2.098609355246523</v>
      </c>
      <c r="E149">
        <f t="shared" si="18"/>
        <v>1.5988200589970503</v>
      </c>
      <c r="F149">
        <f t="shared" si="18"/>
        <v>1.8014705882352942</v>
      </c>
      <c r="G149">
        <f t="shared" si="18"/>
        <v>1.8064814814814814</v>
      </c>
      <c r="J149">
        <v>21.8</v>
      </c>
      <c r="K149">
        <f t="shared" si="19"/>
        <v>1.7072244603613176</v>
      </c>
      <c r="L149">
        <f t="shared" si="19"/>
        <v>1.4261111111111111</v>
      </c>
      <c r="M149">
        <f t="shared" si="19"/>
        <v>1.8493975903614457</v>
      </c>
      <c r="N149">
        <f t="shared" si="19"/>
        <v>1.3903271692745376</v>
      </c>
      <c r="O149">
        <f t="shared" si="19"/>
        <v>1.4368185707379848</v>
      </c>
      <c r="P149">
        <f t="shared" si="19"/>
        <v>1.6610549943883279</v>
      </c>
    </row>
    <row r="176" spans="4:4" ht="21" x14ac:dyDescent="0.4">
      <c r="D176" s="33" t="s">
        <v>227</v>
      </c>
    </row>
    <row r="178" spans="1:7" ht="62.4" x14ac:dyDescent="0.3">
      <c r="A178" s="37" t="s">
        <v>198</v>
      </c>
      <c r="B178" s="37" t="s">
        <v>417</v>
      </c>
      <c r="C178" s="37" t="s">
        <v>418</v>
      </c>
      <c r="D178" s="37" t="s">
        <v>419</v>
      </c>
      <c r="E178" s="38" t="s">
        <v>420</v>
      </c>
      <c r="F178" s="38" t="s">
        <v>421</v>
      </c>
      <c r="G178" s="38" t="s">
        <v>422</v>
      </c>
    </row>
    <row r="179" spans="1:7" x14ac:dyDescent="0.3">
      <c r="A179" s="30">
        <v>-21.8</v>
      </c>
      <c r="B179" s="8">
        <f>B126/B$128</f>
        <v>0.53781248655943559</v>
      </c>
      <c r="C179" s="8">
        <f t="shared" ref="C179:G179" si="20">C126/C$128</f>
        <v>0.44694785438491003</v>
      </c>
      <c r="D179" s="8">
        <f t="shared" si="20"/>
        <v>0.39696586599241462</v>
      </c>
      <c r="E179" s="8">
        <f t="shared" si="20"/>
        <v>0.5995906020952908</v>
      </c>
      <c r="F179" s="8">
        <f t="shared" si="20"/>
        <v>0.60154083405991676</v>
      </c>
      <c r="G179" s="8">
        <f t="shared" si="20"/>
        <v>0.53795765992491817</v>
      </c>
    </row>
    <row r="180" spans="1:7" x14ac:dyDescent="0.3">
      <c r="A180" s="30">
        <v>-11.3</v>
      </c>
      <c r="B180" s="8">
        <f t="shared" ref="B180:G183" si="21">B127/B$128</f>
        <v>0.75881870385561934</v>
      </c>
      <c r="C180" s="8">
        <f t="shared" si="21"/>
        <v>0.78213273384810877</v>
      </c>
      <c r="D180" s="8">
        <f t="shared" si="21"/>
        <v>0.71920917325455336</v>
      </c>
      <c r="E180" s="8">
        <f t="shared" si="21"/>
        <v>0.79959366851474223</v>
      </c>
      <c r="F180" s="8">
        <f t="shared" si="21"/>
        <v>0.80026080488692775</v>
      </c>
      <c r="G180" s="8">
        <f t="shared" si="21"/>
        <v>0.82891566265060235</v>
      </c>
    </row>
    <row r="181" spans="1:7" x14ac:dyDescent="0.3">
      <c r="A181" s="30">
        <v>0</v>
      </c>
      <c r="B181" s="8">
        <f t="shared" si="21"/>
        <v>1</v>
      </c>
      <c r="C181" s="8">
        <f t="shared" si="21"/>
        <v>1</v>
      </c>
      <c r="D181" s="8">
        <f t="shared" si="21"/>
        <v>1</v>
      </c>
      <c r="E181" s="8">
        <f t="shared" si="21"/>
        <v>1</v>
      </c>
      <c r="F181" s="8">
        <f t="shared" si="21"/>
        <v>1</v>
      </c>
      <c r="G181" s="8">
        <f t="shared" si="21"/>
        <v>1</v>
      </c>
    </row>
    <row r="182" spans="1:7" x14ac:dyDescent="0.3">
      <c r="A182" s="30">
        <v>11.3</v>
      </c>
      <c r="B182" s="8">
        <f t="shared" si="21"/>
        <v>1.4861212763622911</v>
      </c>
      <c r="C182" s="8">
        <f t="shared" si="21"/>
        <v>1.4921825714155765</v>
      </c>
      <c r="D182" s="8">
        <f t="shared" si="21"/>
        <v>1.4850290590296711</v>
      </c>
      <c r="E182" s="8">
        <f t="shared" si="21"/>
        <v>1.2681004906859206</v>
      </c>
      <c r="F182" s="8">
        <f t="shared" si="21"/>
        <v>1.2072728550468279</v>
      </c>
      <c r="G182" s="8">
        <f t="shared" si="21"/>
        <v>1.3156626506024098</v>
      </c>
    </row>
    <row r="183" spans="1:7" x14ac:dyDescent="0.3">
      <c r="A183" s="30">
        <v>21.8</v>
      </c>
      <c r="B183" s="8">
        <f t="shared" si="21"/>
        <v>1.9064807219031992</v>
      </c>
      <c r="C183" s="8">
        <f t="shared" si="21"/>
        <v>1.9059720457433293</v>
      </c>
      <c r="D183" s="8">
        <f t="shared" si="21"/>
        <v>2.098609355246523</v>
      </c>
      <c r="E183" s="8">
        <f t="shared" si="21"/>
        <v>1.7072244603613176</v>
      </c>
      <c r="F183" s="8">
        <f t="shared" si="21"/>
        <v>1.4261111111111111</v>
      </c>
      <c r="G183" s="8">
        <f t="shared" si="21"/>
        <v>1.8493975903614457</v>
      </c>
    </row>
    <row r="198" spans="1:29" x14ac:dyDescent="0.3">
      <c r="A198" s="24"/>
      <c r="B198" s="24"/>
      <c r="C198" s="24"/>
      <c r="D198" s="24"/>
      <c r="E198" s="24"/>
      <c r="F198" s="24"/>
      <c r="G198" s="24"/>
      <c r="H198" s="24"/>
      <c r="I198" s="24"/>
      <c r="J198" s="24"/>
      <c r="K198" s="24"/>
      <c r="L198" s="24"/>
      <c r="M198" s="24"/>
      <c r="N198" s="24"/>
      <c r="O198" s="24"/>
      <c r="P198" s="24"/>
      <c r="Q198" s="24"/>
      <c r="R198" s="24"/>
      <c r="S198" s="24"/>
      <c r="T198" s="24"/>
      <c r="U198" s="24"/>
    </row>
    <row r="199" spans="1:29" x14ac:dyDescent="0.3">
      <c r="G199" s="180" t="s">
        <v>208</v>
      </c>
      <c r="H199" s="180"/>
      <c r="I199" s="180"/>
      <c r="N199" s="180" t="s">
        <v>225</v>
      </c>
      <c r="O199" s="180"/>
      <c r="P199" s="180"/>
      <c r="X199" s="180" t="s">
        <v>226</v>
      </c>
      <c r="Y199" s="180"/>
      <c r="Z199" s="180"/>
    </row>
    <row r="200" spans="1:29" x14ac:dyDescent="0.3">
      <c r="G200" s="180"/>
      <c r="H200" s="180"/>
      <c r="I200" s="180"/>
      <c r="N200" s="180"/>
      <c r="O200" s="180"/>
      <c r="P200" s="180"/>
      <c r="X200" s="180"/>
      <c r="Y200" s="180"/>
      <c r="Z200" s="180"/>
    </row>
    <row r="203" spans="1:29" x14ac:dyDescent="0.3">
      <c r="A203" s="8" t="s">
        <v>209</v>
      </c>
      <c r="B203" t="s">
        <v>210</v>
      </c>
      <c r="C203" t="s">
        <v>211</v>
      </c>
      <c r="D203" t="s">
        <v>212</v>
      </c>
      <c r="E203" t="s">
        <v>213</v>
      </c>
      <c r="F203" t="s">
        <v>214</v>
      </c>
      <c r="G203" t="s">
        <v>215</v>
      </c>
      <c r="M203" s="8" t="s">
        <v>209</v>
      </c>
      <c r="N203" t="s">
        <v>210</v>
      </c>
      <c r="O203" t="s">
        <v>211</v>
      </c>
      <c r="P203" t="s">
        <v>212</v>
      </c>
      <c r="Q203" t="s">
        <v>213</v>
      </c>
      <c r="R203" t="s">
        <v>214</v>
      </c>
      <c r="S203" t="s">
        <v>215</v>
      </c>
      <c r="W203" s="8" t="s">
        <v>209</v>
      </c>
      <c r="X203" t="s">
        <v>210</v>
      </c>
      <c r="Y203" t="s">
        <v>211</v>
      </c>
      <c r="Z203" t="s">
        <v>212</v>
      </c>
      <c r="AA203" t="s">
        <v>213</v>
      </c>
      <c r="AB203" t="s">
        <v>214</v>
      </c>
      <c r="AC203" t="s">
        <v>215</v>
      </c>
    </row>
    <row r="204" spans="1:29" x14ac:dyDescent="0.3">
      <c r="A204" s="8">
        <v>4</v>
      </c>
      <c r="B204">
        <f>D31</f>
        <v>0.96340090902532305</v>
      </c>
      <c r="C204">
        <f>D49</f>
        <v>0.66588969705714518</v>
      </c>
      <c r="D204">
        <f>D67</f>
        <v>0.44243688278231003</v>
      </c>
      <c r="E204">
        <f>Q31</f>
        <v>0.97415384100000002</v>
      </c>
      <c r="F204">
        <f>Q49</f>
        <v>0.61499999999999999</v>
      </c>
      <c r="G204">
        <f>Q67</f>
        <v>0.57653956100000003</v>
      </c>
      <c r="M204" s="8">
        <v>4</v>
      </c>
      <c r="N204">
        <f>F31</f>
        <v>1.998088115512773</v>
      </c>
      <c r="O204">
        <f>F49</f>
        <v>1.51</v>
      </c>
      <c r="P204">
        <f>F67</f>
        <v>1.21</v>
      </c>
      <c r="Q204">
        <f>S31</f>
        <v>1.8029999999999999</v>
      </c>
      <c r="R204">
        <f>S49</f>
        <v>1.7789999999999999</v>
      </c>
      <c r="S204">
        <f>S67</f>
        <v>1.2290000000000001</v>
      </c>
      <c r="W204" s="8">
        <v>4</v>
      </c>
      <c r="X204">
        <f>B31</f>
        <v>0.45498699366589268</v>
      </c>
      <c r="Y204">
        <f>B49</f>
        <v>0.24016912664698681</v>
      </c>
      <c r="Z204">
        <f>B67</f>
        <v>0.23942453260373919</v>
      </c>
      <c r="AA204">
        <f>O31</f>
        <v>0.60298340162511288</v>
      </c>
      <c r="AB204">
        <f>O49</f>
        <v>0.30962810214043612</v>
      </c>
      <c r="AC204">
        <f>O67</f>
        <v>0.29773930597839521</v>
      </c>
    </row>
    <row r="205" spans="1:29" x14ac:dyDescent="0.3">
      <c r="A205" s="8">
        <v>6</v>
      </c>
      <c r="B205">
        <f>D32</f>
        <v>1.2190000000000001</v>
      </c>
      <c r="C205">
        <f>D50</f>
        <v>1.0230999999999999</v>
      </c>
      <c r="D205">
        <f>D68</f>
        <v>0.79100000000000004</v>
      </c>
      <c r="E205">
        <f>Q32</f>
        <v>2.0339999999999998</v>
      </c>
      <c r="F205">
        <f>Q50</f>
        <v>1.36</v>
      </c>
      <c r="G205">
        <f>Q68</f>
        <v>1.08</v>
      </c>
      <c r="M205" s="8">
        <v>6</v>
      </c>
      <c r="N205">
        <f>F32</f>
        <v>2.3239999999999998</v>
      </c>
      <c r="O205">
        <f>F50</f>
        <v>1.95</v>
      </c>
      <c r="P205">
        <f>F68</f>
        <v>1.66</v>
      </c>
      <c r="Q205">
        <f>S32</f>
        <v>3.2519999999999998</v>
      </c>
      <c r="R205">
        <f>S50</f>
        <v>2.4500000000000002</v>
      </c>
      <c r="S205">
        <f>S68</f>
        <v>1.9510000000000001</v>
      </c>
      <c r="W205" s="8">
        <v>6</v>
      </c>
      <c r="X205">
        <f>B32</f>
        <v>0.65559342111595198</v>
      </c>
      <c r="Y205">
        <f>B50</f>
        <v>0.45727234982120141</v>
      </c>
      <c r="Z205">
        <f>B68</f>
        <v>0.314</v>
      </c>
      <c r="AA205">
        <f>O32</f>
        <v>0.97</v>
      </c>
      <c r="AB205">
        <f>O50</f>
        <v>0.58984469084183555</v>
      </c>
      <c r="AC205">
        <f>O68</f>
        <v>0.45335320459353518</v>
      </c>
    </row>
    <row r="206" spans="1:29" x14ac:dyDescent="0.3">
      <c r="A206" s="8">
        <v>8</v>
      </c>
      <c r="B206">
        <f>D33</f>
        <v>1.464173965654703</v>
      </c>
      <c r="C206">
        <f>D51</f>
        <v>1.26</v>
      </c>
      <c r="D206">
        <f>D69</f>
        <v>1.1374006152158149</v>
      </c>
      <c r="E206">
        <f>Q33</f>
        <v>2.7930000000000001</v>
      </c>
      <c r="F206">
        <f>Q51</f>
        <v>2.2727365321000002</v>
      </c>
      <c r="G206">
        <f>Q69</f>
        <v>1.618082816</v>
      </c>
      <c r="M206" s="8">
        <v>8</v>
      </c>
      <c r="N206">
        <f>F33</f>
        <v>2.595000853752242</v>
      </c>
      <c r="O206">
        <f>F51</f>
        <v>2.2160000000000002</v>
      </c>
      <c r="P206">
        <f>F69</f>
        <v>2.1800000000000002</v>
      </c>
      <c r="Q206">
        <f>S33</f>
        <v>3.9580000000000002</v>
      </c>
      <c r="R206">
        <f>S51</f>
        <v>3.3067906259636102</v>
      </c>
      <c r="S206">
        <f>S69</f>
        <v>2.87</v>
      </c>
      <c r="W206" s="8">
        <v>8</v>
      </c>
      <c r="X206">
        <f>B33</f>
        <v>0.80865473314929837</v>
      </c>
      <c r="Y206">
        <f>B51</f>
        <v>0.71142105263157895</v>
      </c>
      <c r="Z206">
        <f>B69</f>
        <v>0.47799999999999998</v>
      </c>
      <c r="AA206">
        <f>O33</f>
        <v>1.556</v>
      </c>
      <c r="AB206">
        <f>O51</f>
        <v>1.159188324670132</v>
      </c>
      <c r="AC206">
        <f>O69</f>
        <v>0.69038409951609492</v>
      </c>
    </row>
    <row r="207" spans="1:29" x14ac:dyDescent="0.3">
      <c r="A207" s="8">
        <v>10</v>
      </c>
      <c r="B207">
        <f>D34</f>
        <v>1.652989535009171</v>
      </c>
      <c r="C207">
        <f>D52</f>
        <v>1.536373733063054</v>
      </c>
      <c r="D207">
        <f>D70</f>
        <v>1.41</v>
      </c>
      <c r="E207">
        <f>Q34</f>
        <v>3.2610000000000001</v>
      </c>
      <c r="F207">
        <f>Q52</f>
        <v>2.8292591090000001</v>
      </c>
      <c r="G207">
        <f>Q70</f>
        <v>2.17</v>
      </c>
      <c r="M207" s="8">
        <v>10</v>
      </c>
      <c r="N207">
        <f>F34</f>
        <v>2.8033267807585558</v>
      </c>
      <c r="O207">
        <f>F52</f>
        <v>2.3540000000000001</v>
      </c>
      <c r="P207">
        <f>F70</f>
        <v>2.59</v>
      </c>
      <c r="Q207">
        <f>S34</f>
        <v>4.3899999999999997</v>
      </c>
      <c r="R207">
        <f>S52</f>
        <v>4.0049999999999999</v>
      </c>
      <c r="S207">
        <f>S70</f>
        <v>3.7612000000000001</v>
      </c>
      <c r="W207" s="8">
        <v>10</v>
      </c>
      <c r="X207">
        <f>B34</f>
        <v>0.91705586711759912</v>
      </c>
      <c r="Y207">
        <f>B52</f>
        <v>0.89021066826490869</v>
      </c>
      <c r="Z207">
        <f>B70</f>
        <v>0.68726460893017671</v>
      </c>
      <c r="AA207">
        <f>O34</f>
        <v>2.04</v>
      </c>
      <c r="AB207">
        <f>O52</f>
        <v>1.75085</v>
      </c>
      <c r="AC207">
        <f>O70</f>
        <v>0.97</v>
      </c>
    </row>
    <row r="208" spans="1:29" x14ac:dyDescent="0.3">
      <c r="A208" s="8">
        <v>12</v>
      </c>
      <c r="B208">
        <f>D35</f>
        <v>1.832662330051571</v>
      </c>
      <c r="C208">
        <f>D53</f>
        <v>1.8</v>
      </c>
      <c r="D208">
        <f>D71</f>
        <v>1.66</v>
      </c>
      <c r="E208">
        <f>Q35</f>
        <v>3.5150000000000001</v>
      </c>
      <c r="F208">
        <f>Q53</f>
        <v>3.170894428</v>
      </c>
      <c r="G208">
        <f>Q71</f>
        <v>2.673</v>
      </c>
      <c r="M208" s="8">
        <v>12</v>
      </c>
      <c r="N208">
        <f>F35</f>
        <v>3.1287659574468081</v>
      </c>
      <c r="O208">
        <f>F53</f>
        <v>2.5670000000000002</v>
      </c>
      <c r="P208">
        <f>F71</f>
        <v>3.07</v>
      </c>
      <c r="Q208">
        <f>S35</f>
        <v>4.8869999999999996</v>
      </c>
      <c r="R208">
        <f>S53</f>
        <v>4.556</v>
      </c>
      <c r="S208">
        <f>S71</f>
        <v>4.4400000000000004</v>
      </c>
      <c r="W208" s="8">
        <v>12</v>
      </c>
      <c r="X208">
        <f>B35</f>
        <v>1.09884710991298</v>
      </c>
      <c r="Y208">
        <f>B53</f>
        <v>1.0827735013078501</v>
      </c>
      <c r="Z208">
        <f>B71</f>
        <v>0.89300971547536412</v>
      </c>
      <c r="AA208">
        <f>O35</f>
        <v>2.31</v>
      </c>
      <c r="AB208">
        <f>O53</f>
        <v>2.1545037510419598</v>
      </c>
      <c r="AC208">
        <f>O71</f>
        <v>1.411</v>
      </c>
    </row>
    <row r="230" spans="1:29" ht="23.4" x14ac:dyDescent="0.45">
      <c r="G230" s="169" t="s">
        <v>216</v>
      </c>
      <c r="H230" s="169"/>
      <c r="I230" s="169"/>
    </row>
    <row r="231" spans="1:29" ht="18" x14ac:dyDescent="0.35">
      <c r="D231" s="170" t="s">
        <v>224</v>
      </c>
      <c r="E231" s="170"/>
      <c r="P231" s="39" t="s">
        <v>228</v>
      </c>
      <c r="Z231" s="39" t="s">
        <v>229</v>
      </c>
    </row>
    <row r="232" spans="1:29" x14ac:dyDescent="0.3">
      <c r="A232" t="s">
        <v>217</v>
      </c>
      <c r="B232" t="s">
        <v>423</v>
      </c>
      <c r="C232" t="s">
        <v>424</v>
      </c>
      <c r="D232" t="s">
        <v>425</v>
      </c>
      <c r="E232" t="s">
        <v>426</v>
      </c>
      <c r="F232" t="s">
        <v>427</v>
      </c>
      <c r="G232" t="s">
        <v>428</v>
      </c>
      <c r="H232" t="s">
        <v>221</v>
      </c>
      <c r="I232" t="s">
        <v>222</v>
      </c>
      <c r="J232" t="s">
        <v>223</v>
      </c>
      <c r="M232" t="s">
        <v>217</v>
      </c>
      <c r="N232" t="s">
        <v>218</v>
      </c>
      <c r="O232" t="s">
        <v>219</v>
      </c>
      <c r="P232" t="s">
        <v>220</v>
      </c>
      <c r="Q232" t="s">
        <v>221</v>
      </c>
      <c r="R232" t="s">
        <v>222</v>
      </c>
      <c r="S232" t="s">
        <v>223</v>
      </c>
      <c r="W232" t="s">
        <v>217</v>
      </c>
      <c r="X232" t="s">
        <v>423</v>
      </c>
      <c r="Y232" t="s">
        <v>424</v>
      </c>
      <c r="Z232" t="s">
        <v>425</v>
      </c>
      <c r="AA232" t="s">
        <v>221</v>
      </c>
      <c r="AB232" t="s">
        <v>222</v>
      </c>
      <c r="AC232" t="s">
        <v>223</v>
      </c>
    </row>
    <row r="233" spans="1:29" x14ac:dyDescent="0.3">
      <c r="A233">
        <v>0.2</v>
      </c>
      <c r="B233">
        <f>B204</f>
        <v>0.96340090902532305</v>
      </c>
      <c r="C233">
        <f>B206</f>
        <v>1.464173965654703</v>
      </c>
      <c r="D233">
        <f>B208</f>
        <v>1.832662330051571</v>
      </c>
      <c r="E233" s="34">
        <v>1.33</v>
      </c>
      <c r="F233" s="34">
        <v>1.54</v>
      </c>
      <c r="G233" s="34">
        <v>1.73</v>
      </c>
      <c r="H233">
        <f>E204</f>
        <v>0.97415384100000002</v>
      </c>
      <c r="I233">
        <f>E206</f>
        <v>2.7930000000000001</v>
      </c>
      <c r="J233">
        <f>E208</f>
        <v>3.5150000000000001</v>
      </c>
      <c r="M233">
        <v>0.2</v>
      </c>
      <c r="N233">
        <f>N204</f>
        <v>1.998088115512773</v>
      </c>
      <c r="O233">
        <f>N206</f>
        <v>2.595000853752242</v>
      </c>
      <c r="P233">
        <f>N208</f>
        <v>3.1287659574468081</v>
      </c>
      <c r="Q233">
        <f>Q204</f>
        <v>1.8029999999999999</v>
      </c>
      <c r="R233">
        <f>Q206</f>
        <v>3.9580000000000002</v>
      </c>
      <c r="S233">
        <f>Q208</f>
        <v>4.8869999999999996</v>
      </c>
      <c r="W233">
        <v>0.2</v>
      </c>
      <c r="X233">
        <f>X204</f>
        <v>0.45498699366589268</v>
      </c>
      <c r="Y233">
        <f>X206</f>
        <v>0.80865473314929837</v>
      </c>
      <c r="Z233">
        <f>X208</f>
        <v>1.09884710991298</v>
      </c>
      <c r="AA233">
        <f>AA204</f>
        <v>0.60298340162511288</v>
      </c>
      <c r="AB233">
        <f>AA206</f>
        <v>1.556</v>
      </c>
      <c r="AC233">
        <f>AA208</f>
        <v>2.31</v>
      </c>
    </row>
    <row r="234" spans="1:29" x14ac:dyDescent="0.3">
      <c r="A234">
        <v>0.5</v>
      </c>
      <c r="B234">
        <f>C204</f>
        <v>0.66588969705714518</v>
      </c>
      <c r="C234">
        <f>C206</f>
        <v>1.26</v>
      </c>
      <c r="D234">
        <f>C208</f>
        <v>1.8</v>
      </c>
      <c r="E234" s="34">
        <v>0.998</v>
      </c>
      <c r="F234" s="34">
        <v>1.35</v>
      </c>
      <c r="G234" s="34">
        <v>1.78</v>
      </c>
      <c r="H234">
        <f>F204</f>
        <v>0.61499999999999999</v>
      </c>
      <c r="I234">
        <f>F206</f>
        <v>2.2727365321000002</v>
      </c>
      <c r="J234">
        <f>F208</f>
        <v>3.170894428</v>
      </c>
      <c r="M234">
        <v>0.5</v>
      </c>
      <c r="N234">
        <f>O204</f>
        <v>1.51</v>
      </c>
      <c r="O234">
        <f>O206</f>
        <v>2.2160000000000002</v>
      </c>
      <c r="P234">
        <f>O208</f>
        <v>2.5670000000000002</v>
      </c>
      <c r="Q234">
        <f>R204</f>
        <v>1.7789999999999999</v>
      </c>
      <c r="R234">
        <f>R206</f>
        <v>3.3067906259636102</v>
      </c>
      <c r="S234">
        <f>R208</f>
        <v>4.556</v>
      </c>
      <c r="W234">
        <v>0.5</v>
      </c>
      <c r="X234">
        <f>Y204</f>
        <v>0.24016912664698681</v>
      </c>
      <c r="Y234">
        <f>Y206</f>
        <v>0.71142105263157895</v>
      </c>
      <c r="Z234">
        <f>Y208</f>
        <v>1.0827735013078501</v>
      </c>
      <c r="AA234">
        <f>AB204</f>
        <v>0.30962810214043612</v>
      </c>
      <c r="AB234">
        <f>AB206</f>
        <v>1.159188324670132</v>
      </c>
      <c r="AC234">
        <f>AB208</f>
        <v>2.1545037510419598</v>
      </c>
    </row>
    <row r="235" spans="1:29" x14ac:dyDescent="0.3">
      <c r="A235">
        <v>1</v>
      </c>
      <c r="B235">
        <f>D204</f>
        <v>0.44243688278231003</v>
      </c>
      <c r="C235">
        <f>D206</f>
        <v>1.1374006152158149</v>
      </c>
      <c r="D235">
        <f>D208</f>
        <v>1.66</v>
      </c>
      <c r="E235" s="34">
        <v>0.7</v>
      </c>
      <c r="F235" s="34">
        <v>1.24</v>
      </c>
      <c r="G235" s="34">
        <v>1.51</v>
      </c>
      <c r="H235">
        <f>G204</f>
        <v>0.57653956100000003</v>
      </c>
      <c r="I235">
        <f>G206</f>
        <v>1.618082816</v>
      </c>
      <c r="J235">
        <f>G208</f>
        <v>2.673</v>
      </c>
      <c r="M235">
        <v>1</v>
      </c>
      <c r="N235">
        <f>P204</f>
        <v>1.21</v>
      </c>
      <c r="O235">
        <f>P206</f>
        <v>2.1800000000000002</v>
      </c>
      <c r="P235">
        <f>P208</f>
        <v>3.07</v>
      </c>
      <c r="Q235">
        <f>S204</f>
        <v>1.2290000000000001</v>
      </c>
      <c r="R235">
        <f>S206</f>
        <v>2.87</v>
      </c>
      <c r="S235">
        <f>S208</f>
        <v>4.4400000000000004</v>
      </c>
      <c r="W235">
        <v>1</v>
      </c>
      <c r="X235">
        <f>Z204</f>
        <v>0.23942453260373919</v>
      </c>
      <c r="Y235">
        <f>Z206</f>
        <v>0.47799999999999998</v>
      </c>
      <c r="Z235">
        <f>Z208</f>
        <v>0.89300971547536412</v>
      </c>
      <c r="AA235">
        <f>AC204</f>
        <v>0.29773930597839521</v>
      </c>
      <c r="AB235">
        <f>AC206</f>
        <v>0.69038409951609492</v>
      </c>
      <c r="AC235">
        <f>AC208</f>
        <v>1.411</v>
      </c>
    </row>
    <row r="240" spans="1:29" x14ac:dyDescent="0.3">
      <c r="G240" s="78"/>
      <c r="H240" s="79"/>
      <c r="I240" s="79"/>
      <c r="J240" s="78"/>
    </row>
    <row r="241" spans="7:10" x14ac:dyDescent="0.3">
      <c r="G241" s="8"/>
      <c r="H241" s="34"/>
      <c r="I241" s="34"/>
      <c r="J241" s="34"/>
    </row>
    <row r="242" spans="7:10" x14ac:dyDescent="0.3">
      <c r="G242" s="8"/>
      <c r="H242" s="34"/>
      <c r="I242" s="34"/>
      <c r="J242" s="34"/>
    </row>
    <row r="243" spans="7:10" x14ac:dyDescent="0.3">
      <c r="G243" s="8"/>
      <c r="H243" s="34"/>
      <c r="I243" s="34"/>
      <c r="J243" s="34"/>
    </row>
    <row r="264" spans="1:10" s="59" customFormat="1" ht="15" thickBot="1" x14ac:dyDescent="0.35"/>
    <row r="265" spans="1:10" x14ac:dyDescent="0.3">
      <c r="G265" s="185" t="s">
        <v>245</v>
      </c>
      <c r="H265" s="186"/>
      <c r="I265" s="186"/>
      <c r="J265" s="187"/>
    </row>
    <row r="266" spans="1:10" ht="15" thickBot="1" x14ac:dyDescent="0.35">
      <c r="G266" s="188"/>
      <c r="H266" s="189"/>
      <c r="I266" s="189"/>
      <c r="J266" s="190"/>
    </row>
    <row r="269" spans="1:10" ht="18" x14ac:dyDescent="0.35">
      <c r="A269" s="60"/>
      <c r="B269" s="184" t="s">
        <v>242</v>
      </c>
      <c r="C269" s="184"/>
      <c r="D269" s="60"/>
      <c r="E269" s="60"/>
      <c r="F269" s="184" t="s">
        <v>246</v>
      </c>
      <c r="G269" s="184"/>
      <c r="H269" s="60"/>
      <c r="I269" s="60"/>
      <c r="J269" s="60"/>
    </row>
    <row r="270" spans="1:10" ht="18" x14ac:dyDescent="0.35">
      <c r="A270" s="60"/>
      <c r="B270" s="184"/>
      <c r="C270" s="184"/>
      <c r="D270" s="60"/>
      <c r="E270" s="60"/>
      <c r="F270" s="184"/>
      <c r="G270" s="184"/>
      <c r="H270" s="60"/>
      <c r="I270" s="60"/>
      <c r="J270" s="60"/>
    </row>
    <row r="271" spans="1:10" ht="18" x14ac:dyDescent="0.35">
      <c r="A271" s="60"/>
      <c r="B271" s="60"/>
      <c r="C271" s="60"/>
      <c r="D271" s="60"/>
      <c r="E271" s="60"/>
      <c r="F271" s="60"/>
      <c r="G271" s="60"/>
      <c r="H271" s="60"/>
      <c r="I271" s="60"/>
      <c r="J271" s="60"/>
    </row>
    <row r="272" spans="1:10" ht="40.200000000000003" customHeight="1" x14ac:dyDescent="0.35">
      <c r="A272" s="63" t="str">
        <f>A232</f>
        <v>grass height</v>
      </c>
      <c r="B272" s="63" t="s">
        <v>241</v>
      </c>
      <c r="C272" s="63" t="s">
        <v>220</v>
      </c>
      <c r="D272" s="64"/>
      <c r="E272" s="63" t="s">
        <v>217</v>
      </c>
      <c r="F272" s="63" t="s">
        <v>241</v>
      </c>
      <c r="G272" s="63" t="s">
        <v>220</v>
      </c>
      <c r="H272" s="60"/>
      <c r="I272" s="60"/>
      <c r="J272" s="60"/>
    </row>
    <row r="273" spans="1:10" ht="18" x14ac:dyDescent="0.35">
      <c r="A273" s="65">
        <f>A233</f>
        <v>0.2</v>
      </c>
      <c r="B273" s="65">
        <v>1.2190000000000001</v>
      </c>
      <c r="C273" s="65">
        <v>1.832662330051571</v>
      </c>
      <c r="D273" s="66"/>
      <c r="E273" s="65">
        <v>0.2</v>
      </c>
      <c r="F273" s="62">
        <f t="shared" ref="F273:G277" si="22">17425*($E273*1.33)*B273</f>
        <v>5650.1259500000006</v>
      </c>
      <c r="G273" s="62">
        <f t="shared" si="22"/>
        <v>8494.4815329055346</v>
      </c>
      <c r="H273" s="60"/>
      <c r="I273" s="60"/>
      <c r="J273" s="60"/>
    </row>
    <row r="274" spans="1:10" ht="18" x14ac:dyDescent="0.35">
      <c r="A274" s="65">
        <f>A234</f>
        <v>0.5</v>
      </c>
      <c r="B274" s="65">
        <v>1.0230999999999999</v>
      </c>
      <c r="C274" s="65">
        <v>1.8</v>
      </c>
      <c r="D274" s="66"/>
      <c r="E274" s="65">
        <v>0.5</v>
      </c>
      <c r="F274" s="62">
        <f t="shared" si="22"/>
        <v>11855.299137499998</v>
      </c>
      <c r="G274" s="62">
        <f t="shared" si="22"/>
        <v>20857.725000000002</v>
      </c>
      <c r="H274" s="60"/>
      <c r="I274" s="60"/>
      <c r="J274" s="60"/>
    </row>
    <row r="275" spans="1:10" ht="18" x14ac:dyDescent="0.35">
      <c r="A275" s="65">
        <f>A235</f>
        <v>1</v>
      </c>
      <c r="B275" s="65">
        <v>0.79100000000000004</v>
      </c>
      <c r="C275" s="65">
        <v>1.66</v>
      </c>
      <c r="D275" s="66"/>
      <c r="E275" s="65">
        <v>1</v>
      </c>
      <c r="F275" s="62">
        <f t="shared" si="22"/>
        <v>18331.622750000002</v>
      </c>
      <c r="G275" s="62">
        <f t="shared" si="22"/>
        <v>38470.915000000001</v>
      </c>
      <c r="H275" s="60"/>
      <c r="I275" s="60"/>
      <c r="J275" s="60"/>
    </row>
    <row r="276" spans="1:10" ht="18" x14ac:dyDescent="0.35">
      <c r="A276" s="65">
        <v>1.5</v>
      </c>
      <c r="B276" s="65">
        <v>0.80300000000000005</v>
      </c>
      <c r="C276" s="65">
        <v>1.7</v>
      </c>
      <c r="D276" s="66"/>
      <c r="E276" s="65">
        <v>1.5</v>
      </c>
      <c r="F276" s="62">
        <f t="shared" si="22"/>
        <v>27914.588625</v>
      </c>
      <c r="G276" s="62">
        <f t="shared" si="22"/>
        <v>59096.887499999997</v>
      </c>
      <c r="H276" s="60"/>
      <c r="I276" s="60"/>
      <c r="J276" s="60"/>
    </row>
    <row r="277" spans="1:10" ht="18" x14ac:dyDescent="0.35">
      <c r="A277" s="65">
        <v>2</v>
      </c>
      <c r="B277" s="65">
        <v>0.7</v>
      </c>
      <c r="C277" s="65">
        <v>1.65</v>
      </c>
      <c r="D277" s="66"/>
      <c r="E277" s="65">
        <v>2</v>
      </c>
      <c r="F277" s="62">
        <f t="shared" si="22"/>
        <v>32445.35</v>
      </c>
      <c r="G277" s="62">
        <f t="shared" si="22"/>
        <v>76478.324999999997</v>
      </c>
      <c r="H277" s="60"/>
      <c r="I277" s="60"/>
      <c r="J277" s="60"/>
    </row>
    <row r="278" spans="1:10" ht="18" x14ac:dyDescent="0.35">
      <c r="A278" s="60"/>
      <c r="B278" s="60"/>
      <c r="C278" s="60"/>
      <c r="D278" s="60"/>
      <c r="E278" s="60"/>
      <c r="F278" s="60"/>
      <c r="G278" s="60"/>
      <c r="H278" s="60"/>
      <c r="I278" s="60"/>
      <c r="J278" s="60"/>
    </row>
    <row r="279" spans="1:10" ht="18.600000000000001" thickBot="1" x14ac:dyDescent="0.4">
      <c r="D279" s="60"/>
      <c r="E279" s="60"/>
      <c r="F279" s="60"/>
      <c r="G279" s="60"/>
      <c r="H279" s="60"/>
      <c r="I279" s="60"/>
      <c r="J279" s="60"/>
    </row>
    <row r="280" spans="1:10" ht="18.600000000000001" thickBot="1" x14ac:dyDescent="0.4">
      <c r="D280" s="60"/>
      <c r="E280" s="49" t="s">
        <v>233</v>
      </c>
      <c r="F280" s="50">
        <v>1.2250000000000001</v>
      </c>
      <c r="G280" s="51" t="s">
        <v>235</v>
      </c>
      <c r="H280" s="52">
        <v>307.5</v>
      </c>
      <c r="I280" s="60"/>
      <c r="J280" s="60"/>
    </row>
    <row r="281" spans="1:10" ht="18.600000000000001" thickBot="1" x14ac:dyDescent="0.4">
      <c r="D281" s="60"/>
      <c r="E281" s="53" t="s">
        <v>234</v>
      </c>
      <c r="F281" s="54">
        <v>1</v>
      </c>
      <c r="G281" s="41"/>
      <c r="H281" s="41"/>
      <c r="I281" s="60"/>
      <c r="J281" s="60"/>
    </row>
    <row r="282" spans="1:10" ht="18" x14ac:dyDescent="0.35">
      <c r="D282" s="60"/>
      <c r="E282" s="60"/>
      <c r="F282" s="60"/>
      <c r="G282" s="60"/>
      <c r="H282" s="60"/>
      <c r="I282" s="60"/>
      <c r="J282" s="60"/>
    </row>
    <row r="283" spans="1:10" ht="18" x14ac:dyDescent="0.35">
      <c r="D283" s="60"/>
      <c r="E283" s="60"/>
      <c r="F283" s="60"/>
      <c r="G283" s="60"/>
      <c r="H283" s="60"/>
      <c r="I283" s="60"/>
      <c r="J283" s="60"/>
    </row>
    <row r="284" spans="1:10" ht="18" x14ac:dyDescent="0.35">
      <c r="A284" s="60"/>
      <c r="B284" s="184" t="s">
        <v>243</v>
      </c>
      <c r="C284" s="184"/>
      <c r="D284" s="60"/>
      <c r="E284" s="60"/>
      <c r="F284" s="184" t="s">
        <v>247</v>
      </c>
      <c r="G284" s="184"/>
      <c r="H284" s="60"/>
      <c r="I284" s="60"/>
      <c r="J284" s="60"/>
    </row>
    <row r="285" spans="1:10" ht="18" x14ac:dyDescent="0.35">
      <c r="A285" s="60"/>
      <c r="B285" s="184"/>
      <c r="C285" s="184"/>
      <c r="D285" s="60"/>
      <c r="E285" s="60"/>
      <c r="F285" s="184"/>
      <c r="G285" s="184"/>
      <c r="H285" s="60"/>
      <c r="I285" s="60"/>
      <c r="J285" s="60"/>
    </row>
    <row r="286" spans="1:10" ht="18" x14ac:dyDescent="0.35">
      <c r="A286" s="60"/>
      <c r="B286" s="60"/>
      <c r="C286" s="60"/>
      <c r="D286" s="60"/>
      <c r="E286" s="60"/>
      <c r="F286" s="60"/>
      <c r="G286" s="60"/>
      <c r="H286" s="60"/>
      <c r="I286" s="60"/>
      <c r="J286" s="60"/>
    </row>
    <row r="287" spans="1:10" ht="36" x14ac:dyDescent="0.35">
      <c r="A287" s="60" t="s">
        <v>217</v>
      </c>
      <c r="B287" s="60" t="s">
        <v>241</v>
      </c>
      <c r="C287" s="60" t="s">
        <v>220</v>
      </c>
      <c r="E287" s="60" t="s">
        <v>217</v>
      </c>
      <c r="F287" s="63" t="s">
        <v>241</v>
      </c>
      <c r="G287" s="63" t="s">
        <v>220</v>
      </c>
      <c r="H287" s="60"/>
      <c r="I287" s="60"/>
      <c r="J287" s="60"/>
    </row>
    <row r="288" spans="1:10" ht="18" x14ac:dyDescent="0.35">
      <c r="A288" s="60">
        <v>0.2</v>
      </c>
      <c r="B288" s="61">
        <f>(2*9.81*F273)/($F$280*$H$280*$F$281*(6-B273)^3)</f>
        <v>2.6928966878913623</v>
      </c>
      <c r="C288" s="61">
        <f>(2*9.81*G273)/($F$280*$H$280*$F$281*(12-C273)^3)</f>
        <v>0.42095234092443828</v>
      </c>
      <c r="E288" s="60">
        <v>0.2</v>
      </c>
      <c r="F288">
        <f>B273/6</f>
        <v>0.20316666666666669</v>
      </c>
      <c r="G288" s="60">
        <f>C273/12</f>
        <v>0.15272186083763092</v>
      </c>
      <c r="H288" s="60"/>
      <c r="I288" s="60"/>
      <c r="J288" s="60"/>
    </row>
    <row r="289" spans="1:10" ht="18" x14ac:dyDescent="0.35">
      <c r="A289" s="60">
        <v>0.5</v>
      </c>
      <c r="B289" s="61">
        <f>(2*9.81*F274)/($F$280*$H$280*$F$281*(6-B274)^3)</f>
        <v>5.0090292425044129</v>
      </c>
      <c r="C289" s="61">
        <f>(2*9.81*G274)/($F$280*$H$280*$F$281*(12-C274)^3)</f>
        <v>1.0237271379139894</v>
      </c>
      <c r="E289" s="60">
        <v>0.5</v>
      </c>
      <c r="F289">
        <f>B274/6</f>
        <v>0.17051666666666665</v>
      </c>
      <c r="G289" s="60">
        <f>C274/12</f>
        <v>0.15</v>
      </c>
      <c r="H289" s="60"/>
      <c r="I289" s="60"/>
      <c r="J289" s="60"/>
    </row>
    <row r="290" spans="1:10" ht="18" x14ac:dyDescent="0.35">
      <c r="A290" s="60">
        <v>1</v>
      </c>
      <c r="B290" s="61">
        <f>(2*9.81*F275)/($F$280*$H$280*$F$281*(6-B275)^3)</f>
        <v>6.7554709874516634</v>
      </c>
      <c r="C290" s="61">
        <f>(2*9.81*G275)/($F$280*$H$280*$F$281*(12-C275)^3)</f>
        <v>1.8125445665466697</v>
      </c>
      <c r="E290" s="60">
        <v>1</v>
      </c>
      <c r="F290">
        <f>B275/6</f>
        <v>0.13183333333333333</v>
      </c>
      <c r="G290" s="60">
        <f>C275/12</f>
        <v>0.13833333333333334</v>
      </c>
    </row>
    <row r="291" spans="1:10" ht="18" x14ac:dyDescent="0.35">
      <c r="A291" s="60">
        <v>1.5</v>
      </c>
      <c r="B291" s="61">
        <f>(2*9.81*F276)/($F$280*$H$280*$F$281*(6-B276)^3)</f>
        <v>10.358357023091985</v>
      </c>
      <c r="C291" s="61">
        <f>(2*9.81*G276)/($F$280*$H$280*$F$281*(12-C276)^3)</f>
        <v>2.8168954499025953</v>
      </c>
      <c r="E291" s="60">
        <v>1.5</v>
      </c>
      <c r="F291">
        <f>B276/6</f>
        <v>0.13383333333333333</v>
      </c>
      <c r="G291" s="60">
        <f>C276/12</f>
        <v>0.14166666666666666</v>
      </c>
    </row>
    <row r="292" spans="1:10" ht="18" x14ac:dyDescent="0.35">
      <c r="A292" s="60">
        <v>2</v>
      </c>
      <c r="B292" s="61">
        <f>(2*9.81*F277)/($F$280*$H$280*$F$281*(6-B277)^3)</f>
        <v>11.351222821523809</v>
      </c>
      <c r="C292" s="61">
        <f>(2*9.81*G277)/($F$280*$H$280*$F$281*(12-C277)^3)</f>
        <v>3.5928171280079457</v>
      </c>
      <c r="E292" s="60">
        <v>2</v>
      </c>
      <c r="F292">
        <f>B277/6</f>
        <v>0.11666666666666665</v>
      </c>
      <c r="G292" s="60">
        <f>C277/12</f>
        <v>0.13749999999999998</v>
      </c>
    </row>
  </sheetData>
  <sortState ref="AB2:AC16">
    <sortCondition ref="AB2:AB16"/>
  </sortState>
  <mergeCells count="27">
    <mergeCell ref="B269:C270"/>
    <mergeCell ref="B284:C285"/>
    <mergeCell ref="G265:J266"/>
    <mergeCell ref="F269:G270"/>
    <mergeCell ref="F284:G285"/>
    <mergeCell ref="L93:M93"/>
    <mergeCell ref="G199:I200"/>
    <mergeCell ref="N199:P200"/>
    <mergeCell ref="X199:Z200"/>
    <mergeCell ref="C29:D29"/>
    <mergeCell ref="C47:D47"/>
    <mergeCell ref="C65:D65"/>
    <mergeCell ref="G230:I230"/>
    <mergeCell ref="D231:E231"/>
    <mergeCell ref="H20:J22"/>
    <mergeCell ref="G90:I92"/>
    <mergeCell ref="C93:D93"/>
    <mergeCell ref="AJ22:AL23"/>
    <mergeCell ref="AC37:AE37"/>
    <mergeCell ref="AC26:AE27"/>
    <mergeCell ref="AC22:AG24"/>
    <mergeCell ref="AI26:AK27"/>
    <mergeCell ref="AX21:BA23"/>
    <mergeCell ref="AX25:AY25"/>
    <mergeCell ref="BB25:BC25"/>
    <mergeCell ref="BG25:BH25"/>
    <mergeCell ref="AO26:AQ27"/>
  </mergeCells>
  <pageMargins left="0.7" right="0.7" top="0.75" bottom="0.75" header="0.3" footer="0.3"/>
  <pageSetup paperSize="9" orientation="portrait" r:id="rId1"/>
  <ignoredErrors>
    <ignoredError sqref="C99"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37"/>
  <sheetViews>
    <sheetView zoomScale="25" zoomScaleNormal="25" workbookViewId="0">
      <selection activeCell="Q118" sqref="Q118"/>
    </sheetView>
  </sheetViews>
  <sheetFormatPr defaultRowHeight="13.8" x14ac:dyDescent="0.25"/>
  <cols>
    <col min="1" max="1" width="16" style="40" customWidth="1"/>
    <col min="2" max="6" width="9.5546875" style="41" bestFit="1" customWidth="1"/>
    <col min="7" max="7" width="8.88671875" style="41"/>
    <col min="8" max="8" width="19.33203125" style="41" customWidth="1"/>
    <col min="9" max="10" width="8.88671875" style="41"/>
    <col min="11" max="11" width="12.109375" style="41" customWidth="1"/>
    <col min="12" max="13" width="8.88671875" style="41"/>
    <col min="14" max="14" width="8.88671875" style="40" customWidth="1"/>
    <col min="15" max="15" width="17.44140625" style="47" customWidth="1"/>
    <col min="16" max="16" width="8.88671875" style="41"/>
    <col min="17" max="17" width="20.44140625" style="41" customWidth="1"/>
    <col min="18" max="18" width="9.5546875" style="41" customWidth="1"/>
    <col min="19" max="23" width="8.88671875" style="41"/>
    <col min="24" max="24" width="9.21875" style="41" customWidth="1"/>
    <col min="25" max="25" width="17.5546875" style="41" customWidth="1"/>
    <col min="26" max="29" width="8.88671875" style="41"/>
    <col min="30" max="30" width="15.77734375" style="41" customWidth="1"/>
    <col min="31" max="31" width="8.88671875" style="41"/>
    <col min="32" max="32" width="10" style="48" customWidth="1"/>
    <col min="33" max="33" width="9.6640625" style="41" customWidth="1"/>
    <col min="34" max="34" width="16.21875" style="41" customWidth="1"/>
    <col min="35" max="35" width="8.88671875" style="41"/>
    <col min="36" max="36" width="11.109375" style="41" customWidth="1"/>
    <col min="37" max="41" width="8.88671875" style="41"/>
    <col min="42" max="42" width="16.21875" style="41" customWidth="1"/>
    <col min="43" max="48" width="8.88671875" style="41"/>
    <col min="49" max="49" width="8.88671875" style="48"/>
    <col min="50" max="62" width="8.88671875" style="41"/>
    <col min="63" max="63" width="8.88671875" style="48"/>
    <col min="64" max="16384" width="8.88671875" style="41"/>
  </cols>
  <sheetData>
    <row r="1" spans="1:49" ht="25.2" customHeight="1" thickBot="1" x14ac:dyDescent="0.3">
      <c r="F1" s="199" t="s">
        <v>230</v>
      </c>
      <c r="G1" s="200"/>
      <c r="H1" s="201"/>
      <c r="Q1" s="192" t="s">
        <v>231</v>
      </c>
      <c r="R1" s="193"/>
      <c r="S1" s="193"/>
      <c r="T1" s="193"/>
      <c r="U1" s="193"/>
      <c r="V1" s="193"/>
      <c r="W1" s="194"/>
      <c r="AH1" s="49" t="s">
        <v>233</v>
      </c>
      <c r="AI1" s="50">
        <v>1.2250000000000001</v>
      </c>
      <c r="AJ1" s="51" t="s">
        <v>235</v>
      </c>
      <c r="AK1" s="52">
        <v>307.5</v>
      </c>
      <c r="AM1" s="192" t="s">
        <v>232</v>
      </c>
      <c r="AN1" s="193"/>
      <c r="AO1" s="193"/>
      <c r="AP1" s="193"/>
      <c r="AQ1" s="193"/>
      <c r="AR1" s="193"/>
      <c r="AS1" s="194"/>
      <c r="AW1" s="56"/>
    </row>
    <row r="2" spans="1:49" ht="21" customHeight="1" thickBot="1" x14ac:dyDescent="0.3">
      <c r="F2" s="202"/>
      <c r="G2" s="203"/>
      <c r="H2" s="204"/>
      <c r="Q2" s="195"/>
      <c r="R2" s="196"/>
      <c r="S2" s="196"/>
      <c r="T2" s="196"/>
      <c r="U2" s="196"/>
      <c r="V2" s="196"/>
      <c r="W2" s="197"/>
      <c r="AH2" s="53" t="s">
        <v>234</v>
      </c>
      <c r="AI2" s="54">
        <v>1</v>
      </c>
      <c r="AM2" s="195"/>
      <c r="AN2" s="196"/>
      <c r="AO2" s="196"/>
      <c r="AP2" s="196"/>
      <c r="AQ2" s="196"/>
      <c r="AR2" s="196"/>
      <c r="AS2" s="197"/>
      <c r="AW2" s="56"/>
    </row>
    <row r="3" spans="1:49" x14ac:dyDescent="0.25">
      <c r="AW3" s="56"/>
    </row>
    <row r="4" spans="1:49" x14ac:dyDescent="0.25">
      <c r="C4" s="45" t="s">
        <v>127</v>
      </c>
      <c r="H4" s="40"/>
      <c r="J4" s="198" t="s">
        <v>130</v>
      </c>
      <c r="K4" s="198"/>
      <c r="Q4" s="40"/>
      <c r="S4" s="45" t="s">
        <v>127</v>
      </c>
      <c r="Y4" s="40"/>
      <c r="AA4" s="198" t="s">
        <v>130</v>
      </c>
      <c r="AB4" s="198"/>
      <c r="AH4" s="40"/>
      <c r="AJ4" s="45" t="s">
        <v>127</v>
      </c>
      <c r="AP4" s="40"/>
      <c r="AR4" s="198" t="s">
        <v>130</v>
      </c>
      <c r="AS4" s="198"/>
      <c r="AW4" s="56"/>
    </row>
    <row r="5" spans="1:49" x14ac:dyDescent="0.25">
      <c r="A5" s="43" t="s">
        <v>125</v>
      </c>
      <c r="B5" s="43" t="s">
        <v>126</v>
      </c>
      <c r="C5" s="43" t="s">
        <v>194</v>
      </c>
      <c r="D5" s="43" t="s">
        <v>195</v>
      </c>
      <c r="E5" s="43" t="s">
        <v>196</v>
      </c>
      <c r="F5" s="43" t="s">
        <v>197</v>
      </c>
      <c r="H5" s="43" t="s">
        <v>125</v>
      </c>
      <c r="I5" s="43" t="s">
        <v>126</v>
      </c>
      <c r="J5" s="43" t="s">
        <v>194</v>
      </c>
      <c r="K5" s="43" t="s">
        <v>195</v>
      </c>
      <c r="L5" s="43" t="s">
        <v>196</v>
      </c>
      <c r="M5" s="43" t="s">
        <v>197</v>
      </c>
      <c r="Q5" s="43" t="s">
        <v>125</v>
      </c>
      <c r="R5" s="43" t="s">
        <v>126</v>
      </c>
      <c r="S5" s="43" t="s">
        <v>194</v>
      </c>
      <c r="T5" s="43" t="s">
        <v>195</v>
      </c>
      <c r="U5" s="43" t="s">
        <v>196</v>
      </c>
      <c r="V5" s="43" t="s">
        <v>197</v>
      </c>
      <c r="Y5" s="43" t="s">
        <v>125</v>
      </c>
      <c r="Z5" s="43" t="s">
        <v>126</v>
      </c>
      <c r="AA5" s="43" t="s">
        <v>194</v>
      </c>
      <c r="AB5" s="43" t="s">
        <v>195</v>
      </c>
      <c r="AC5" s="43" t="s">
        <v>196</v>
      </c>
      <c r="AD5" s="43" t="s">
        <v>197</v>
      </c>
      <c r="AH5" s="43" t="s">
        <v>125</v>
      </c>
      <c r="AI5" s="43" t="s">
        <v>126</v>
      </c>
      <c r="AJ5" s="43" t="s">
        <v>194</v>
      </c>
      <c r="AK5" s="43" t="s">
        <v>195</v>
      </c>
      <c r="AL5" s="43" t="s">
        <v>196</v>
      </c>
      <c r="AM5" s="43" t="s">
        <v>197</v>
      </c>
      <c r="AP5" s="43" t="s">
        <v>125</v>
      </c>
      <c r="AQ5" s="43" t="s">
        <v>126</v>
      </c>
      <c r="AR5" s="43" t="s">
        <v>194</v>
      </c>
      <c r="AS5" s="43" t="s">
        <v>195</v>
      </c>
      <c r="AT5" s="43" t="s">
        <v>196</v>
      </c>
      <c r="AU5" s="43" t="s">
        <v>197</v>
      </c>
      <c r="AW5" s="56"/>
    </row>
    <row r="6" spans="1:49" x14ac:dyDescent="0.25">
      <c r="A6" s="43">
        <v>4</v>
      </c>
      <c r="B6" s="44">
        <f>'quasi-steady RoS'!B31</f>
        <v>0.45498699366589268</v>
      </c>
      <c r="C6" s="44">
        <f>'quasi-steady RoS'!C31</f>
        <v>0.64220446851726465</v>
      </c>
      <c r="D6" s="44">
        <f>'quasi-steady RoS'!D31</f>
        <v>0.96340090902532305</v>
      </c>
      <c r="E6" s="44">
        <f>'quasi-steady RoS'!E31</f>
        <v>1.503551441195035</v>
      </c>
      <c r="F6" s="44">
        <f>'quasi-steady RoS'!F31</f>
        <v>1.998088115512773</v>
      </c>
      <c r="H6" s="43">
        <v>4</v>
      </c>
      <c r="I6" s="44">
        <f>'quasi-steady RoS'!O31</f>
        <v>0.60298340162511288</v>
      </c>
      <c r="J6" s="44">
        <f>'quasi-steady RoS'!P31</f>
        <v>0.75329550963592284</v>
      </c>
      <c r="K6" s="44">
        <f>'quasi-steady RoS'!Q31</f>
        <v>0.97415384100000002</v>
      </c>
      <c r="L6" s="44">
        <f>'quasi-steady RoS'!R31</f>
        <v>1.417421612000362</v>
      </c>
      <c r="M6" s="44">
        <f>'quasi-steady RoS'!S31</f>
        <v>1.8029999999999999</v>
      </c>
      <c r="Q6" s="43">
        <v>4</v>
      </c>
      <c r="R6" s="44">
        <f t="shared" ref="R6:V10" si="0">17425*B6*1.33*0.2/1000</f>
        <v>2.1088874649910965</v>
      </c>
      <c r="S6" s="44">
        <f t="shared" si="0"/>
        <v>2.9766498218009474</v>
      </c>
      <c r="T6" s="44">
        <f t="shared" si="0"/>
        <v>4.4654113833778242</v>
      </c>
      <c r="U6" s="44">
        <f t="shared" si="0"/>
        <v>6.9690361075110481</v>
      </c>
      <c r="V6" s="44">
        <f t="shared" si="0"/>
        <v>9.2612383198074788</v>
      </c>
      <c r="Y6" s="43">
        <v>4</v>
      </c>
      <c r="Z6" s="44">
        <f t="shared" ref="Z6:AD10" si="1">17425*I6*1.33*0.2/1000</f>
        <v>2.7948582157024799</v>
      </c>
      <c r="AA6" s="44">
        <f t="shared" si="1"/>
        <v>3.4915623519379841</v>
      </c>
      <c r="AB6" s="44">
        <f t="shared" si="1"/>
        <v>4.5152517607270513</v>
      </c>
      <c r="AC6" s="44">
        <f t="shared" si="1"/>
        <v>6.5698200427022782</v>
      </c>
      <c r="AD6" s="44">
        <f t="shared" si="1"/>
        <v>8.3569951500000013</v>
      </c>
      <c r="AH6" s="43">
        <v>4</v>
      </c>
      <c r="AI6" s="55">
        <f t="shared" ref="AI6:AM10" si="2">(2*9.81*R6*1000)/($AI$1*$AK$1*$AI$2*($A6-B6)^3)</f>
        <v>2.4655720655173998</v>
      </c>
      <c r="AJ6" s="55">
        <f t="shared" si="2"/>
        <v>4.0952724547764099</v>
      </c>
      <c r="AK6" s="55">
        <f t="shared" si="2"/>
        <v>8.3064775635271726</v>
      </c>
      <c r="AL6" s="55">
        <f t="shared" si="2"/>
        <v>23.330424684157904</v>
      </c>
      <c r="AM6" s="55">
        <f t="shared" si="2"/>
        <v>60.124569654640496</v>
      </c>
      <c r="AP6" s="43">
        <v>4</v>
      </c>
      <c r="AQ6" s="44">
        <f t="shared" ref="AQ6:AU10" si="3">(2*9.81*Z6*1000)/($AI$1*$AK$1*$AI$2*($H6-I6)^3)</f>
        <v>3.7135097486048187</v>
      </c>
      <c r="AR6" s="44">
        <f t="shared" si="3"/>
        <v>5.3138502488526393</v>
      </c>
      <c r="AS6" s="44">
        <f t="shared" si="3"/>
        <v>8.489052779153738</v>
      </c>
      <c r="AT6" s="44">
        <f t="shared" si="3"/>
        <v>19.866013711336333</v>
      </c>
      <c r="AU6" s="44">
        <f t="shared" si="3"/>
        <v>41.046655236035519</v>
      </c>
      <c r="AW6" s="56"/>
    </row>
    <row r="7" spans="1:49" x14ac:dyDescent="0.25">
      <c r="A7" s="43">
        <v>6</v>
      </c>
      <c r="B7" s="44">
        <f>'quasi-steady RoS'!B32</f>
        <v>0.65559342111595198</v>
      </c>
      <c r="C7" s="44">
        <f>'quasi-steady RoS'!C32</f>
        <v>0.92500000000000004</v>
      </c>
      <c r="D7" s="44">
        <f>'quasi-steady RoS'!D32</f>
        <v>1.2190000000000001</v>
      </c>
      <c r="E7" s="44">
        <f>'quasi-steady RoS'!E32</f>
        <v>1.811581835885633</v>
      </c>
      <c r="F7" s="44">
        <f>'quasi-steady RoS'!F32</f>
        <v>2.3239999999999998</v>
      </c>
      <c r="H7" s="43">
        <v>6</v>
      </c>
      <c r="I7" s="44">
        <f>'quasi-steady RoS'!O32</f>
        <v>0.97</v>
      </c>
      <c r="J7" s="44">
        <f>'quasi-steady RoS'!P32</f>
        <v>1.5712999999999999</v>
      </c>
      <c r="K7" s="44">
        <f>'quasi-steady RoS'!Q32</f>
        <v>2.0339999999999998</v>
      </c>
      <c r="L7" s="44">
        <f>'quasi-steady RoS'!R32</f>
        <v>2.670354402630617</v>
      </c>
      <c r="M7" s="44">
        <f>'quasi-steady RoS'!S32</f>
        <v>3.2519999999999998</v>
      </c>
      <c r="Q7" s="43">
        <v>6</v>
      </c>
      <c r="R7" s="44">
        <f t="shared" si="0"/>
        <v>3.0387082865434931</v>
      </c>
      <c r="S7" s="44">
        <f t="shared" si="0"/>
        <v>4.2874212500000004</v>
      </c>
      <c r="T7" s="44">
        <f t="shared" si="0"/>
        <v>5.6501259500000014</v>
      </c>
      <c r="U7" s="44">
        <f t="shared" si="0"/>
        <v>8.3967723884217023</v>
      </c>
      <c r="V7" s="44">
        <f t="shared" si="0"/>
        <v>10.7718562</v>
      </c>
      <c r="Y7" s="43">
        <v>6</v>
      </c>
      <c r="Z7" s="44">
        <f t="shared" si="1"/>
        <v>4.4959985000000007</v>
      </c>
      <c r="AA7" s="44">
        <f t="shared" si="1"/>
        <v>7.2830540650000009</v>
      </c>
      <c r="AB7" s="44">
        <f t="shared" si="1"/>
        <v>9.4276917000000005</v>
      </c>
      <c r="AC7" s="44">
        <f t="shared" si="1"/>
        <v>12.377226173913042</v>
      </c>
      <c r="AD7" s="44">
        <f t="shared" si="1"/>
        <v>15.073182600000001</v>
      </c>
      <c r="AH7" s="43">
        <v>6</v>
      </c>
      <c r="AI7" s="55">
        <f t="shared" si="2"/>
        <v>1.0368318618544747</v>
      </c>
      <c r="AJ7" s="55">
        <f t="shared" si="2"/>
        <v>1.708463915999574</v>
      </c>
      <c r="AK7" s="55">
        <f t="shared" si="2"/>
        <v>2.6928966878913627</v>
      </c>
      <c r="AL7" s="55">
        <f t="shared" si="2"/>
        <v>5.9522350390983139</v>
      </c>
      <c r="AM7" s="55">
        <f t="shared" si="2"/>
        <v>11.29488551346194</v>
      </c>
      <c r="AP7" s="43">
        <v>6</v>
      </c>
      <c r="AQ7" s="44">
        <f t="shared" si="3"/>
        <v>1.8400939470606197</v>
      </c>
      <c r="AR7" s="44">
        <f t="shared" si="3"/>
        <v>4.3671945726715569</v>
      </c>
      <c r="AS7" s="44">
        <f t="shared" si="3"/>
        <v>7.8716366046387751</v>
      </c>
      <c r="AT7" s="44">
        <f t="shared" si="3"/>
        <v>17.464135423530209</v>
      </c>
      <c r="AU7" s="44">
        <f t="shared" si="3"/>
        <v>37.83315584525495</v>
      </c>
      <c r="AW7" s="56"/>
    </row>
    <row r="8" spans="1:49" x14ac:dyDescent="0.25">
      <c r="A8" s="43">
        <v>8</v>
      </c>
      <c r="B8" s="44">
        <f>'quasi-steady RoS'!B33</f>
        <v>0.80865473314929837</v>
      </c>
      <c r="C8" s="44">
        <f>'quasi-steady RoS'!C33</f>
        <v>1.1274132436158211</v>
      </c>
      <c r="D8" s="44">
        <f>'quasi-steady RoS'!D33</f>
        <v>1.464173965654703</v>
      </c>
      <c r="E8" s="44">
        <f>'quasi-steady RoS'!E33</f>
        <v>2.013467000038172</v>
      </c>
      <c r="F8" s="44">
        <f>'quasi-steady RoS'!F33</f>
        <v>2.595000853752242</v>
      </c>
      <c r="H8" s="43">
        <v>8</v>
      </c>
      <c r="I8" s="44">
        <f>'quasi-steady RoS'!O33</f>
        <v>1.556</v>
      </c>
      <c r="J8" s="44">
        <f>'quasi-steady RoS'!P33</f>
        <v>2.2753999999999999</v>
      </c>
      <c r="K8" s="44">
        <f>'quasi-steady RoS'!Q33</f>
        <v>2.7930000000000001</v>
      </c>
      <c r="L8" s="44">
        <f>'quasi-steady RoS'!R33</f>
        <v>3.4</v>
      </c>
      <c r="M8" s="44">
        <f>'quasi-steady RoS'!S33</f>
        <v>3.9580000000000002</v>
      </c>
      <c r="Q8" s="43">
        <v>8</v>
      </c>
      <c r="R8" s="44">
        <f t="shared" si="0"/>
        <v>3.7481551208836557</v>
      </c>
      <c r="S8" s="44">
        <f t="shared" si="0"/>
        <v>5.2256167548215116</v>
      </c>
      <c r="T8" s="44">
        <f t="shared" si="0"/>
        <v>6.7865195395078306</v>
      </c>
      <c r="U8" s="44">
        <f t="shared" si="0"/>
        <v>9.3325202185269305</v>
      </c>
      <c r="V8" s="44">
        <f t="shared" si="0"/>
        <v>12.027958707184332</v>
      </c>
      <c r="Y8" s="43">
        <v>8</v>
      </c>
      <c r="Z8" s="44">
        <f t="shared" si="1"/>
        <v>7.2121378000000007</v>
      </c>
      <c r="AA8" s="44">
        <f t="shared" si="1"/>
        <v>10.546592770000004</v>
      </c>
      <c r="AB8" s="44">
        <f t="shared" si="1"/>
        <v>12.945694650000002</v>
      </c>
      <c r="AC8" s="44">
        <f t="shared" si="1"/>
        <v>15.759170000000001</v>
      </c>
      <c r="AD8" s="44">
        <f t="shared" si="1"/>
        <v>18.345527900000004</v>
      </c>
      <c r="AH8" s="43">
        <v>8</v>
      </c>
      <c r="AI8" s="55">
        <f t="shared" si="2"/>
        <v>0.52493427373981549</v>
      </c>
      <c r="AJ8" s="55">
        <f t="shared" si="2"/>
        <v>0.83848376314529482</v>
      </c>
      <c r="AK8" s="55">
        <f t="shared" si="2"/>
        <v>1.266086698731038</v>
      </c>
      <c r="AL8" s="55">
        <f t="shared" si="2"/>
        <v>2.265638370433551</v>
      </c>
      <c r="AM8" s="55">
        <f t="shared" si="2"/>
        <v>3.9675538834400816</v>
      </c>
      <c r="AP8" s="43">
        <v>8</v>
      </c>
      <c r="AQ8" s="44">
        <f t="shared" si="3"/>
        <v>1.4038322496152493</v>
      </c>
      <c r="AR8" s="44">
        <f t="shared" si="3"/>
        <v>2.9281581728865036</v>
      </c>
      <c r="AS8" s="44">
        <f t="shared" si="3"/>
        <v>4.776177081376038</v>
      </c>
      <c r="AT8" s="44">
        <f t="shared" si="3"/>
        <v>8.4329133839777413</v>
      </c>
      <c r="AU8" s="44">
        <f t="shared" si="3"/>
        <v>14.469685106055495</v>
      </c>
      <c r="AW8" s="56"/>
    </row>
    <row r="9" spans="1:49" x14ac:dyDescent="0.25">
      <c r="A9" s="43">
        <v>10</v>
      </c>
      <c r="B9" s="44">
        <f>'quasi-steady RoS'!B34</f>
        <v>0.91705586711759912</v>
      </c>
      <c r="C9" s="44">
        <f>'quasi-steady RoS'!C34</f>
        <v>1.276264700460829</v>
      </c>
      <c r="D9" s="44">
        <f>'quasi-steady RoS'!D34</f>
        <v>1.652989535009171</v>
      </c>
      <c r="E9" s="44">
        <f>'quasi-steady RoS'!E34</f>
        <v>2.2401726589200202</v>
      </c>
      <c r="F9" s="44">
        <f>'quasi-steady RoS'!F34</f>
        <v>2.8033267807585558</v>
      </c>
      <c r="H9" s="43">
        <v>10</v>
      </c>
      <c r="I9" s="44">
        <f>'quasi-steady RoS'!O34</f>
        <v>2.04</v>
      </c>
      <c r="J9" s="44">
        <f>'quasi-steady RoS'!P34</f>
        <v>2.637</v>
      </c>
      <c r="K9" s="44">
        <f>'quasi-steady RoS'!Q34</f>
        <v>3.2610000000000001</v>
      </c>
      <c r="L9" s="44">
        <f>'quasi-steady RoS'!R34</f>
        <v>3.8611389916743741</v>
      </c>
      <c r="M9" s="44">
        <f>'quasi-steady RoS'!S34</f>
        <v>4.3899999999999997</v>
      </c>
      <c r="Q9" s="43">
        <v>10</v>
      </c>
      <c r="R9" s="44">
        <f t="shared" si="0"/>
        <v>4.2505997968834279</v>
      </c>
      <c r="S9" s="44">
        <f t="shared" si="0"/>
        <v>5.9155506998709653</v>
      </c>
      <c r="T9" s="44">
        <f t="shared" si="0"/>
        <v>7.6616891442442592</v>
      </c>
      <c r="U9" s="44">
        <f t="shared" si="0"/>
        <v>10.383312282727241</v>
      </c>
      <c r="V9" s="44">
        <f t="shared" si="0"/>
        <v>12.993559795154946</v>
      </c>
      <c r="Y9" s="43">
        <v>10</v>
      </c>
      <c r="Z9" s="44">
        <f t="shared" si="1"/>
        <v>9.455502000000001</v>
      </c>
      <c r="AA9" s="44">
        <f t="shared" si="1"/>
        <v>12.222626850000001</v>
      </c>
      <c r="AB9" s="44">
        <f t="shared" si="1"/>
        <v>15.114898050000001</v>
      </c>
      <c r="AC9" s="44">
        <f t="shared" si="1"/>
        <v>17.89657228336031</v>
      </c>
      <c r="AD9" s="44">
        <f t="shared" si="1"/>
        <v>20.347869500000002</v>
      </c>
      <c r="AH9" s="43">
        <v>10</v>
      </c>
      <c r="AI9" s="55">
        <f t="shared" si="2"/>
        <v>0.2954527812087237</v>
      </c>
      <c r="AJ9" s="55">
        <f t="shared" si="2"/>
        <v>0.46409355427531884</v>
      </c>
      <c r="AK9" s="55">
        <f t="shared" si="2"/>
        <v>0.68619799970192397</v>
      </c>
      <c r="AL9" s="55">
        <f t="shared" si="2"/>
        <v>1.1574374641116896</v>
      </c>
      <c r="AM9" s="55">
        <f t="shared" si="2"/>
        <v>1.8157271791270955</v>
      </c>
      <c r="AP9" s="43">
        <v>10</v>
      </c>
      <c r="AQ9" s="44">
        <f t="shared" si="3"/>
        <v>0.97647961604368994</v>
      </c>
      <c r="AR9" s="44">
        <f t="shared" si="3"/>
        <v>1.5948430346775184</v>
      </c>
      <c r="AS9" s="44">
        <f t="shared" si="3"/>
        <v>2.572389020913763</v>
      </c>
      <c r="AT9" s="44">
        <f t="shared" si="3"/>
        <v>4.0292503430988047</v>
      </c>
      <c r="AU9" s="44">
        <f t="shared" si="3"/>
        <v>6.0027209422387999</v>
      </c>
      <c r="AW9" s="56"/>
    </row>
    <row r="10" spans="1:49" x14ac:dyDescent="0.25">
      <c r="A10" s="43">
        <v>12</v>
      </c>
      <c r="B10" s="44">
        <f>'quasi-steady RoS'!B35</f>
        <v>1.09884710991298</v>
      </c>
      <c r="C10" s="44">
        <f>'quasi-steady RoS'!C35</f>
        <v>1.465385195634711</v>
      </c>
      <c r="D10" s="44">
        <f>'quasi-steady RoS'!D35</f>
        <v>1.832662330051571</v>
      </c>
      <c r="E10" s="44">
        <f>'quasi-steady RoS'!E35</f>
        <v>2.3239999999999998</v>
      </c>
      <c r="F10" s="44">
        <f>'quasi-steady RoS'!F35</f>
        <v>3.1287659574468081</v>
      </c>
      <c r="H10" s="43">
        <v>12</v>
      </c>
      <c r="I10" s="44">
        <f>'quasi-steady RoS'!O35</f>
        <v>2.31</v>
      </c>
      <c r="J10" s="44">
        <f>'quasi-steady RoS'!P35</f>
        <v>3.0609999999999999</v>
      </c>
      <c r="K10" s="44">
        <f>'quasi-steady RoS'!Q35</f>
        <v>3.5150000000000001</v>
      </c>
      <c r="L10" s="44">
        <f>'quasi-steady RoS'!R35</f>
        <v>4.2116833976833981</v>
      </c>
      <c r="M10" s="44">
        <f>'quasi-steady RoS'!S35</f>
        <v>4.8869999999999996</v>
      </c>
      <c r="Q10" s="43">
        <v>12</v>
      </c>
      <c r="R10" s="44">
        <f t="shared" si="0"/>
        <v>5.0932112968021581</v>
      </c>
      <c r="S10" s="44">
        <f t="shared" si="0"/>
        <v>6.792133651026667</v>
      </c>
      <c r="T10" s="44">
        <f t="shared" si="0"/>
        <v>8.4944815329055352</v>
      </c>
      <c r="U10" s="44">
        <f t="shared" si="0"/>
        <v>10.7718562</v>
      </c>
      <c r="V10" s="44">
        <f t="shared" si="0"/>
        <v>14.501986651063831</v>
      </c>
      <c r="Y10" s="43">
        <v>12</v>
      </c>
      <c r="Z10" s="44">
        <f t="shared" si="1"/>
        <v>10.706965500000001</v>
      </c>
      <c r="AA10" s="44">
        <f t="shared" si="1"/>
        <v>14.187888050000002</v>
      </c>
      <c r="AB10" s="44">
        <f t="shared" si="1"/>
        <v>16.292200750000003</v>
      </c>
      <c r="AC10" s="44">
        <f t="shared" si="1"/>
        <v>19.521363132432434</v>
      </c>
      <c r="AD10" s="44">
        <f t="shared" si="1"/>
        <v>22.651489349999999</v>
      </c>
      <c r="AH10" s="43">
        <v>12</v>
      </c>
      <c r="AI10" s="55">
        <f t="shared" si="2"/>
        <v>0.20478219593303004</v>
      </c>
      <c r="AJ10" s="55">
        <f t="shared" si="2"/>
        <v>0.30259938164683842</v>
      </c>
      <c r="AK10" s="55">
        <f t="shared" si="2"/>
        <v>0.42095234092443834</v>
      </c>
      <c r="AL10" s="55">
        <f t="shared" si="2"/>
        <v>0.61932806737807344</v>
      </c>
      <c r="AM10" s="55">
        <f t="shared" si="2"/>
        <v>1.0819151049492028</v>
      </c>
      <c r="AP10" s="43">
        <v>12</v>
      </c>
      <c r="AQ10" s="44">
        <f t="shared" si="3"/>
        <v>0.61293280551588425</v>
      </c>
      <c r="AR10" s="44">
        <f t="shared" si="3"/>
        <v>1.0345910935612139</v>
      </c>
      <c r="AS10" s="44">
        <f t="shared" si="3"/>
        <v>1.3891271739859754</v>
      </c>
      <c r="AT10" s="44">
        <f t="shared" si="3"/>
        <v>2.152271928678859</v>
      </c>
      <c r="AU10" s="44">
        <f t="shared" si="3"/>
        <v>3.2783561380999449</v>
      </c>
      <c r="AW10" s="56"/>
    </row>
    <row r="11" spans="1:49" x14ac:dyDescent="0.25">
      <c r="H11" s="40"/>
      <c r="Q11" s="40"/>
      <c r="Y11" s="40"/>
      <c r="AH11" s="40"/>
      <c r="AP11" s="40"/>
      <c r="AW11" s="56"/>
    </row>
    <row r="12" spans="1:49" x14ac:dyDescent="0.25">
      <c r="H12" s="40"/>
      <c r="Q12" s="40"/>
      <c r="Y12" s="40"/>
      <c r="AH12" s="40"/>
      <c r="AP12" s="40"/>
      <c r="AW12" s="56"/>
    </row>
    <row r="13" spans="1:49" x14ac:dyDescent="0.25">
      <c r="C13" s="45" t="s">
        <v>128</v>
      </c>
      <c r="H13" s="40"/>
      <c r="J13" s="198" t="s">
        <v>131</v>
      </c>
      <c r="K13" s="198"/>
      <c r="Q13" s="40"/>
      <c r="S13" s="45" t="s">
        <v>128</v>
      </c>
      <c r="Y13" s="40"/>
      <c r="AA13" s="198" t="s">
        <v>131</v>
      </c>
      <c r="AB13" s="198"/>
      <c r="AH13" s="40"/>
      <c r="AJ13" s="45" t="s">
        <v>128</v>
      </c>
      <c r="AP13" s="40"/>
      <c r="AR13" s="198" t="s">
        <v>131</v>
      </c>
      <c r="AS13" s="198"/>
      <c r="AW13" s="56"/>
    </row>
    <row r="14" spans="1:49" x14ac:dyDescent="0.25">
      <c r="A14" s="43" t="s">
        <v>125</v>
      </c>
      <c r="B14" s="46" t="s">
        <v>126</v>
      </c>
      <c r="C14" s="46" t="s">
        <v>194</v>
      </c>
      <c r="D14" s="46" t="s">
        <v>195</v>
      </c>
      <c r="E14" s="46" t="s">
        <v>196</v>
      </c>
      <c r="F14" s="46" t="s">
        <v>197</v>
      </c>
      <c r="H14" s="43" t="s">
        <v>125</v>
      </c>
      <c r="I14" s="46" t="s">
        <v>126</v>
      </c>
      <c r="J14" s="46" t="s">
        <v>194</v>
      </c>
      <c r="K14" s="46" t="s">
        <v>195</v>
      </c>
      <c r="L14" s="46" t="s">
        <v>196</v>
      </c>
      <c r="M14" s="46" t="s">
        <v>197</v>
      </c>
      <c r="Q14" s="43" t="s">
        <v>125</v>
      </c>
      <c r="R14" s="46" t="s">
        <v>126</v>
      </c>
      <c r="S14" s="46" t="s">
        <v>194</v>
      </c>
      <c r="T14" s="46" t="s">
        <v>195</v>
      </c>
      <c r="U14" s="46" t="s">
        <v>196</v>
      </c>
      <c r="V14" s="46" t="s">
        <v>197</v>
      </c>
      <c r="Y14" s="43" t="s">
        <v>125</v>
      </c>
      <c r="Z14" s="46" t="s">
        <v>126</v>
      </c>
      <c r="AA14" s="46" t="s">
        <v>194</v>
      </c>
      <c r="AB14" s="46" t="s">
        <v>195</v>
      </c>
      <c r="AC14" s="46" t="s">
        <v>196</v>
      </c>
      <c r="AD14" s="46" t="s">
        <v>197</v>
      </c>
      <c r="AH14" s="43" t="s">
        <v>125</v>
      </c>
      <c r="AI14" s="46" t="s">
        <v>126</v>
      </c>
      <c r="AJ14" s="46" t="s">
        <v>194</v>
      </c>
      <c r="AK14" s="46" t="s">
        <v>195</v>
      </c>
      <c r="AL14" s="46" t="s">
        <v>196</v>
      </c>
      <c r="AM14" s="46" t="s">
        <v>197</v>
      </c>
      <c r="AP14" s="43" t="s">
        <v>125</v>
      </c>
      <c r="AQ14" s="46" t="s">
        <v>126</v>
      </c>
      <c r="AR14" s="46" t="s">
        <v>194</v>
      </c>
      <c r="AS14" s="46" t="s">
        <v>195</v>
      </c>
      <c r="AT14" s="46" t="s">
        <v>196</v>
      </c>
      <c r="AU14" s="46" t="s">
        <v>197</v>
      </c>
      <c r="AW14" s="56"/>
    </row>
    <row r="15" spans="1:49" x14ac:dyDescent="0.25">
      <c r="A15" s="43">
        <v>4</v>
      </c>
      <c r="B15" s="44">
        <f>'quasi-steady RoS'!B49</f>
        <v>0.24016912664698681</v>
      </c>
      <c r="C15" s="44">
        <f>'quasi-steady RoS'!C49</f>
        <v>0.37079740649155929</v>
      </c>
      <c r="D15" s="44">
        <f>'quasi-steady RoS'!D49</f>
        <v>0.66588969705714518</v>
      </c>
      <c r="E15" s="44">
        <f>'quasi-steady RoS'!E49</f>
        <v>1.088767072664057</v>
      </c>
      <c r="F15" s="44">
        <f>'quasi-steady RoS'!F49</f>
        <v>1.51</v>
      </c>
      <c r="H15" s="43">
        <v>4</v>
      </c>
      <c r="I15" s="44">
        <f>'quasi-steady RoS'!O49</f>
        <v>0.30962810214043612</v>
      </c>
      <c r="J15" s="44">
        <f>'quasi-steady RoS'!P49</f>
        <v>0.410110423116615</v>
      </c>
      <c r="K15" s="44">
        <f>'quasi-steady RoS'!Q49</f>
        <v>0.61499999999999999</v>
      </c>
      <c r="L15" s="44">
        <f>'quasi-steady RoS'!R49</f>
        <v>1.238737392888801</v>
      </c>
      <c r="M15" s="44">
        <f>'quasi-steady RoS'!S49</f>
        <v>1.7789999999999999</v>
      </c>
      <c r="Q15" s="43">
        <v>4</v>
      </c>
      <c r="R15" s="44">
        <f t="shared" ref="R15:V19" si="4">17425*B15*1.33*0.5/1000</f>
        <v>2.7829897761627906</v>
      </c>
      <c r="S15" s="44">
        <f t="shared" si="4"/>
        <v>4.2966612973967546</v>
      </c>
      <c r="T15" s="44">
        <f t="shared" si="4"/>
        <v>7.7160801008618014</v>
      </c>
      <c r="U15" s="44">
        <f t="shared" si="4"/>
        <v>12.616224550378844</v>
      </c>
      <c r="V15" s="44">
        <f t="shared" si="4"/>
        <v>17.49731375</v>
      </c>
      <c r="Y15" s="43">
        <v>4</v>
      </c>
      <c r="Z15" s="44">
        <f t="shared" ref="Z15:AD19" si="5">17425*I15*1.33*0.5/1000</f>
        <v>3.5878543370650715</v>
      </c>
      <c r="AA15" s="44">
        <f t="shared" si="5"/>
        <v>4.7522057916666656</v>
      </c>
      <c r="AB15" s="44">
        <f t="shared" si="5"/>
        <v>7.1263893750000005</v>
      </c>
      <c r="AC15" s="44">
        <f t="shared" si="5"/>
        <v>14.354024382273094</v>
      </c>
      <c r="AD15" s="44">
        <f t="shared" si="5"/>
        <v>20.614384874999999</v>
      </c>
      <c r="AH15" s="43">
        <v>4</v>
      </c>
      <c r="AI15" s="44">
        <f t="shared" ref="AI15:AM19" si="6">(2*9.81*R15*1000)/($AI$1*$AK$1*$AI$2*($A15-B15)^3)</f>
        <v>2.7272470206056094</v>
      </c>
      <c r="AJ15" s="44">
        <f t="shared" si="6"/>
        <v>4.6818260793204294</v>
      </c>
      <c r="AK15" s="44">
        <f t="shared" si="6"/>
        <v>10.843628515055402</v>
      </c>
      <c r="AL15" s="44">
        <f t="shared" si="6"/>
        <v>26.632770115159445</v>
      </c>
      <c r="AM15" s="44">
        <f t="shared" si="6"/>
        <v>59.03249409030407</v>
      </c>
      <c r="AP15" s="43">
        <v>4</v>
      </c>
      <c r="AQ15" s="44">
        <f t="shared" ref="AQ15:AU19" si="7">(2*9.81*Z15*1000)/($AI$1*$AK$1*$AI$2*($H15-I15)^3)</f>
        <v>3.7182808824338127</v>
      </c>
      <c r="AR15" s="44">
        <f t="shared" si="7"/>
        <v>5.3501968725022557</v>
      </c>
      <c r="AS15" s="44">
        <f t="shared" si="7"/>
        <v>9.5699864533224037</v>
      </c>
      <c r="AT15" s="44">
        <f t="shared" si="7"/>
        <v>35.511444510967301</v>
      </c>
      <c r="AU15" s="44">
        <f t="shared" si="7"/>
        <v>98.003705986391154</v>
      </c>
      <c r="AW15" s="56"/>
    </row>
    <row r="16" spans="1:49" x14ac:dyDescent="0.25">
      <c r="A16" s="43">
        <v>6</v>
      </c>
      <c r="B16" s="44">
        <f>'quasi-steady RoS'!B50</f>
        <v>0.45727234982120141</v>
      </c>
      <c r="C16" s="44">
        <f>'quasi-steady RoS'!C50</f>
        <v>0.80020000000000002</v>
      </c>
      <c r="D16" s="44">
        <f>'quasi-steady RoS'!D50</f>
        <v>1.0230999999999999</v>
      </c>
      <c r="E16" s="44">
        <f>'quasi-steady RoS'!E50</f>
        <v>1.5266519888152761</v>
      </c>
      <c r="F16" s="44">
        <f>'quasi-steady RoS'!F50</f>
        <v>1.95</v>
      </c>
      <c r="H16" s="43">
        <v>6</v>
      </c>
      <c r="I16" s="44">
        <f>'quasi-steady RoS'!O50</f>
        <v>0.58984469084183555</v>
      </c>
      <c r="J16" s="44">
        <f>'quasi-steady RoS'!P50</f>
        <v>0.98872453816660866</v>
      </c>
      <c r="K16" s="44">
        <f>'quasi-steady RoS'!Q50</f>
        <v>1.36</v>
      </c>
      <c r="L16" s="44">
        <f>'quasi-steady RoS'!R50</f>
        <v>1.986152078893183</v>
      </c>
      <c r="M16" s="44">
        <f>'quasi-steady RoS'!S50</f>
        <v>2.4500000000000002</v>
      </c>
      <c r="Q16" s="43">
        <v>6</v>
      </c>
      <c r="R16" s="44">
        <f t="shared" si="4"/>
        <v>5.2987005125968993</v>
      </c>
      <c r="S16" s="44">
        <f t="shared" si="4"/>
        <v>9.2724175250000016</v>
      </c>
      <c r="T16" s="44">
        <f t="shared" si="4"/>
        <v>11.855299137499999</v>
      </c>
      <c r="U16" s="72">
        <f t="shared" si="4"/>
        <v>17.690270751895614</v>
      </c>
      <c r="V16" s="44">
        <f t="shared" si="4"/>
        <v>22.595868750000001</v>
      </c>
      <c r="Y16" s="43">
        <v>6</v>
      </c>
      <c r="Z16" s="44">
        <f t="shared" si="5"/>
        <v>6.8348990857161249</v>
      </c>
      <c r="AA16" s="44">
        <f t="shared" si="5"/>
        <v>11.45696917657285</v>
      </c>
      <c r="AB16" s="44">
        <f t="shared" si="5"/>
        <v>15.759169999999999</v>
      </c>
      <c r="AC16" s="44">
        <f t="shared" si="5"/>
        <v>23.014785483184625</v>
      </c>
      <c r="AD16" s="44">
        <f t="shared" si="5"/>
        <v>28.389681250000002</v>
      </c>
      <c r="AH16" s="43">
        <v>6</v>
      </c>
      <c r="AI16" s="44">
        <f t="shared" si="6"/>
        <v>1.6207519373420369</v>
      </c>
      <c r="AJ16" s="44">
        <f t="shared" si="6"/>
        <v>3.4351907234859285</v>
      </c>
      <c r="AK16" s="44">
        <f t="shared" si="6"/>
        <v>5.0090292425044129</v>
      </c>
      <c r="AL16" s="44">
        <f t="shared" si="6"/>
        <v>10.293290169667843</v>
      </c>
      <c r="AM16" s="44">
        <f t="shared" si="6"/>
        <v>17.716656626578899</v>
      </c>
      <c r="AP16" s="43">
        <v>6</v>
      </c>
      <c r="AQ16" s="44">
        <f t="shared" si="7"/>
        <v>2.2481262846136985</v>
      </c>
      <c r="AR16" s="44">
        <f t="shared" si="7"/>
        <v>4.7417943111747229</v>
      </c>
      <c r="AS16" s="44">
        <f t="shared" si="7"/>
        <v>8.2166955023634785</v>
      </c>
      <c r="AT16" s="44">
        <f t="shared" si="7"/>
        <v>18.537108182275457</v>
      </c>
      <c r="AU16" s="44">
        <f t="shared" si="7"/>
        <v>33.05165809377192</v>
      </c>
      <c r="AW16" s="56"/>
    </row>
    <row r="17" spans="1:49" x14ac:dyDescent="0.25">
      <c r="A17" s="43">
        <v>8</v>
      </c>
      <c r="B17" s="44">
        <f>'quasi-steady RoS'!B51</f>
        <v>0.71142105263157895</v>
      </c>
      <c r="C17" s="44">
        <f>'quasi-steady RoS'!C51</f>
        <v>1.016</v>
      </c>
      <c r="D17" s="44">
        <f>'quasi-steady RoS'!D51</f>
        <v>1.26</v>
      </c>
      <c r="E17" s="44">
        <f>'quasi-steady RoS'!E51</f>
        <v>1.782748406185058</v>
      </c>
      <c r="F17" s="44">
        <f>'quasi-steady RoS'!F51</f>
        <v>2.2160000000000002</v>
      </c>
      <c r="H17" s="43">
        <v>8</v>
      </c>
      <c r="I17" s="44">
        <f>'quasi-steady RoS'!O51</f>
        <v>1.159188324670132</v>
      </c>
      <c r="J17" s="44">
        <f>'quasi-steady RoS'!P51</f>
        <v>1.7316486671222999</v>
      </c>
      <c r="K17" s="44">
        <f>'quasi-steady RoS'!Q51</f>
        <v>2.2727365321000002</v>
      </c>
      <c r="L17" s="44">
        <f>'quasi-steady RoS'!R51</f>
        <v>2.7664974789915999</v>
      </c>
      <c r="M17" s="44">
        <f>'quasi-steady RoS'!S51</f>
        <v>3.3067906259636102</v>
      </c>
      <c r="Q17" s="43">
        <v>8</v>
      </c>
      <c r="R17" s="44">
        <f t="shared" si="4"/>
        <v>8.2436803750000003</v>
      </c>
      <c r="S17" s="44">
        <f t="shared" si="4"/>
        <v>11.773027000000001</v>
      </c>
      <c r="T17" s="44">
        <f t="shared" si="4"/>
        <v>14.600407500000001</v>
      </c>
      <c r="U17" s="44">
        <f t="shared" si="4"/>
        <v>20.657820000220134</v>
      </c>
      <c r="V17" s="44">
        <f t="shared" si="4"/>
        <v>25.678177000000002</v>
      </c>
      <c r="Y17" s="43">
        <v>8</v>
      </c>
      <c r="Z17" s="44">
        <f t="shared" si="5"/>
        <v>13.432239610655738</v>
      </c>
      <c r="AA17" s="44">
        <f t="shared" si="5"/>
        <v>20.065695386363039</v>
      </c>
      <c r="AB17" s="44">
        <f t="shared" si="5"/>
        <v>26.335618657775264</v>
      </c>
      <c r="AC17" s="44">
        <f t="shared" si="5"/>
        <v>32.057135350000038</v>
      </c>
      <c r="AD17" s="44">
        <f t="shared" si="5"/>
        <v>38.317849727181581</v>
      </c>
      <c r="AH17" s="43">
        <v>8</v>
      </c>
      <c r="AI17" s="44">
        <f t="shared" si="6"/>
        <v>1.1089458814865647</v>
      </c>
      <c r="AJ17" s="44">
        <f t="shared" si="6"/>
        <v>1.8000859499615842</v>
      </c>
      <c r="AK17" s="44">
        <f t="shared" si="6"/>
        <v>2.4837225584477811</v>
      </c>
      <c r="AL17" s="44">
        <f t="shared" si="6"/>
        <v>4.4772047530366184</v>
      </c>
      <c r="AM17" s="44">
        <f t="shared" si="6"/>
        <v>6.9118949592052665</v>
      </c>
      <c r="AP17" s="43">
        <v>8</v>
      </c>
      <c r="AQ17" s="44">
        <f t="shared" si="7"/>
        <v>2.1854623075065525</v>
      </c>
      <c r="AR17" s="44">
        <f t="shared" si="7"/>
        <v>4.2433809162816942</v>
      </c>
      <c r="AS17" s="44">
        <f t="shared" si="7"/>
        <v>7.3016301814702125</v>
      </c>
      <c r="AT17" s="44">
        <f t="shared" si="7"/>
        <v>11.648370933890078</v>
      </c>
      <c r="AU17" s="44">
        <f t="shared" si="7"/>
        <v>19.306748345831338</v>
      </c>
      <c r="AW17" s="56"/>
    </row>
    <row r="18" spans="1:49" x14ac:dyDescent="0.25">
      <c r="A18" s="43">
        <v>10</v>
      </c>
      <c r="B18" s="44">
        <f>'quasi-steady RoS'!B52</f>
        <v>0.89021066826490869</v>
      </c>
      <c r="C18" s="44">
        <f>'quasi-steady RoS'!C52</f>
        <v>1.2024999999999999</v>
      </c>
      <c r="D18" s="44">
        <f>'quasi-steady RoS'!D52</f>
        <v>1.536373733063054</v>
      </c>
      <c r="E18" s="44">
        <f>'quasi-steady RoS'!E52</f>
        <v>1.8949661776498901</v>
      </c>
      <c r="F18" s="44">
        <f>'quasi-steady RoS'!F52</f>
        <v>2.3540000000000001</v>
      </c>
      <c r="H18" s="43">
        <v>10</v>
      </c>
      <c r="I18" s="44">
        <f>'quasi-steady RoS'!O52</f>
        <v>1.75085</v>
      </c>
      <c r="J18" s="44">
        <f>'quasi-steady RoS'!P52</f>
        <v>2.4489999999999998</v>
      </c>
      <c r="K18" s="44">
        <f>'quasi-steady RoS'!Q52</f>
        <v>2.8292591090000001</v>
      </c>
      <c r="L18" s="44">
        <f>'quasi-steady RoS'!R52</f>
        <v>3.26354292859128</v>
      </c>
      <c r="M18" s="44">
        <f>'quasi-steady RoS'!S52</f>
        <v>4.0049999999999999</v>
      </c>
      <c r="Q18" s="43">
        <v>10</v>
      </c>
      <c r="R18" s="44">
        <f t="shared" si="4"/>
        <v>10.315427394853163</v>
      </c>
      <c r="S18" s="44">
        <f t="shared" si="4"/>
        <v>13.934119062500001</v>
      </c>
      <c r="T18" s="44">
        <f t="shared" si="4"/>
        <v>17.802922678584775</v>
      </c>
      <c r="U18" s="44">
        <f t="shared" si="4"/>
        <v>21.958157454290308</v>
      </c>
      <c r="V18" s="44">
        <f t="shared" si="4"/>
        <v>27.277269250000003</v>
      </c>
      <c r="Y18" s="43">
        <v>10</v>
      </c>
      <c r="Z18" s="44">
        <f t="shared" si="5"/>
        <v>20.288193231249998</v>
      </c>
      <c r="AA18" s="44">
        <f t="shared" si="5"/>
        <v>28.378093625000002</v>
      </c>
      <c r="AB18" s="44">
        <f t="shared" si="5"/>
        <v>32.784393582926128</v>
      </c>
      <c r="AC18" s="44">
        <f t="shared" si="5"/>
        <v>37.816711627917535</v>
      </c>
      <c r="AD18" s="44">
        <f t="shared" si="5"/>
        <v>46.408438125000004</v>
      </c>
      <c r="AH18" s="43">
        <v>10</v>
      </c>
      <c r="AI18" s="44">
        <f t="shared" si="6"/>
        <v>0.71068969693009787</v>
      </c>
      <c r="AJ18" s="44">
        <f t="shared" si="6"/>
        <v>1.0659074185197108</v>
      </c>
      <c r="AK18" s="44">
        <f t="shared" si="6"/>
        <v>1.5294654350863535</v>
      </c>
      <c r="AL18" s="44">
        <f t="shared" si="6"/>
        <v>2.1480737831634329</v>
      </c>
      <c r="AM18" s="44">
        <f t="shared" si="6"/>
        <v>3.1784530723923212</v>
      </c>
      <c r="AP18" s="43">
        <v>10</v>
      </c>
      <c r="AQ18" s="44">
        <f t="shared" si="7"/>
        <v>1.8824938434781155</v>
      </c>
      <c r="AR18" s="44">
        <f t="shared" si="7"/>
        <v>3.4331090654887664</v>
      </c>
      <c r="AS18" s="44">
        <f t="shared" si="7"/>
        <v>4.6311927790381642</v>
      </c>
      <c r="AT18" s="44">
        <f t="shared" si="7"/>
        <v>6.4432786930454853</v>
      </c>
      <c r="AU18" s="44">
        <f t="shared" si="7"/>
        <v>11.218820112803911</v>
      </c>
      <c r="AW18" s="56"/>
    </row>
    <row r="19" spans="1:49" x14ac:dyDescent="0.25">
      <c r="A19" s="43">
        <v>12</v>
      </c>
      <c r="B19" s="44">
        <f>'quasi-steady RoS'!B53</f>
        <v>1.0827735013078501</v>
      </c>
      <c r="C19" s="44">
        <f>'quasi-steady RoS'!C53</f>
        <v>1.44046944879647</v>
      </c>
      <c r="D19" s="44">
        <f>'quasi-steady RoS'!D53</f>
        <v>1.8</v>
      </c>
      <c r="E19" s="44">
        <f>'quasi-steady RoS'!E53</f>
        <v>2.1730911390842902</v>
      </c>
      <c r="F19" s="44">
        <f>'quasi-steady RoS'!F53</f>
        <v>2.5670000000000002</v>
      </c>
      <c r="H19" s="43">
        <v>12</v>
      </c>
      <c r="I19" s="44">
        <f>'quasi-steady RoS'!O53</f>
        <v>2.1545037510419598</v>
      </c>
      <c r="J19" s="44">
        <f>'quasi-steady RoS'!P53</f>
        <v>2.8079999999999998</v>
      </c>
      <c r="K19" s="44">
        <f>'quasi-steady RoS'!Q53</f>
        <v>3.170894428</v>
      </c>
      <c r="L19" s="44">
        <f>'quasi-steady RoS'!R53</f>
        <v>3.8039840334042898</v>
      </c>
      <c r="M19" s="44">
        <f>'quasi-steady RoS'!S53</f>
        <v>4.556</v>
      </c>
      <c r="Q19" s="43">
        <v>12</v>
      </c>
      <c r="R19" s="44">
        <f t="shared" si="4"/>
        <v>12.546773293092375</v>
      </c>
      <c r="S19" s="44">
        <f t="shared" si="4"/>
        <v>16.691619796610198</v>
      </c>
      <c r="T19" s="44">
        <f t="shared" si="4"/>
        <v>20.857725000000002</v>
      </c>
      <c r="U19" s="44">
        <f t="shared" si="4"/>
        <v>25.1809652105316</v>
      </c>
      <c r="V19" s="44">
        <f t="shared" si="4"/>
        <v>29.745433375000005</v>
      </c>
      <c r="Y19" s="43">
        <v>12</v>
      </c>
      <c r="Z19" s="44">
        <f t="shared" si="5"/>
        <v>24.96558152816759</v>
      </c>
      <c r="AA19" s="44">
        <f t="shared" si="5"/>
        <v>32.538051000000003</v>
      </c>
      <c r="AB19" s="44">
        <f t="shared" si="5"/>
        <v>36.743135546253498</v>
      </c>
      <c r="AC19" s="44">
        <f t="shared" si="5"/>
        <v>44.079140485076387</v>
      </c>
      <c r="AD19" s="44">
        <f t="shared" si="5"/>
        <v>52.793219500000006</v>
      </c>
      <c r="AH19" s="43">
        <v>12</v>
      </c>
      <c r="AI19" s="44">
        <f t="shared" si="6"/>
        <v>0.50224183262722133</v>
      </c>
      <c r="AJ19" s="44">
        <f t="shared" si="6"/>
        <v>0.73838428466973727</v>
      </c>
      <c r="AK19" s="44">
        <f t="shared" si="6"/>
        <v>1.0237271379139894</v>
      </c>
      <c r="AL19" s="44">
        <f t="shared" si="6"/>
        <v>1.3820997313336276</v>
      </c>
      <c r="AM19" s="44">
        <f t="shared" si="6"/>
        <v>1.8458167880572542</v>
      </c>
      <c r="AP19" s="43">
        <v>12</v>
      </c>
      <c r="AQ19" s="44">
        <f t="shared" si="7"/>
        <v>1.3625318020782902</v>
      </c>
      <c r="AR19" s="44">
        <f t="shared" si="7"/>
        <v>2.1821232806122834</v>
      </c>
      <c r="AS19" s="44">
        <f t="shared" si="7"/>
        <v>2.7806343258693391</v>
      </c>
      <c r="AT19" s="44">
        <f t="shared" si="7"/>
        <v>4.1700621181585245</v>
      </c>
      <c r="AU19" s="44">
        <f t="shared" si="7"/>
        <v>6.6661771150116902</v>
      </c>
      <c r="AW19" s="56"/>
    </row>
    <row r="20" spans="1:49" x14ac:dyDescent="0.25">
      <c r="H20" s="40"/>
      <c r="Q20" s="40"/>
      <c r="Y20" s="40"/>
      <c r="AH20" s="40"/>
      <c r="AP20" s="40"/>
      <c r="AW20" s="56"/>
    </row>
    <row r="21" spans="1:49" x14ac:dyDescent="0.25">
      <c r="H21" s="40"/>
      <c r="Q21" s="40"/>
      <c r="Y21" s="40"/>
      <c r="AH21" s="40"/>
      <c r="AP21" s="40"/>
      <c r="AW21" s="56"/>
    </row>
    <row r="22" spans="1:49" x14ac:dyDescent="0.25">
      <c r="C22" s="45" t="s">
        <v>129</v>
      </c>
      <c r="H22" s="40"/>
      <c r="J22" s="198" t="s">
        <v>132</v>
      </c>
      <c r="K22" s="198"/>
      <c r="Q22" s="40"/>
      <c r="S22" s="45" t="s">
        <v>129</v>
      </c>
      <c r="Y22" s="40"/>
      <c r="AA22" s="198" t="s">
        <v>132</v>
      </c>
      <c r="AB22" s="198"/>
      <c r="AH22" s="40"/>
      <c r="AJ22" s="45" t="s">
        <v>129</v>
      </c>
      <c r="AP22" s="40"/>
      <c r="AR22" s="198" t="s">
        <v>132</v>
      </c>
      <c r="AS22" s="198"/>
      <c r="AW22" s="56"/>
    </row>
    <row r="23" spans="1:49" x14ac:dyDescent="0.25">
      <c r="A23" s="43" t="s">
        <v>125</v>
      </c>
      <c r="B23" s="46" t="s">
        <v>126</v>
      </c>
      <c r="C23" s="46" t="s">
        <v>194</v>
      </c>
      <c r="D23" s="46" t="s">
        <v>195</v>
      </c>
      <c r="E23" s="46" t="s">
        <v>196</v>
      </c>
      <c r="F23" s="46" t="s">
        <v>197</v>
      </c>
      <c r="H23" s="43" t="s">
        <v>125</v>
      </c>
      <c r="I23" s="46" t="s">
        <v>126</v>
      </c>
      <c r="J23" s="46" t="s">
        <v>194</v>
      </c>
      <c r="K23" s="46" t="s">
        <v>195</v>
      </c>
      <c r="L23" s="46" t="s">
        <v>196</v>
      </c>
      <c r="M23" s="46" t="s">
        <v>197</v>
      </c>
      <c r="Q23" s="43" t="s">
        <v>125</v>
      </c>
      <c r="R23" s="46" t="s">
        <v>126</v>
      </c>
      <c r="S23" s="46" t="s">
        <v>194</v>
      </c>
      <c r="T23" s="46" t="s">
        <v>195</v>
      </c>
      <c r="U23" s="46" t="s">
        <v>196</v>
      </c>
      <c r="V23" s="46" t="s">
        <v>197</v>
      </c>
      <c r="Y23" s="43" t="s">
        <v>125</v>
      </c>
      <c r="Z23" s="46" t="s">
        <v>126</v>
      </c>
      <c r="AA23" s="46" t="s">
        <v>194</v>
      </c>
      <c r="AB23" s="46" t="s">
        <v>195</v>
      </c>
      <c r="AC23" s="46" t="s">
        <v>196</v>
      </c>
      <c r="AD23" s="46" t="s">
        <v>197</v>
      </c>
      <c r="AH23" s="43" t="s">
        <v>125</v>
      </c>
      <c r="AI23" s="46" t="s">
        <v>126</v>
      </c>
      <c r="AJ23" s="46" t="s">
        <v>194</v>
      </c>
      <c r="AK23" s="46" t="s">
        <v>195</v>
      </c>
      <c r="AL23" s="46" t="s">
        <v>196</v>
      </c>
      <c r="AM23" s="46" t="s">
        <v>197</v>
      </c>
      <c r="AP23" s="43" t="s">
        <v>125</v>
      </c>
      <c r="AQ23" s="46" t="s">
        <v>126</v>
      </c>
      <c r="AR23" s="46" t="s">
        <v>194</v>
      </c>
      <c r="AS23" s="46" t="s">
        <v>195</v>
      </c>
      <c r="AT23" s="46" t="s">
        <v>196</v>
      </c>
      <c r="AU23" s="46" t="s">
        <v>197</v>
      </c>
      <c r="AW23" s="56"/>
    </row>
    <row r="24" spans="1:49" x14ac:dyDescent="0.25">
      <c r="A24" s="43">
        <v>4</v>
      </c>
      <c r="B24" s="44">
        <f>'quasi-steady RoS'!B67</f>
        <v>0.23942453260373919</v>
      </c>
      <c r="C24" s="44">
        <f>'quasi-steady RoS'!C67</f>
        <v>0.29721250511108088</v>
      </c>
      <c r="D24" s="44">
        <f>'quasi-steady RoS'!D67</f>
        <v>0.44243688278231003</v>
      </c>
      <c r="E24" s="44">
        <f>'quasi-steady RoS'!E67</f>
        <v>0.74007282292838383</v>
      </c>
      <c r="F24" s="44">
        <f>'quasi-steady RoS'!F67</f>
        <v>1.21</v>
      </c>
      <c r="H24" s="43">
        <v>4</v>
      </c>
      <c r="I24" s="44">
        <f>'quasi-steady RoS'!O67</f>
        <v>0.29773930597839521</v>
      </c>
      <c r="J24" s="44">
        <f>'quasi-steady RoS'!P67</f>
        <v>0.36870000000000003</v>
      </c>
      <c r="K24" s="44">
        <f>'quasi-steady RoS'!Q67</f>
        <v>0.57653956100000003</v>
      </c>
      <c r="L24" s="44">
        <f>'quasi-steady RoS'!R67</f>
        <v>0.77883584010031059</v>
      </c>
      <c r="M24" s="44">
        <f>'quasi-steady RoS'!S67</f>
        <v>1.2290000000000001</v>
      </c>
      <c r="Q24" s="43">
        <v>4</v>
      </c>
      <c r="R24" s="44">
        <f t="shared" ref="R24:V28" si="8">17425*B24*1.33*1/1000</f>
        <v>5.5487233992248077</v>
      </c>
      <c r="S24" s="44">
        <f t="shared" si="8"/>
        <v>6.8879741090755777</v>
      </c>
      <c r="T24" s="44">
        <f t="shared" si="8"/>
        <v>10.253585367700731</v>
      </c>
      <c r="U24" s="44">
        <f t="shared" si="8"/>
        <v>17.151372689571026</v>
      </c>
      <c r="V24" s="44">
        <f t="shared" si="8"/>
        <v>28.0420525</v>
      </c>
      <c r="Y24" s="43">
        <v>4</v>
      </c>
      <c r="Z24" s="44">
        <f t="shared" ref="Z24:AD28" si="9">17425*I24*1.33*1/1000</f>
        <v>6.9001828508758036</v>
      </c>
      <c r="AA24" s="44">
        <f t="shared" si="9"/>
        <v>8.5447146750000016</v>
      </c>
      <c r="AB24" s="44">
        <f t="shared" si="9"/>
        <v>13.361448461065253</v>
      </c>
      <c r="AC24" s="44">
        <f t="shared" si="9"/>
        <v>18.049715303284724</v>
      </c>
      <c r="AD24" s="44">
        <f t="shared" si="9"/>
        <v>28.482382250000004</v>
      </c>
      <c r="AH24" s="43">
        <v>4</v>
      </c>
      <c r="AI24" s="44">
        <f t="shared" ref="AI24:AM28" si="10">(2*9.81*R24*1000)/($AI$1*$AK$1*$AI$2*($A24-B24)^3)</f>
        <v>5.4343542400048728</v>
      </c>
      <c r="AJ24" s="44">
        <f t="shared" si="10"/>
        <v>7.0668021934608509</v>
      </c>
      <c r="AK24" s="44">
        <f t="shared" si="10"/>
        <v>11.861393230732645</v>
      </c>
      <c r="AL24" s="44">
        <f t="shared" si="10"/>
        <v>25.786534628794801</v>
      </c>
      <c r="AM24" s="44">
        <f t="shared" si="10"/>
        <v>67.253514199086865</v>
      </c>
      <c r="AP24" s="43">
        <v>4</v>
      </c>
      <c r="AQ24" s="44">
        <f t="shared" ref="AQ24:AU28" si="11">(2*9.81*Z24*1000)/($AI$1*$AK$1*$AI$2*($H24-I24)^3)</f>
        <v>7.0823503213010204</v>
      </c>
      <c r="AR24" s="44">
        <f t="shared" si="11"/>
        <v>9.2945628960002296</v>
      </c>
      <c r="AS24" s="44">
        <f t="shared" si="11"/>
        <v>17.345043536826168</v>
      </c>
      <c r="AT24" s="44">
        <f t="shared" si="11"/>
        <v>28.128694451847807</v>
      </c>
      <c r="AU24" s="44">
        <f t="shared" si="11"/>
        <v>69.724358545791375</v>
      </c>
      <c r="AW24" s="56"/>
    </row>
    <row r="25" spans="1:49" x14ac:dyDescent="0.25">
      <c r="A25" s="43">
        <v>6</v>
      </c>
      <c r="B25" s="44">
        <f>'quasi-steady RoS'!B68</f>
        <v>0.314</v>
      </c>
      <c r="C25" s="44">
        <f>'quasi-steady RoS'!C68</f>
        <v>0.56889445604435174</v>
      </c>
      <c r="D25" s="44">
        <f>'quasi-steady RoS'!D68</f>
        <v>0.79100000000000004</v>
      </c>
      <c r="E25" s="44">
        <f>'quasi-steady RoS'!E68</f>
        <v>1.1746579856924699</v>
      </c>
      <c r="F25" s="44">
        <f>'quasi-steady RoS'!F68</f>
        <v>1.66</v>
      </c>
      <c r="H25" s="43">
        <v>6</v>
      </c>
      <c r="I25" s="44">
        <f>'quasi-steady RoS'!O68</f>
        <v>0.45335320459353518</v>
      </c>
      <c r="J25" s="44">
        <f>'quasi-steady RoS'!P68</f>
        <v>0.628</v>
      </c>
      <c r="K25" s="44">
        <f>'quasi-steady RoS'!Q68</f>
        <v>1.08</v>
      </c>
      <c r="L25" s="44">
        <f>'quasi-steady RoS'!R68</f>
        <v>1.4490000000000001</v>
      </c>
      <c r="M25" s="44">
        <f>'quasi-steady RoS'!S68</f>
        <v>1.9510000000000001</v>
      </c>
      <c r="Q25" s="43">
        <v>6</v>
      </c>
      <c r="R25" s="44">
        <f t="shared" si="8"/>
        <v>7.2770285000000001</v>
      </c>
      <c r="S25" s="44">
        <f t="shared" si="8"/>
        <v>13.184271242441865</v>
      </c>
      <c r="T25" s="44">
        <f t="shared" si="8"/>
        <v>18.331622750000001</v>
      </c>
      <c r="U25" s="44">
        <f t="shared" si="8"/>
        <v>27.222992482919413</v>
      </c>
      <c r="V25" s="44">
        <f t="shared" si="8"/>
        <v>38.470914999999998</v>
      </c>
      <c r="Y25" s="43">
        <v>6</v>
      </c>
      <c r="Z25" s="44">
        <f t="shared" si="9"/>
        <v>10.506573854756327</v>
      </c>
      <c r="AA25" s="44">
        <f t="shared" si="9"/>
        <v>14.554057</v>
      </c>
      <c r="AB25" s="44">
        <f t="shared" si="9"/>
        <v>25.02927</v>
      </c>
      <c r="AC25" s="44">
        <f t="shared" si="9"/>
        <v>33.580937250000005</v>
      </c>
      <c r="AD25" s="44">
        <f t="shared" si="9"/>
        <v>45.214912750000003</v>
      </c>
      <c r="AH25" s="43">
        <v>6</v>
      </c>
      <c r="AI25" s="44">
        <f t="shared" si="10"/>
        <v>2.0618226393395878</v>
      </c>
      <c r="AJ25" s="44">
        <f t="shared" si="10"/>
        <v>4.2865628485660947</v>
      </c>
      <c r="AK25" s="44">
        <f t="shared" si="10"/>
        <v>6.7554709874516634</v>
      </c>
      <c r="AL25" s="44">
        <f t="shared" si="10"/>
        <v>12.620290574337167</v>
      </c>
      <c r="AM25" s="44">
        <f t="shared" si="10"/>
        <v>24.512133964075787</v>
      </c>
      <c r="AP25" s="43">
        <v>6</v>
      </c>
      <c r="AQ25" s="44">
        <f t="shared" si="11"/>
        <v>3.2069144747731508</v>
      </c>
      <c r="AR25" s="44">
        <f t="shared" si="11"/>
        <v>4.8898310474170295</v>
      </c>
      <c r="AS25" s="44">
        <f t="shared" si="11"/>
        <v>10.946383747852098</v>
      </c>
      <c r="AT25" s="44">
        <f t="shared" si="11"/>
        <v>18.556245128269467</v>
      </c>
      <c r="AU25" s="44">
        <f t="shared" si="11"/>
        <v>35.477757515102304</v>
      </c>
      <c r="AW25" s="56"/>
    </row>
    <row r="26" spans="1:49" x14ac:dyDescent="0.25">
      <c r="A26" s="43">
        <v>8</v>
      </c>
      <c r="B26" s="44">
        <f>'quasi-steady RoS'!B69</f>
        <v>0.47799999999999998</v>
      </c>
      <c r="C26" s="44">
        <f>'quasi-steady RoS'!C69</f>
        <v>0.90085975601254797</v>
      </c>
      <c r="D26" s="44">
        <f>'quasi-steady RoS'!D69</f>
        <v>1.1374006152158149</v>
      </c>
      <c r="E26" s="44">
        <f>'quasi-steady RoS'!E69</f>
        <v>1.5772602925626651</v>
      </c>
      <c r="F26" s="44">
        <f>'quasi-steady RoS'!F69</f>
        <v>2.1800000000000002</v>
      </c>
      <c r="H26" s="43">
        <v>8</v>
      </c>
      <c r="I26" s="44">
        <f>'quasi-steady RoS'!O69</f>
        <v>0.69038409951609492</v>
      </c>
      <c r="J26" s="44">
        <f>'quasi-steady RoS'!P69</f>
        <v>1.02</v>
      </c>
      <c r="K26" s="44">
        <f>'quasi-steady RoS'!Q69</f>
        <v>1.618082816</v>
      </c>
      <c r="L26" s="44">
        <f>'quasi-steady RoS'!R69</f>
        <v>2.1654</v>
      </c>
      <c r="M26" s="44">
        <f>'quasi-steady RoS'!S69</f>
        <v>2.87</v>
      </c>
      <c r="Q26" s="43">
        <v>8</v>
      </c>
      <c r="R26" s="44">
        <f t="shared" si="8"/>
        <v>11.0777695</v>
      </c>
      <c r="S26" s="44">
        <f t="shared" si="8"/>
        <v>20.877650060529803</v>
      </c>
      <c r="T26" s="44">
        <f t="shared" si="8"/>
        <v>26.359543607780317</v>
      </c>
      <c r="U26" s="44">
        <f t="shared" si="8"/>
        <v>36.553401595212904</v>
      </c>
      <c r="V26" s="44">
        <f t="shared" si="8"/>
        <v>50.522045000000006</v>
      </c>
      <c r="Y26" s="43">
        <v>8</v>
      </c>
      <c r="Z26" s="44">
        <f t="shared" si="9"/>
        <v>15.999824102310381</v>
      </c>
      <c r="AA26" s="44">
        <f t="shared" si="9"/>
        <v>23.638755</v>
      </c>
      <c r="AB26" s="44">
        <f t="shared" si="9"/>
        <v>37.499473781504008</v>
      </c>
      <c r="AC26" s="44">
        <f t="shared" si="9"/>
        <v>50.183686350000002</v>
      </c>
      <c r="AD26" s="44">
        <f t="shared" si="9"/>
        <v>66.512967500000002</v>
      </c>
      <c r="AH26" s="43">
        <v>8</v>
      </c>
      <c r="AI26" s="44">
        <f t="shared" si="10"/>
        <v>1.3557204007515242</v>
      </c>
      <c r="AJ26" s="44">
        <f t="shared" si="10"/>
        <v>3.0393599807545821</v>
      </c>
      <c r="AK26" s="44">
        <f t="shared" si="10"/>
        <v>4.2480511738878279</v>
      </c>
      <c r="AL26" s="44">
        <f t="shared" si="10"/>
        <v>7.1859572061671741</v>
      </c>
      <c r="AM26" s="44">
        <f t="shared" si="10"/>
        <v>13.348416883746621</v>
      </c>
      <c r="AP26" s="43">
        <v>8</v>
      </c>
      <c r="AQ26" s="44">
        <f t="shared" si="11"/>
        <v>2.1337784886548397</v>
      </c>
      <c r="AR26" s="44">
        <f t="shared" si="11"/>
        <v>3.620563141646771</v>
      </c>
      <c r="AS26" s="44">
        <f t="shared" si="11"/>
        <v>7.5143163556970203</v>
      </c>
      <c r="AT26" s="44">
        <f t="shared" si="11"/>
        <v>13.159733408928695</v>
      </c>
      <c r="AU26" s="44">
        <f t="shared" si="11"/>
        <v>25.660908220784197</v>
      </c>
      <c r="AW26" s="56"/>
    </row>
    <row r="27" spans="1:49" x14ac:dyDescent="0.25">
      <c r="A27" s="43">
        <v>10</v>
      </c>
      <c r="B27" s="44">
        <f>'quasi-steady RoS'!B70</f>
        <v>0.68726460893017671</v>
      </c>
      <c r="C27" s="44">
        <f>'quasi-steady RoS'!C70</f>
        <v>1.18</v>
      </c>
      <c r="D27" s="44">
        <f>'quasi-steady RoS'!D70</f>
        <v>1.41</v>
      </c>
      <c r="E27" s="44">
        <f>'quasi-steady RoS'!E70</f>
        <v>1.885</v>
      </c>
      <c r="F27" s="44">
        <f>'quasi-steady RoS'!F70</f>
        <v>2.59</v>
      </c>
      <c r="H27" s="43">
        <v>10</v>
      </c>
      <c r="I27" s="44">
        <f>'quasi-steady RoS'!O70</f>
        <v>0.97</v>
      </c>
      <c r="J27" s="44">
        <f>'quasi-steady RoS'!P70</f>
        <v>1.39</v>
      </c>
      <c r="K27" s="44">
        <f>'quasi-steady RoS'!Q70</f>
        <v>2.17</v>
      </c>
      <c r="L27" s="44">
        <f>'quasi-steady RoS'!R70</f>
        <v>2.76</v>
      </c>
      <c r="M27" s="44">
        <f>'quasi-steady RoS'!S70</f>
        <v>3.7612000000000001</v>
      </c>
      <c r="Q27" s="43">
        <v>10</v>
      </c>
      <c r="R27" s="44">
        <f t="shared" si="8"/>
        <v>15.927529128109077</v>
      </c>
      <c r="S27" s="44">
        <f t="shared" si="8"/>
        <v>27.346795</v>
      </c>
      <c r="T27" s="44">
        <f t="shared" si="8"/>
        <v>32.677102500000004</v>
      </c>
      <c r="U27" s="44">
        <f t="shared" si="8"/>
        <v>43.685346250000002</v>
      </c>
      <c r="V27" s="44">
        <f t="shared" si="8"/>
        <v>60.023897500000004</v>
      </c>
      <c r="Y27" s="43">
        <v>10</v>
      </c>
      <c r="Z27" s="44">
        <f t="shared" si="9"/>
        <v>22.479992500000002</v>
      </c>
      <c r="AA27" s="44">
        <f t="shared" si="9"/>
        <v>32.213597500000006</v>
      </c>
      <c r="AB27" s="44">
        <f t="shared" si="9"/>
        <v>50.290292500000007</v>
      </c>
      <c r="AC27" s="44">
        <f t="shared" si="9"/>
        <v>63.963689999999993</v>
      </c>
      <c r="AD27" s="44">
        <f t="shared" si="9"/>
        <v>87.166750300000018</v>
      </c>
      <c r="AH27" s="43">
        <v>10</v>
      </c>
      <c r="AI27" s="44">
        <f t="shared" si="10"/>
        <v>1.0271512819674051</v>
      </c>
      <c r="AJ27" s="44">
        <f t="shared" si="10"/>
        <v>2.0759575750362851</v>
      </c>
      <c r="AK27" s="44">
        <f t="shared" si="10"/>
        <v>2.6852321798322656</v>
      </c>
      <c r="AL27" s="44">
        <f t="shared" si="10"/>
        <v>4.2578269255486445</v>
      </c>
      <c r="AM27" s="44">
        <f t="shared" si="10"/>
        <v>7.6840001047904813</v>
      </c>
      <c r="AP27" s="43">
        <v>10</v>
      </c>
      <c r="AQ27" s="44">
        <f t="shared" si="11"/>
        <v>1.5901961779584235</v>
      </c>
      <c r="AR27" s="44">
        <f t="shared" si="11"/>
        <v>2.6287396021188933</v>
      </c>
      <c r="AS27" s="44">
        <f t="shared" si="11"/>
        <v>5.4565315371855192</v>
      </c>
      <c r="AT27" s="44">
        <f t="shared" si="11"/>
        <v>8.7788091057795423</v>
      </c>
      <c r="AU27" s="44">
        <f t="shared" si="11"/>
        <v>18.69672149917918</v>
      </c>
      <c r="AW27" s="56"/>
    </row>
    <row r="28" spans="1:49" x14ac:dyDescent="0.25">
      <c r="A28" s="43">
        <v>12</v>
      </c>
      <c r="B28" s="44">
        <f>'quasi-steady RoS'!B71</f>
        <v>0.89300971547536412</v>
      </c>
      <c r="C28" s="44">
        <f>'quasi-steady RoS'!C71</f>
        <v>1.3759999999999999</v>
      </c>
      <c r="D28" s="44">
        <f>'quasi-steady RoS'!D71</f>
        <v>1.66</v>
      </c>
      <c r="E28" s="44">
        <f>'quasi-steady RoS'!E71</f>
        <v>2.1840000000000002</v>
      </c>
      <c r="F28" s="44">
        <f>'quasi-steady RoS'!F71</f>
        <v>3.07</v>
      </c>
      <c r="H28" s="43">
        <v>12</v>
      </c>
      <c r="I28" s="44">
        <f>'quasi-steady RoS'!O71</f>
        <v>1.411</v>
      </c>
      <c r="J28" s="44">
        <f>'quasi-steady RoS'!P71</f>
        <v>1.87</v>
      </c>
      <c r="K28" s="44">
        <f>'quasi-steady RoS'!Q71</f>
        <v>2.673</v>
      </c>
      <c r="L28" s="44">
        <f>'quasi-steady RoS'!R71</f>
        <v>3.53</v>
      </c>
      <c r="M28" s="44">
        <f>'quasi-steady RoS'!S71</f>
        <v>4.4400000000000004</v>
      </c>
      <c r="Q28" s="43">
        <v>12</v>
      </c>
      <c r="R28" s="44">
        <f t="shared" si="8"/>
        <v>20.695723408570434</v>
      </c>
      <c r="S28" s="44">
        <f t="shared" si="8"/>
        <v>31.889144000000002</v>
      </c>
      <c r="T28" s="44">
        <f t="shared" si="8"/>
        <v>38.470914999999998</v>
      </c>
      <c r="U28" s="44">
        <f t="shared" si="8"/>
        <v>50.614746000000004</v>
      </c>
      <c r="V28" s="44">
        <f t="shared" si="8"/>
        <v>71.148017500000009</v>
      </c>
      <c r="Y28" s="43">
        <v>12</v>
      </c>
      <c r="Z28" s="44">
        <f t="shared" si="9"/>
        <v>32.700277749999998</v>
      </c>
      <c r="AA28" s="44">
        <f t="shared" si="9"/>
        <v>43.337717500000004</v>
      </c>
      <c r="AB28" s="44">
        <f t="shared" si="9"/>
        <v>61.947443250000006</v>
      </c>
      <c r="AC28" s="44">
        <f t="shared" si="9"/>
        <v>81.808632500000002</v>
      </c>
      <c r="AD28" s="44">
        <f t="shared" si="9"/>
        <v>102.89811</v>
      </c>
      <c r="AH28" s="43">
        <v>12</v>
      </c>
      <c r="AI28" s="44">
        <f t="shared" si="10"/>
        <v>0.7867001443009457</v>
      </c>
      <c r="AJ28" s="44">
        <f t="shared" si="10"/>
        <v>1.3851489265662797</v>
      </c>
      <c r="AK28" s="44">
        <f t="shared" si="10"/>
        <v>1.8125445665466697</v>
      </c>
      <c r="AL28" s="44">
        <f t="shared" si="10"/>
        <v>2.7873480843498406</v>
      </c>
      <c r="AM28" s="44">
        <f t="shared" si="10"/>
        <v>5.203867388365655</v>
      </c>
      <c r="AP28" s="43">
        <v>12</v>
      </c>
      <c r="AQ28" s="44">
        <f t="shared" si="11"/>
        <v>1.4345126779414954</v>
      </c>
      <c r="AR28" s="44">
        <f t="shared" si="11"/>
        <v>2.1714782934651207</v>
      </c>
      <c r="AS28" s="44">
        <f t="shared" si="11"/>
        <v>3.9766306033835717</v>
      </c>
      <c r="AT28" s="44">
        <f t="shared" si="11"/>
        <v>7.0124002469211613</v>
      </c>
      <c r="AU28" s="44">
        <f t="shared" si="11"/>
        <v>12.403944248957389</v>
      </c>
      <c r="AW28" s="56"/>
    </row>
    <row r="29" spans="1:49" x14ac:dyDescent="0.25">
      <c r="H29" s="40"/>
      <c r="AW29" s="56"/>
    </row>
    <row r="30" spans="1:49" ht="14.4" thickBot="1" x14ac:dyDescent="0.3">
      <c r="H30" s="40"/>
      <c r="AW30" s="56"/>
    </row>
    <row r="31" spans="1:49" x14ac:dyDescent="0.25">
      <c r="E31" s="206" t="s">
        <v>236</v>
      </c>
      <c r="F31" s="207"/>
      <c r="G31" s="207"/>
      <c r="H31" s="208"/>
      <c r="AW31" s="56"/>
    </row>
    <row r="32" spans="1:49" ht="14.4" thickBot="1" x14ac:dyDescent="0.3">
      <c r="E32" s="209"/>
      <c r="F32" s="210"/>
      <c r="G32" s="210"/>
      <c r="H32" s="211"/>
      <c r="AW32" s="56"/>
    </row>
    <row r="33" spans="1:49" ht="14.4" thickBot="1" x14ac:dyDescent="0.3">
      <c r="H33" s="40"/>
      <c r="AW33" s="56"/>
    </row>
    <row r="34" spans="1:49" ht="14.4" customHeight="1" x14ac:dyDescent="0.25">
      <c r="C34" s="45" t="s">
        <v>127</v>
      </c>
      <c r="H34" s="40"/>
      <c r="J34" s="198" t="s">
        <v>130</v>
      </c>
      <c r="K34" s="198"/>
      <c r="AL34" s="212" t="s">
        <v>237</v>
      </c>
      <c r="AM34" s="213"/>
      <c r="AN34" s="213"/>
      <c r="AO34" s="213"/>
      <c r="AP34" s="214"/>
      <c r="AW34" s="56"/>
    </row>
    <row r="35" spans="1:49" ht="14.4" customHeight="1" thickBot="1" x14ac:dyDescent="0.3">
      <c r="A35" s="43" t="s">
        <v>125</v>
      </c>
      <c r="B35" s="43" t="s">
        <v>126</v>
      </c>
      <c r="C35" s="43" t="s">
        <v>194</v>
      </c>
      <c r="D35" s="43" t="s">
        <v>195</v>
      </c>
      <c r="E35" s="43" t="s">
        <v>196</v>
      </c>
      <c r="F35" s="43" t="s">
        <v>197</v>
      </c>
      <c r="H35" s="43" t="s">
        <v>125</v>
      </c>
      <c r="I35" s="43" t="s">
        <v>126</v>
      </c>
      <c r="J35" s="43" t="s">
        <v>194</v>
      </c>
      <c r="K35" s="43" t="s">
        <v>195</v>
      </c>
      <c r="L35" s="43" t="s">
        <v>196</v>
      </c>
      <c r="M35" s="43" t="s">
        <v>197</v>
      </c>
      <c r="AL35" s="215"/>
      <c r="AM35" s="216"/>
      <c r="AN35" s="216"/>
      <c r="AO35" s="216"/>
      <c r="AP35" s="217"/>
      <c r="AW35" s="56"/>
    </row>
    <row r="36" spans="1:49" x14ac:dyDescent="0.25">
      <c r="A36" s="43">
        <v>4</v>
      </c>
      <c r="B36" s="44">
        <f t="shared" ref="B36:F40" si="12">B6/$A6</f>
        <v>0.11374674841647317</v>
      </c>
      <c r="C36" s="44">
        <f t="shared" si="12"/>
        <v>0.16055111712931616</v>
      </c>
      <c r="D36" s="44">
        <f t="shared" si="12"/>
        <v>0.24085022725633076</v>
      </c>
      <c r="E36" s="44">
        <f t="shared" si="12"/>
        <v>0.37588786029875876</v>
      </c>
      <c r="F36" s="44">
        <f t="shared" si="12"/>
        <v>0.49952202887819325</v>
      </c>
      <c r="H36" s="43">
        <v>4</v>
      </c>
      <c r="I36" s="44">
        <f t="shared" ref="I36:M40" si="13">I6/$A6</f>
        <v>0.15074585040627822</v>
      </c>
      <c r="J36" s="44">
        <f t="shared" si="13"/>
        <v>0.18832387740898071</v>
      </c>
      <c r="K36" s="44">
        <f t="shared" si="13"/>
        <v>0.24353846025000001</v>
      </c>
      <c r="L36" s="44">
        <f t="shared" si="13"/>
        <v>0.3543554030000905</v>
      </c>
      <c r="M36" s="44">
        <f t="shared" si="13"/>
        <v>0.45074999999999998</v>
      </c>
      <c r="AW36" s="56"/>
    </row>
    <row r="37" spans="1:49" x14ac:dyDescent="0.25">
      <c r="A37" s="43">
        <v>6</v>
      </c>
      <c r="B37" s="44">
        <f t="shared" si="12"/>
        <v>0.10926557018599199</v>
      </c>
      <c r="C37" s="44">
        <f t="shared" si="12"/>
        <v>0.15416666666666667</v>
      </c>
      <c r="D37" s="44">
        <f t="shared" si="12"/>
        <v>0.20316666666666669</v>
      </c>
      <c r="E37" s="44">
        <f t="shared" si="12"/>
        <v>0.30193030598093884</v>
      </c>
      <c r="F37" s="44">
        <f t="shared" si="12"/>
        <v>0.38733333333333331</v>
      </c>
      <c r="H37" s="43">
        <v>6</v>
      </c>
      <c r="I37" s="44">
        <f t="shared" si="13"/>
        <v>0.16166666666666665</v>
      </c>
      <c r="J37" s="44">
        <f t="shared" si="13"/>
        <v>0.2618833333333333</v>
      </c>
      <c r="K37" s="44">
        <f t="shared" si="13"/>
        <v>0.33899999999999997</v>
      </c>
      <c r="L37" s="44">
        <f t="shared" si="13"/>
        <v>0.44505906710510285</v>
      </c>
      <c r="M37" s="44">
        <f t="shared" si="13"/>
        <v>0.54199999999999993</v>
      </c>
      <c r="AJ37" s="41" t="s">
        <v>238</v>
      </c>
      <c r="AK37" s="43" t="s">
        <v>239</v>
      </c>
      <c r="AW37" s="56"/>
    </row>
    <row r="38" spans="1:49" x14ac:dyDescent="0.25">
      <c r="A38" s="43">
        <v>8</v>
      </c>
      <c r="B38" s="44">
        <f t="shared" si="12"/>
        <v>0.1010818416436623</v>
      </c>
      <c r="C38" s="44">
        <f t="shared" si="12"/>
        <v>0.14092665545197763</v>
      </c>
      <c r="D38" s="44">
        <f t="shared" si="12"/>
        <v>0.18302174570683788</v>
      </c>
      <c r="E38" s="44">
        <f t="shared" si="12"/>
        <v>0.2516833750047715</v>
      </c>
      <c r="F38" s="44">
        <f t="shared" si="12"/>
        <v>0.32437510671903025</v>
      </c>
      <c r="H38" s="43">
        <v>8</v>
      </c>
      <c r="I38" s="44">
        <f t="shared" si="13"/>
        <v>0.19450000000000001</v>
      </c>
      <c r="J38" s="44">
        <f t="shared" si="13"/>
        <v>0.28442499999999998</v>
      </c>
      <c r="K38" s="44">
        <f t="shared" si="13"/>
        <v>0.34912500000000002</v>
      </c>
      <c r="L38" s="44">
        <f t="shared" si="13"/>
        <v>0.42499999999999999</v>
      </c>
      <c r="M38" s="44">
        <f t="shared" si="13"/>
        <v>0.49475000000000002</v>
      </c>
      <c r="AJ38" s="41">
        <v>8.3064775635271726</v>
      </c>
      <c r="AK38" s="44">
        <v>0.24085022725633076</v>
      </c>
      <c r="AW38" s="56"/>
    </row>
    <row r="39" spans="1:49" x14ac:dyDescent="0.25">
      <c r="A39" s="43">
        <v>10</v>
      </c>
      <c r="B39" s="44">
        <f t="shared" si="12"/>
        <v>9.1705586711759907E-2</v>
      </c>
      <c r="C39" s="44">
        <f t="shared" si="12"/>
        <v>0.12762647004608291</v>
      </c>
      <c r="D39" s="44">
        <f t="shared" si="12"/>
        <v>0.16529895350091711</v>
      </c>
      <c r="E39" s="44">
        <f t="shared" si="12"/>
        <v>0.22401726589200202</v>
      </c>
      <c r="F39" s="44">
        <f t="shared" si="12"/>
        <v>0.2803326780758556</v>
      </c>
      <c r="H39" s="43">
        <v>10</v>
      </c>
      <c r="I39" s="44">
        <f t="shared" si="13"/>
        <v>0.20400000000000001</v>
      </c>
      <c r="J39" s="44">
        <f t="shared" si="13"/>
        <v>0.26369999999999999</v>
      </c>
      <c r="K39" s="44">
        <f t="shared" si="13"/>
        <v>0.3261</v>
      </c>
      <c r="L39" s="44">
        <f t="shared" si="13"/>
        <v>0.38611389916743744</v>
      </c>
      <c r="M39" s="44">
        <f t="shared" si="13"/>
        <v>0.43899999999999995</v>
      </c>
      <c r="AJ39" s="41">
        <v>2.6928966878913627</v>
      </c>
      <c r="AK39" s="44">
        <v>0.20316666666666669</v>
      </c>
      <c r="AW39" s="56"/>
    </row>
    <row r="40" spans="1:49" x14ac:dyDescent="0.25">
      <c r="A40" s="43">
        <v>12</v>
      </c>
      <c r="B40" s="44">
        <f t="shared" si="12"/>
        <v>9.1570592492748334E-2</v>
      </c>
      <c r="C40" s="44">
        <f t="shared" si="12"/>
        <v>0.12211543296955925</v>
      </c>
      <c r="D40" s="44">
        <f t="shared" si="12"/>
        <v>0.15272186083763092</v>
      </c>
      <c r="E40" s="44">
        <f t="shared" si="12"/>
        <v>0.19366666666666665</v>
      </c>
      <c r="F40" s="44">
        <f t="shared" si="12"/>
        <v>0.26073049645390067</v>
      </c>
      <c r="H40" s="43">
        <v>12</v>
      </c>
      <c r="I40" s="44">
        <f t="shared" si="13"/>
        <v>0.1925</v>
      </c>
      <c r="J40" s="44">
        <f t="shared" si="13"/>
        <v>0.25508333333333333</v>
      </c>
      <c r="K40" s="44">
        <f t="shared" si="13"/>
        <v>0.29291666666666666</v>
      </c>
      <c r="L40" s="44">
        <f t="shared" si="13"/>
        <v>0.35097361647361652</v>
      </c>
      <c r="M40" s="44">
        <f t="shared" si="13"/>
        <v>0.40724999999999995</v>
      </c>
      <c r="AJ40" s="41">
        <v>1.266086698731038</v>
      </c>
      <c r="AK40" s="44">
        <v>0.18302174570683788</v>
      </c>
      <c r="AW40" s="56"/>
    </row>
    <row r="41" spans="1:49" x14ac:dyDescent="0.25">
      <c r="H41" s="40"/>
      <c r="AJ41" s="41">
        <v>0.68619799970192397</v>
      </c>
      <c r="AK41" s="44">
        <v>0.16529895350091711</v>
      </c>
      <c r="AW41" s="56"/>
    </row>
    <row r="42" spans="1:49" x14ac:dyDescent="0.25">
      <c r="H42" s="40"/>
      <c r="AJ42" s="41">
        <v>0.42095234092443834</v>
      </c>
      <c r="AK42" s="44">
        <v>0.15272186083763092</v>
      </c>
      <c r="AW42" s="56"/>
    </row>
    <row r="43" spans="1:49" x14ac:dyDescent="0.25">
      <c r="C43" s="45" t="s">
        <v>128</v>
      </c>
      <c r="H43" s="40"/>
      <c r="J43" s="198" t="s">
        <v>131</v>
      </c>
      <c r="K43" s="198"/>
      <c r="AW43" s="56"/>
    </row>
    <row r="44" spans="1:49" x14ac:dyDescent="0.25">
      <c r="A44" s="43" t="s">
        <v>125</v>
      </c>
      <c r="B44" s="46" t="s">
        <v>126</v>
      </c>
      <c r="C44" s="46" t="s">
        <v>194</v>
      </c>
      <c r="D44" s="46" t="s">
        <v>195</v>
      </c>
      <c r="E44" s="46" t="s">
        <v>196</v>
      </c>
      <c r="F44" s="46" t="s">
        <v>197</v>
      </c>
      <c r="H44" s="43" t="s">
        <v>125</v>
      </c>
      <c r="I44" s="46" t="s">
        <v>126</v>
      </c>
      <c r="J44" s="46" t="s">
        <v>194</v>
      </c>
      <c r="K44" s="46" t="s">
        <v>195</v>
      </c>
      <c r="L44" s="46" t="s">
        <v>196</v>
      </c>
      <c r="M44" s="46" t="s">
        <v>197</v>
      </c>
      <c r="AW44" s="56"/>
    </row>
    <row r="45" spans="1:49" x14ac:dyDescent="0.25">
      <c r="A45" s="43">
        <v>4</v>
      </c>
      <c r="B45" s="44">
        <f t="shared" ref="B45:F49" si="14">B15/$A15</f>
        <v>6.0042281661746702E-2</v>
      </c>
      <c r="C45" s="44">
        <f t="shared" si="14"/>
        <v>9.2699351622889822E-2</v>
      </c>
      <c r="D45" s="44">
        <f t="shared" si="14"/>
        <v>0.1664724242642863</v>
      </c>
      <c r="E45" s="44">
        <f t="shared" si="14"/>
        <v>0.27219176816601426</v>
      </c>
      <c r="F45" s="44">
        <f t="shared" si="14"/>
        <v>0.3775</v>
      </c>
      <c r="H45" s="43">
        <v>4</v>
      </c>
      <c r="I45" s="44">
        <f t="shared" ref="I45:M49" si="15">I15/$A15</f>
        <v>7.7407025535109031E-2</v>
      </c>
      <c r="J45" s="44">
        <f t="shared" si="15"/>
        <v>0.10252760577915375</v>
      </c>
      <c r="K45" s="44">
        <f t="shared" si="15"/>
        <v>0.15375</v>
      </c>
      <c r="L45" s="44">
        <f t="shared" si="15"/>
        <v>0.30968434822220026</v>
      </c>
      <c r="M45" s="44">
        <f t="shared" si="15"/>
        <v>0.44474999999999998</v>
      </c>
      <c r="AW45" s="56"/>
    </row>
    <row r="46" spans="1:49" x14ac:dyDescent="0.25">
      <c r="A46" s="43">
        <v>6</v>
      </c>
      <c r="B46" s="44">
        <f t="shared" si="14"/>
        <v>7.6212058303533572E-2</v>
      </c>
      <c r="C46" s="44">
        <f t="shared" si="14"/>
        <v>0.13336666666666666</v>
      </c>
      <c r="D46" s="44">
        <f t="shared" si="14"/>
        <v>0.17051666666666665</v>
      </c>
      <c r="E46" s="44">
        <f t="shared" si="14"/>
        <v>0.25444199813587937</v>
      </c>
      <c r="F46" s="44">
        <f t="shared" si="14"/>
        <v>0.32500000000000001</v>
      </c>
      <c r="H46" s="43">
        <v>6</v>
      </c>
      <c r="I46" s="44">
        <f t="shared" si="15"/>
        <v>9.8307448473639258E-2</v>
      </c>
      <c r="J46" s="44">
        <f t="shared" si="15"/>
        <v>0.16478742302776811</v>
      </c>
      <c r="K46" s="44">
        <f t="shared" si="15"/>
        <v>0.22666666666666668</v>
      </c>
      <c r="L46" s="44">
        <f t="shared" si="15"/>
        <v>0.33102534648219717</v>
      </c>
      <c r="M46" s="44">
        <f t="shared" si="15"/>
        <v>0.40833333333333338</v>
      </c>
      <c r="AK46" s="46"/>
      <c r="AW46" s="56"/>
    </row>
    <row r="47" spans="1:49" x14ac:dyDescent="0.25">
      <c r="A47" s="43">
        <v>8</v>
      </c>
      <c r="B47" s="44">
        <f t="shared" si="14"/>
        <v>8.8927631578947369E-2</v>
      </c>
      <c r="C47" s="44">
        <f t="shared" si="14"/>
        <v>0.127</v>
      </c>
      <c r="D47" s="44">
        <f t="shared" si="14"/>
        <v>0.1575</v>
      </c>
      <c r="E47" s="44">
        <f t="shared" si="14"/>
        <v>0.22284355077313225</v>
      </c>
      <c r="F47" s="44">
        <f t="shared" si="14"/>
        <v>0.27700000000000002</v>
      </c>
      <c r="H47" s="43">
        <v>8</v>
      </c>
      <c r="I47" s="44">
        <f t="shared" si="15"/>
        <v>0.1448985405837665</v>
      </c>
      <c r="J47" s="44">
        <f t="shared" si="15"/>
        <v>0.21645608339028749</v>
      </c>
      <c r="K47" s="44">
        <f t="shared" si="15"/>
        <v>0.28409206651250002</v>
      </c>
      <c r="L47" s="44">
        <f t="shared" si="15"/>
        <v>0.34581218487394999</v>
      </c>
      <c r="M47" s="44">
        <f t="shared" si="15"/>
        <v>0.41334882824545127</v>
      </c>
      <c r="AJ47" s="41">
        <v>10.843628515055402</v>
      </c>
      <c r="AL47" s="44">
        <v>0.1664724242642863</v>
      </c>
      <c r="AW47" s="56"/>
    </row>
    <row r="48" spans="1:49" x14ac:dyDescent="0.25">
      <c r="A48" s="43">
        <v>10</v>
      </c>
      <c r="B48" s="44">
        <f t="shared" si="14"/>
        <v>8.9021066826490872E-2</v>
      </c>
      <c r="C48" s="44">
        <f t="shared" si="14"/>
        <v>0.12025</v>
      </c>
      <c r="D48" s="44">
        <f t="shared" si="14"/>
        <v>0.15363737330630539</v>
      </c>
      <c r="E48" s="44">
        <f t="shared" si="14"/>
        <v>0.18949661776498899</v>
      </c>
      <c r="F48" s="44">
        <f t="shared" si="14"/>
        <v>0.2354</v>
      </c>
      <c r="H48" s="43">
        <v>10</v>
      </c>
      <c r="I48" s="44">
        <f t="shared" si="15"/>
        <v>0.17508499999999999</v>
      </c>
      <c r="J48" s="44">
        <f t="shared" si="15"/>
        <v>0.24489999999999998</v>
      </c>
      <c r="K48" s="44">
        <f t="shared" si="15"/>
        <v>0.28292591090000002</v>
      </c>
      <c r="L48" s="44">
        <f t="shared" si="15"/>
        <v>0.32635429285912798</v>
      </c>
      <c r="M48" s="44">
        <f t="shared" si="15"/>
        <v>0.40049999999999997</v>
      </c>
      <c r="AJ48" s="41">
        <v>5.0090292425044129</v>
      </c>
      <c r="AL48" s="44">
        <v>0.17051666666666665</v>
      </c>
      <c r="AW48" s="56"/>
    </row>
    <row r="49" spans="1:49" x14ac:dyDescent="0.25">
      <c r="A49" s="43">
        <v>12</v>
      </c>
      <c r="B49" s="44">
        <f t="shared" si="14"/>
        <v>9.0231125108987509E-2</v>
      </c>
      <c r="C49" s="44">
        <f t="shared" si="14"/>
        <v>0.12003912073303917</v>
      </c>
      <c r="D49" s="44">
        <f t="shared" si="14"/>
        <v>0.15</v>
      </c>
      <c r="E49" s="44">
        <f t="shared" si="14"/>
        <v>0.18109092825702419</v>
      </c>
      <c r="F49" s="44">
        <f t="shared" si="14"/>
        <v>0.21391666666666667</v>
      </c>
      <c r="H49" s="43">
        <v>12</v>
      </c>
      <c r="I49" s="44">
        <f t="shared" si="15"/>
        <v>0.17954197925349666</v>
      </c>
      <c r="J49" s="44">
        <f t="shared" si="15"/>
        <v>0.23399999999999999</v>
      </c>
      <c r="K49" s="44">
        <f t="shared" si="15"/>
        <v>0.26424120233333331</v>
      </c>
      <c r="L49" s="44">
        <f t="shared" si="15"/>
        <v>0.31699866945035748</v>
      </c>
      <c r="M49" s="44">
        <f t="shared" si="15"/>
        <v>0.37966666666666665</v>
      </c>
      <c r="AJ49" s="41">
        <v>2.4837225584477811</v>
      </c>
      <c r="AL49" s="44">
        <v>0.1575</v>
      </c>
      <c r="AW49" s="56"/>
    </row>
    <row r="50" spans="1:49" x14ac:dyDescent="0.25">
      <c r="H50" s="40"/>
      <c r="AJ50" s="41">
        <v>1.5294654350863535</v>
      </c>
      <c r="AL50" s="44">
        <v>0.15363737330630539</v>
      </c>
      <c r="AW50" s="56"/>
    </row>
    <row r="51" spans="1:49" x14ac:dyDescent="0.25">
      <c r="H51" s="40"/>
      <c r="AJ51" s="41">
        <v>1.0237271379139894</v>
      </c>
      <c r="AL51" s="44">
        <v>0.15</v>
      </c>
      <c r="AW51" s="56"/>
    </row>
    <row r="52" spans="1:49" x14ac:dyDescent="0.25">
      <c r="C52" s="45" t="s">
        <v>129</v>
      </c>
      <c r="H52" s="40"/>
      <c r="J52" s="198" t="s">
        <v>132</v>
      </c>
      <c r="K52" s="198"/>
      <c r="AW52" s="56"/>
    </row>
    <row r="53" spans="1:49" x14ac:dyDescent="0.25">
      <c r="A53" s="43" t="s">
        <v>125</v>
      </c>
      <c r="B53" s="46" t="s">
        <v>126</v>
      </c>
      <c r="C53" s="46" t="s">
        <v>194</v>
      </c>
      <c r="D53" s="46" t="s">
        <v>195</v>
      </c>
      <c r="E53" s="46" t="s">
        <v>196</v>
      </c>
      <c r="F53" s="46" t="s">
        <v>197</v>
      </c>
      <c r="H53" s="43" t="s">
        <v>125</v>
      </c>
      <c r="I53" s="46" t="s">
        <v>126</v>
      </c>
      <c r="J53" s="46" t="s">
        <v>194</v>
      </c>
      <c r="K53" s="46" t="s">
        <v>195</v>
      </c>
      <c r="L53" s="46" t="s">
        <v>196</v>
      </c>
      <c r="M53" s="46" t="s">
        <v>197</v>
      </c>
      <c r="AW53" s="56"/>
    </row>
    <row r="54" spans="1:49" x14ac:dyDescent="0.25">
      <c r="A54" s="43">
        <v>4</v>
      </c>
      <c r="B54" s="44">
        <f t="shared" ref="B54:F58" si="16">B24/$A15</f>
        <v>5.9856133150934798E-2</v>
      </c>
      <c r="C54" s="44">
        <f t="shared" si="16"/>
        <v>7.4303126277770221E-2</v>
      </c>
      <c r="D54" s="44">
        <f t="shared" si="16"/>
        <v>0.11060922069557751</v>
      </c>
      <c r="E54" s="44">
        <f t="shared" si="16"/>
        <v>0.18501820573209596</v>
      </c>
      <c r="F54" s="44">
        <f t="shared" si="16"/>
        <v>0.30249999999999999</v>
      </c>
      <c r="H54" s="43">
        <v>4</v>
      </c>
      <c r="I54" s="44">
        <f t="shared" ref="I54:M58" si="17">I24/$A15</f>
        <v>7.4434826494598802E-2</v>
      </c>
      <c r="J54" s="44">
        <f t="shared" si="17"/>
        <v>9.2175000000000007E-2</v>
      </c>
      <c r="K54" s="44">
        <f t="shared" si="17"/>
        <v>0.14413489025000001</v>
      </c>
      <c r="L54" s="44">
        <f t="shared" si="17"/>
        <v>0.19470896002507765</v>
      </c>
      <c r="M54" s="44">
        <f t="shared" si="17"/>
        <v>0.30725000000000002</v>
      </c>
      <c r="AW54" s="56"/>
    </row>
    <row r="55" spans="1:49" x14ac:dyDescent="0.25">
      <c r="A55" s="43">
        <v>6</v>
      </c>
      <c r="B55" s="44">
        <f t="shared" si="16"/>
        <v>5.2333333333333336E-2</v>
      </c>
      <c r="C55" s="44">
        <f t="shared" si="16"/>
        <v>9.4815742674058623E-2</v>
      </c>
      <c r="D55" s="44">
        <f t="shared" si="16"/>
        <v>0.13183333333333333</v>
      </c>
      <c r="E55" s="44">
        <f t="shared" si="16"/>
        <v>0.195776330948745</v>
      </c>
      <c r="F55" s="44">
        <f t="shared" si="16"/>
        <v>0.27666666666666667</v>
      </c>
      <c r="H55" s="43">
        <v>6</v>
      </c>
      <c r="I55" s="44">
        <f t="shared" si="17"/>
        <v>7.5558867432255858E-2</v>
      </c>
      <c r="J55" s="44">
        <f t="shared" si="17"/>
        <v>0.10466666666666667</v>
      </c>
      <c r="K55" s="44">
        <f t="shared" si="17"/>
        <v>0.18000000000000002</v>
      </c>
      <c r="L55" s="44">
        <f t="shared" si="17"/>
        <v>0.24150000000000002</v>
      </c>
      <c r="M55" s="44">
        <f t="shared" si="17"/>
        <v>0.32516666666666666</v>
      </c>
      <c r="AK55" s="46"/>
      <c r="AW55" s="56"/>
    </row>
    <row r="56" spans="1:49" x14ac:dyDescent="0.25">
      <c r="A56" s="43">
        <v>8</v>
      </c>
      <c r="B56" s="44">
        <f t="shared" si="16"/>
        <v>5.9749999999999998E-2</v>
      </c>
      <c r="C56" s="44">
        <f t="shared" si="16"/>
        <v>0.1126074695015685</v>
      </c>
      <c r="D56" s="44">
        <f t="shared" si="16"/>
        <v>0.14217507690197687</v>
      </c>
      <c r="E56" s="44">
        <f t="shared" si="16"/>
        <v>0.19715753657033314</v>
      </c>
      <c r="F56" s="44">
        <f t="shared" si="16"/>
        <v>0.27250000000000002</v>
      </c>
      <c r="H56" s="43">
        <v>8</v>
      </c>
      <c r="I56" s="44">
        <f t="shared" si="17"/>
        <v>8.6298012439511865E-2</v>
      </c>
      <c r="J56" s="44">
        <f t="shared" si="17"/>
        <v>0.1275</v>
      </c>
      <c r="K56" s="44">
        <f t="shared" si="17"/>
        <v>0.202260352</v>
      </c>
      <c r="L56" s="44">
        <f t="shared" si="17"/>
        <v>0.270675</v>
      </c>
      <c r="M56" s="44">
        <f t="shared" si="17"/>
        <v>0.35875000000000001</v>
      </c>
      <c r="AJ56" s="41">
        <v>11.861393230732645</v>
      </c>
      <c r="AM56" s="44">
        <v>0.11060922069557751</v>
      </c>
      <c r="AW56" s="56"/>
    </row>
    <row r="57" spans="1:49" x14ac:dyDescent="0.25">
      <c r="A57" s="43">
        <v>10</v>
      </c>
      <c r="B57" s="44">
        <f t="shared" si="16"/>
        <v>6.8726460893017677E-2</v>
      </c>
      <c r="C57" s="44">
        <f t="shared" si="16"/>
        <v>0.11799999999999999</v>
      </c>
      <c r="D57" s="44">
        <f t="shared" si="16"/>
        <v>0.14099999999999999</v>
      </c>
      <c r="E57" s="44">
        <f t="shared" si="16"/>
        <v>0.1885</v>
      </c>
      <c r="F57" s="44">
        <f t="shared" si="16"/>
        <v>0.25900000000000001</v>
      </c>
      <c r="H57" s="43">
        <v>10</v>
      </c>
      <c r="I57" s="44">
        <f t="shared" si="17"/>
        <v>9.7000000000000003E-2</v>
      </c>
      <c r="J57" s="44">
        <f t="shared" si="17"/>
        <v>0.13899999999999998</v>
      </c>
      <c r="K57" s="44">
        <f t="shared" si="17"/>
        <v>0.217</v>
      </c>
      <c r="L57" s="44">
        <f t="shared" si="17"/>
        <v>0.27599999999999997</v>
      </c>
      <c r="M57" s="44">
        <f t="shared" si="17"/>
        <v>0.37612000000000001</v>
      </c>
      <c r="AJ57" s="41">
        <v>6.7554709874516634</v>
      </c>
      <c r="AM57" s="44">
        <v>0.13183333333333333</v>
      </c>
      <c r="AW57" s="56"/>
    </row>
    <row r="58" spans="1:49" x14ac:dyDescent="0.25">
      <c r="A58" s="43">
        <v>12</v>
      </c>
      <c r="B58" s="44">
        <f t="shared" si="16"/>
        <v>7.4417476289613677E-2</v>
      </c>
      <c r="C58" s="44">
        <f t="shared" si="16"/>
        <v>0.11466666666666665</v>
      </c>
      <c r="D58" s="44">
        <f t="shared" si="16"/>
        <v>0.13833333333333334</v>
      </c>
      <c r="E58" s="44">
        <f t="shared" si="16"/>
        <v>0.18200000000000002</v>
      </c>
      <c r="F58" s="44">
        <f t="shared" si="16"/>
        <v>0.2558333333333333</v>
      </c>
      <c r="H58" s="43">
        <v>12</v>
      </c>
      <c r="I58" s="44">
        <f t="shared" si="17"/>
        <v>0.11758333333333333</v>
      </c>
      <c r="J58" s="44">
        <f t="shared" si="17"/>
        <v>0.15583333333333335</v>
      </c>
      <c r="K58" s="44">
        <f t="shared" si="17"/>
        <v>0.22275</v>
      </c>
      <c r="L58" s="44">
        <f t="shared" si="17"/>
        <v>0.29416666666666663</v>
      </c>
      <c r="M58" s="44">
        <f t="shared" si="17"/>
        <v>0.37000000000000005</v>
      </c>
      <c r="AJ58" s="41">
        <v>4.2480511738878279</v>
      </c>
      <c r="AM58" s="44">
        <v>0.14217507690197687</v>
      </c>
      <c r="AW58" s="56"/>
    </row>
    <row r="59" spans="1:49" x14ac:dyDescent="0.25">
      <c r="AJ59" s="41">
        <v>2.6852321798322656</v>
      </c>
      <c r="AM59" s="44">
        <v>0.14099999999999999</v>
      </c>
      <c r="AW59" s="56"/>
    </row>
    <row r="60" spans="1:49" x14ac:dyDescent="0.25">
      <c r="AJ60" s="41">
        <v>1.8125445665466697</v>
      </c>
      <c r="AM60" s="44">
        <v>0.13833333333333334</v>
      </c>
      <c r="AW60" s="56"/>
    </row>
    <row r="61" spans="1:49" x14ac:dyDescent="0.25">
      <c r="AW61" s="56"/>
    </row>
    <row r="62" spans="1:49" x14ac:dyDescent="0.25">
      <c r="AW62" s="56"/>
    </row>
    <row r="63" spans="1:49" ht="14.4" x14ac:dyDescent="0.3">
      <c r="AH63"/>
      <c r="AI63"/>
      <c r="AJ63"/>
      <c r="AK63"/>
      <c r="AL63"/>
      <c r="AM63"/>
      <c r="AW63" s="56"/>
    </row>
    <row r="64" spans="1:49" x14ac:dyDescent="0.25">
      <c r="C64" s="205"/>
      <c r="D64" s="205"/>
      <c r="AW64" s="56"/>
    </row>
    <row r="65" spans="1:66" ht="23.4" customHeight="1" x14ac:dyDescent="0.25">
      <c r="C65" s="205"/>
      <c r="D65" s="205"/>
      <c r="AL65" s="191" t="s">
        <v>240</v>
      </c>
      <c r="AM65" s="191"/>
      <c r="AN65" s="191"/>
      <c r="AO65" s="191"/>
      <c r="AP65" s="191"/>
      <c r="AW65" s="56"/>
    </row>
    <row r="66" spans="1:66" x14ac:dyDescent="0.25">
      <c r="AL66" s="191"/>
      <c r="AM66" s="191"/>
      <c r="AN66" s="191"/>
      <c r="AO66" s="191"/>
      <c r="AP66" s="191"/>
      <c r="AW66" s="56"/>
    </row>
    <row r="67" spans="1:66" ht="15.6" x14ac:dyDescent="0.3">
      <c r="A67" s="37"/>
      <c r="B67" s="37"/>
      <c r="C67" s="37"/>
      <c r="D67" s="37"/>
      <c r="E67" s="37"/>
      <c r="F67" s="37"/>
      <c r="G67" s="37"/>
      <c r="AG67"/>
      <c r="AH67"/>
      <c r="AI67"/>
      <c r="AJ67"/>
      <c r="AK67"/>
      <c r="AL67"/>
      <c r="AP67"/>
      <c r="AQ67"/>
      <c r="AR67"/>
      <c r="AS67"/>
      <c r="AT67"/>
      <c r="AU67"/>
      <c r="AV67"/>
      <c r="AW67" s="28"/>
      <c r="AX67"/>
      <c r="AY67"/>
      <c r="AZ67"/>
      <c r="BA67"/>
      <c r="BB67"/>
    </row>
    <row r="68" spans="1:66" ht="18" x14ac:dyDescent="0.35">
      <c r="A68" s="30"/>
      <c r="B68" s="42"/>
      <c r="C68" s="42"/>
      <c r="D68" s="42"/>
      <c r="E68" s="42"/>
      <c r="F68" s="42"/>
      <c r="G68" s="8"/>
      <c r="AG68"/>
      <c r="AH68"/>
      <c r="AI68"/>
      <c r="AJ68" s="170" t="s">
        <v>224</v>
      </c>
      <c r="AK68" s="170"/>
      <c r="AL68"/>
      <c r="AM68"/>
      <c r="AN68"/>
      <c r="AO68"/>
      <c r="AP68"/>
      <c r="AQ68"/>
      <c r="AR68"/>
      <c r="AV68"/>
      <c r="AW68"/>
      <c r="AX68"/>
      <c r="AY68" s="39" t="s">
        <v>228</v>
      </c>
      <c r="AZ68"/>
      <c r="BA68"/>
      <c r="BB68"/>
      <c r="BC68"/>
      <c r="BD68"/>
      <c r="BE68"/>
      <c r="BF68"/>
      <c r="BG68"/>
      <c r="BH68"/>
      <c r="BI68" s="39" t="s">
        <v>229</v>
      </c>
      <c r="BJ68"/>
      <c r="BK68"/>
      <c r="BL68"/>
    </row>
    <row r="69" spans="1:66" ht="15.6" x14ac:dyDescent="0.3">
      <c r="A69" s="30"/>
      <c r="B69" s="42"/>
      <c r="C69" s="42"/>
      <c r="D69" s="42"/>
      <c r="E69" s="42"/>
      <c r="F69" s="42"/>
      <c r="G69" s="8"/>
      <c r="AG69" s="57" t="s">
        <v>217</v>
      </c>
      <c r="AH69" t="s">
        <v>423</v>
      </c>
      <c r="AI69" t="s">
        <v>424</v>
      </c>
      <c r="AJ69" t="s">
        <v>425</v>
      </c>
      <c r="AK69" s="57" t="s">
        <v>248</v>
      </c>
      <c r="AL69" s="57" t="s">
        <v>249</v>
      </c>
      <c r="AM69" s="57" t="s">
        <v>250</v>
      </c>
      <c r="AN69"/>
      <c r="AO69"/>
      <c r="AP69" t="s">
        <v>426</v>
      </c>
      <c r="AQ69" t="s">
        <v>427</v>
      </c>
      <c r="AR69" t="s">
        <v>428</v>
      </c>
      <c r="AV69" t="s">
        <v>217</v>
      </c>
      <c r="AW69" t="s">
        <v>218</v>
      </c>
      <c r="AX69" t="s">
        <v>219</v>
      </c>
      <c r="AY69" t="s">
        <v>220</v>
      </c>
      <c r="AZ69" t="s">
        <v>221</v>
      </c>
      <c r="BA69" t="s">
        <v>222</v>
      </c>
      <c r="BB69" t="s">
        <v>223</v>
      </c>
      <c r="BC69"/>
      <c r="BD69"/>
      <c r="BE69"/>
      <c r="BF69" t="s">
        <v>217</v>
      </c>
      <c r="BG69" t="s">
        <v>218</v>
      </c>
      <c r="BH69" t="s">
        <v>219</v>
      </c>
      <c r="BI69" t="s">
        <v>220</v>
      </c>
      <c r="BJ69" t="s">
        <v>221</v>
      </c>
      <c r="BK69" t="s">
        <v>222</v>
      </c>
      <c r="BL69" t="s">
        <v>223</v>
      </c>
    </row>
    <row r="70" spans="1:66" ht="14.4" x14ac:dyDescent="0.3">
      <c r="A70" s="30"/>
      <c r="B70" s="30"/>
      <c r="C70" s="30"/>
      <c r="D70" s="30"/>
      <c r="E70" s="30"/>
      <c r="F70" s="30"/>
      <c r="G70" s="8"/>
      <c r="AG70" s="41">
        <v>0</v>
      </c>
      <c r="AN70" s="41">
        <v>2</v>
      </c>
      <c r="AO70">
        <v>10</v>
      </c>
      <c r="AP70"/>
      <c r="AQ70"/>
      <c r="AR70"/>
      <c r="AV70" s="56">
        <v>0</v>
      </c>
      <c r="AW70" s="56"/>
      <c r="AX70" s="56"/>
      <c r="AY70" s="56"/>
      <c r="AZ70" s="56"/>
      <c r="BA70" s="56"/>
      <c r="BB70" s="56"/>
      <c r="BC70" s="56">
        <v>2</v>
      </c>
      <c r="BD70" s="28">
        <v>10</v>
      </c>
      <c r="BE70" s="28"/>
      <c r="BF70" s="41">
        <v>0</v>
      </c>
      <c r="BK70" s="41"/>
      <c r="BM70" s="41">
        <v>2</v>
      </c>
      <c r="BN70" s="28">
        <v>10</v>
      </c>
    </row>
    <row r="71" spans="1:66" ht="14.4" x14ac:dyDescent="0.3">
      <c r="A71" s="30"/>
      <c r="B71" s="8"/>
      <c r="C71" s="8"/>
      <c r="D71" s="8"/>
      <c r="E71" s="8"/>
      <c r="F71" s="8"/>
      <c r="G71" s="8"/>
      <c r="AG71">
        <v>0.2</v>
      </c>
      <c r="AH71" s="58">
        <f>AK6</f>
        <v>8.3064775635271726</v>
      </c>
      <c r="AI71" s="58">
        <f>AK8</f>
        <v>1.266086698731038</v>
      </c>
      <c r="AJ71" s="58">
        <f>AK10</f>
        <v>0.42095234092443834</v>
      </c>
      <c r="AK71" s="1">
        <f>AS6</f>
        <v>8.489052779153738</v>
      </c>
      <c r="AL71" s="1">
        <f>AS8</f>
        <v>4.776177081376038</v>
      </c>
      <c r="AM71" s="1">
        <f>AS10</f>
        <v>1.3891271739859754</v>
      </c>
      <c r="AN71">
        <v>2</v>
      </c>
      <c r="AO71">
        <v>10</v>
      </c>
      <c r="AP71" s="56">
        <v>7.8130237720460851</v>
      </c>
      <c r="AQ71" s="56">
        <v>0.63874050259023707</v>
      </c>
      <c r="AR71" s="56">
        <v>0.17858133332277987</v>
      </c>
      <c r="AV71" s="28">
        <v>0.2</v>
      </c>
      <c r="AW71" s="68">
        <f>AM6</f>
        <v>60.124569654640496</v>
      </c>
      <c r="AX71" s="68">
        <f>AM8</f>
        <v>3.9675538834400816</v>
      </c>
      <c r="AY71" s="68">
        <f>AM10</f>
        <v>1.0819151049492028</v>
      </c>
      <c r="AZ71" s="69">
        <f>AU6</f>
        <v>41.046655236035519</v>
      </c>
      <c r="BA71" s="69">
        <f>AU8</f>
        <v>14.469685106055495</v>
      </c>
      <c r="BB71" s="69">
        <f>AU10</f>
        <v>3.2783561380999449</v>
      </c>
      <c r="BC71" s="28">
        <v>2</v>
      </c>
      <c r="BD71" s="28">
        <v>10</v>
      </c>
      <c r="BE71" s="28"/>
      <c r="BF71">
        <v>0.2</v>
      </c>
      <c r="BG71" s="67">
        <f>AI6</f>
        <v>2.4655720655173998</v>
      </c>
      <c r="BH71" s="58">
        <f>AI8</f>
        <v>0.52493427373981549</v>
      </c>
      <c r="BI71" s="58">
        <f>AI10</f>
        <v>0.20478219593303004</v>
      </c>
      <c r="BJ71" s="1">
        <f>AQ6</f>
        <v>3.7135097486048187</v>
      </c>
      <c r="BK71" s="1">
        <f>AQ8</f>
        <v>1.4038322496152493</v>
      </c>
      <c r="BL71" s="1">
        <f>AQ10</f>
        <v>0.61293280551588425</v>
      </c>
      <c r="BM71">
        <v>2</v>
      </c>
      <c r="BN71" s="28">
        <v>10</v>
      </c>
    </row>
    <row r="72" spans="1:66" ht="14.4" x14ac:dyDescent="0.3">
      <c r="A72" s="30"/>
      <c r="B72" s="8"/>
      <c r="C72" s="8"/>
      <c r="D72" s="8"/>
      <c r="E72" s="8"/>
      <c r="F72" s="8"/>
      <c r="G72" s="8"/>
      <c r="AG72">
        <v>0.5</v>
      </c>
      <c r="AH72" s="1">
        <f>AK15</f>
        <v>10.843628515055402</v>
      </c>
      <c r="AI72" s="1">
        <f>AK17</f>
        <v>2.4837225584477811</v>
      </c>
      <c r="AJ72" s="1">
        <f>AK19</f>
        <v>1.0237271379139894</v>
      </c>
      <c r="AK72" s="1">
        <f>AS15</f>
        <v>9.5699864533224037</v>
      </c>
      <c r="AL72" s="1">
        <f>AS17</f>
        <v>7.3016301814702125</v>
      </c>
      <c r="AM72" s="1">
        <f>AS19</f>
        <v>2.7806343258693391</v>
      </c>
      <c r="AN72">
        <v>2</v>
      </c>
      <c r="AO72">
        <v>10</v>
      </c>
      <c r="AP72" s="56">
        <v>10.311925697901852</v>
      </c>
      <c r="AQ72" s="56">
        <v>1.2832466231357773</v>
      </c>
      <c r="AR72" s="56">
        <v>0.46613167168302527</v>
      </c>
      <c r="AV72" s="28">
        <v>0.5</v>
      </c>
      <c r="AW72" s="69">
        <f>AM15</f>
        <v>59.03249409030407</v>
      </c>
      <c r="AX72" s="69">
        <f>AM17</f>
        <v>6.9118949592052665</v>
      </c>
      <c r="AY72" s="69">
        <f>AM19</f>
        <v>1.8458167880572542</v>
      </c>
      <c r="AZ72" s="69">
        <f>AU15</f>
        <v>98.003705986391154</v>
      </c>
      <c r="BA72" s="69">
        <f>AU17</f>
        <v>19.306748345831338</v>
      </c>
      <c r="BB72" s="69">
        <f>AU19</f>
        <v>6.6661771150116902</v>
      </c>
      <c r="BC72" s="28">
        <v>2</v>
      </c>
      <c r="BD72" s="28">
        <v>10</v>
      </c>
      <c r="BE72" s="28"/>
      <c r="BF72">
        <v>0.5</v>
      </c>
      <c r="BG72" s="42">
        <f>AI15</f>
        <v>2.7272470206056094</v>
      </c>
      <c r="BH72" s="1">
        <f>AI17</f>
        <v>1.1089458814865647</v>
      </c>
      <c r="BI72" s="1">
        <f>AI19</f>
        <v>0.50224183262722133</v>
      </c>
      <c r="BJ72" s="1">
        <f>AQ15</f>
        <v>3.7182808824338127</v>
      </c>
      <c r="BK72" s="1">
        <f>AQ17</f>
        <v>2.1854623075065525</v>
      </c>
      <c r="BL72" s="1">
        <f>AQ19</f>
        <v>1.3625318020782902</v>
      </c>
      <c r="BM72">
        <v>2</v>
      </c>
      <c r="BN72" s="28">
        <v>10</v>
      </c>
    </row>
    <row r="73" spans="1:66" ht="14.4" x14ac:dyDescent="0.3">
      <c r="AG73">
        <v>1</v>
      </c>
      <c r="AH73" s="1">
        <f>AK24</f>
        <v>11.861393230732645</v>
      </c>
      <c r="AI73" s="1">
        <f>AK26</f>
        <v>4.2480511738878279</v>
      </c>
      <c r="AJ73" s="1">
        <f>AK28</f>
        <v>1.8125445665466697</v>
      </c>
      <c r="AK73" s="1">
        <f>AS24</f>
        <v>17.345043536826168</v>
      </c>
      <c r="AL73" s="1">
        <f>AS26</f>
        <v>7.5143163556970203</v>
      </c>
      <c r="AM73" s="1">
        <f>AS28</f>
        <v>3.9766306033835717</v>
      </c>
      <c r="AN73">
        <v>2</v>
      </c>
      <c r="AO73">
        <v>10</v>
      </c>
      <c r="AP73" s="56">
        <v>10.889990817263545</v>
      </c>
      <c r="AQ73" s="56">
        <v>2.2441552113266914</v>
      </c>
      <c r="AR73" s="102">
        <v>0.73134412313293262</v>
      </c>
      <c r="AV73" s="28">
        <v>1</v>
      </c>
      <c r="AW73" s="69">
        <f>AM24</f>
        <v>67.253514199086865</v>
      </c>
      <c r="AX73" s="69">
        <f>AM26</f>
        <v>13.348416883746621</v>
      </c>
      <c r="AY73" s="69">
        <f>AM28</f>
        <v>5.203867388365655</v>
      </c>
      <c r="AZ73" s="69">
        <f>AU24</f>
        <v>69.724358545791375</v>
      </c>
      <c r="BA73" s="69">
        <f>AU26</f>
        <v>25.660908220784197</v>
      </c>
      <c r="BB73" s="69">
        <f>AU28</f>
        <v>12.403944248957389</v>
      </c>
      <c r="BC73" s="28">
        <v>2</v>
      </c>
      <c r="BD73" s="28">
        <v>10</v>
      </c>
      <c r="BE73" s="28"/>
      <c r="BF73">
        <v>1</v>
      </c>
      <c r="BG73" s="42">
        <f>AI24</f>
        <v>5.4343542400048728</v>
      </c>
      <c r="BH73" s="1">
        <f>AI26</f>
        <v>1.3557204007515242</v>
      </c>
      <c r="BI73" s="1">
        <f>AI28</f>
        <v>0.7867001443009457</v>
      </c>
      <c r="BJ73" s="1">
        <f>AQ24</f>
        <v>7.0823503213010204</v>
      </c>
      <c r="BK73" s="1">
        <f>AQ26</f>
        <v>2.1337784886548397</v>
      </c>
      <c r="BL73" s="1">
        <f>AQ28</f>
        <v>1.4345126779414954</v>
      </c>
      <c r="BM73">
        <v>2</v>
      </c>
      <c r="BN73" s="28">
        <v>10</v>
      </c>
    </row>
    <row r="74" spans="1:66" ht="14.4" x14ac:dyDescent="0.3">
      <c r="AG74">
        <v>1.5</v>
      </c>
      <c r="AH74"/>
      <c r="AI74"/>
      <c r="AJ74"/>
      <c r="AK74"/>
      <c r="AL74"/>
      <c r="AM74"/>
      <c r="AN74">
        <v>2</v>
      </c>
      <c r="AO74">
        <v>10</v>
      </c>
      <c r="AP74"/>
      <c r="AQ74"/>
      <c r="AR74"/>
      <c r="AV74" s="56">
        <v>1.5</v>
      </c>
      <c r="AW74" s="56"/>
      <c r="AX74" s="56"/>
      <c r="AY74" s="56"/>
      <c r="AZ74" s="56"/>
      <c r="BA74" s="56"/>
      <c r="BB74" s="56"/>
      <c r="BC74" s="28">
        <v>2</v>
      </c>
      <c r="BD74" s="28">
        <v>10</v>
      </c>
      <c r="BE74" s="28"/>
      <c r="BF74">
        <v>1.5</v>
      </c>
      <c r="BG74"/>
      <c r="BH74"/>
      <c r="BI74"/>
      <c r="BJ74"/>
      <c r="BK74"/>
      <c r="BL74"/>
      <c r="BM74">
        <v>2</v>
      </c>
      <c r="BN74" s="28">
        <v>10</v>
      </c>
    </row>
    <row r="75" spans="1:66" ht="14.4" x14ac:dyDescent="0.3">
      <c r="AO75"/>
      <c r="AP75"/>
      <c r="AQ75"/>
      <c r="AR75"/>
      <c r="AV75" s="56"/>
      <c r="AW75" s="56"/>
      <c r="AX75" s="56"/>
      <c r="AY75" s="56"/>
      <c r="AZ75" s="56"/>
      <c r="BA75" s="56"/>
      <c r="BB75" s="56"/>
      <c r="BC75" s="28"/>
      <c r="BD75" s="28"/>
      <c r="BE75" s="28"/>
      <c r="BK75" s="41"/>
    </row>
    <row r="76" spans="1:66" ht="14.4" x14ac:dyDescent="0.3">
      <c r="AO76"/>
      <c r="AP76"/>
      <c r="AQ76"/>
      <c r="AR76"/>
      <c r="AS76" s="28"/>
      <c r="AT76" s="28"/>
      <c r="AU76" s="28"/>
      <c r="AV76" s="28"/>
      <c r="AW76" s="28"/>
      <c r="AX76" s="28"/>
      <c r="AY76" s="28"/>
      <c r="AZ76" s="28"/>
      <c r="BA76" s="28"/>
      <c r="BB76" s="28"/>
    </row>
    <row r="77" spans="1:66" ht="14.4" x14ac:dyDescent="0.3">
      <c r="AO77"/>
      <c r="AP77"/>
      <c r="AQ77"/>
      <c r="AR77"/>
      <c r="AS77" s="28"/>
      <c r="AT77" s="28"/>
      <c r="AU77" s="28"/>
      <c r="AV77" s="28"/>
      <c r="AW77" s="28"/>
      <c r="AX77" s="28"/>
      <c r="AY77" s="28"/>
      <c r="AZ77" s="28"/>
      <c r="BA77" s="28"/>
      <c r="BB77" s="28"/>
    </row>
    <row r="78" spans="1:66" ht="14.4" x14ac:dyDescent="0.3">
      <c r="AG78"/>
      <c r="AH78"/>
      <c r="AI78"/>
      <c r="AJ78"/>
      <c r="AK78"/>
      <c r="AL78"/>
      <c r="AM78"/>
      <c r="AN78"/>
      <c r="AO78"/>
      <c r="AP78"/>
      <c r="AQ78"/>
      <c r="AR78"/>
      <c r="AS78" s="28"/>
      <c r="AT78" s="28"/>
      <c r="AU78" s="28"/>
      <c r="AV78" s="28"/>
      <c r="AW78" s="28"/>
      <c r="AX78" s="28"/>
      <c r="AY78" s="28"/>
      <c r="AZ78" s="28"/>
      <c r="BA78" s="28"/>
      <c r="BB78" s="28"/>
      <c r="BC78"/>
      <c r="BD78"/>
      <c r="BE78"/>
      <c r="BF78"/>
      <c r="BG78"/>
      <c r="BH78"/>
      <c r="BI78"/>
    </row>
    <row r="79" spans="1:66" ht="14.4" x14ac:dyDescent="0.3">
      <c r="AG79"/>
      <c r="AH79"/>
      <c r="AI79"/>
      <c r="AJ79"/>
      <c r="AK79"/>
      <c r="AL79"/>
      <c r="AM79"/>
      <c r="AN79"/>
      <c r="AO79"/>
      <c r="AP79"/>
      <c r="AQ79"/>
      <c r="AR79"/>
      <c r="AS79" s="28"/>
      <c r="AT79" s="28"/>
      <c r="AU79" s="28"/>
      <c r="AV79" s="28"/>
      <c r="AW79" s="28"/>
      <c r="AX79" s="28"/>
      <c r="AY79" s="28"/>
      <c r="AZ79" s="28"/>
      <c r="BA79" s="28"/>
      <c r="BB79" s="28"/>
      <c r="BC79"/>
      <c r="BD79"/>
      <c r="BE79"/>
      <c r="BF79"/>
      <c r="BG79"/>
      <c r="BH79"/>
      <c r="BI79"/>
    </row>
    <row r="80" spans="1:66" ht="14.4" x14ac:dyDescent="0.3">
      <c r="AG80"/>
      <c r="AH80"/>
      <c r="AI80"/>
      <c r="AJ80"/>
      <c r="AK80"/>
      <c r="AL80"/>
      <c r="AM80"/>
      <c r="AN80"/>
      <c r="AO80"/>
      <c r="AP80"/>
      <c r="AQ80"/>
      <c r="AR80"/>
      <c r="AS80" s="28"/>
      <c r="AT80" s="28"/>
      <c r="AU80" s="28"/>
      <c r="AV80" s="28"/>
      <c r="AW80" s="28"/>
      <c r="AX80" s="28"/>
      <c r="AY80" s="28"/>
      <c r="AZ80" s="28"/>
      <c r="BA80" s="28"/>
      <c r="BB80" s="28"/>
      <c r="BC80"/>
      <c r="BD80"/>
      <c r="BE80"/>
      <c r="BF80"/>
      <c r="BG80"/>
      <c r="BH80"/>
      <c r="BI80"/>
    </row>
    <row r="81" spans="33:61" ht="14.4" x14ac:dyDescent="0.3">
      <c r="AG81"/>
      <c r="AH81"/>
      <c r="AI81"/>
      <c r="AJ81"/>
      <c r="AK81"/>
      <c r="AL81"/>
      <c r="AM81"/>
      <c r="AN81"/>
      <c r="AO81"/>
      <c r="AP81"/>
      <c r="AQ81"/>
      <c r="AR81"/>
      <c r="AS81" s="28"/>
      <c r="AT81" s="28"/>
      <c r="AU81" s="28"/>
      <c r="AV81" s="28"/>
      <c r="AW81" s="28"/>
      <c r="AX81" s="28"/>
      <c r="AY81" s="28"/>
      <c r="AZ81" s="28"/>
      <c r="BA81" s="28"/>
      <c r="BB81" s="28"/>
      <c r="BC81"/>
      <c r="BD81"/>
      <c r="BE81"/>
      <c r="BF81"/>
      <c r="BG81"/>
      <c r="BH81"/>
      <c r="BI81"/>
    </row>
    <row r="82" spans="33:61" ht="14.4" x14ac:dyDescent="0.3">
      <c r="AG82"/>
      <c r="AH82"/>
      <c r="AI82"/>
      <c r="AJ82"/>
      <c r="AK82"/>
      <c r="AL82"/>
      <c r="AM82"/>
      <c r="AN82"/>
      <c r="AO82"/>
      <c r="AP82"/>
      <c r="AQ82"/>
      <c r="AR82"/>
      <c r="AS82" s="28"/>
      <c r="AT82" s="28"/>
      <c r="AU82" s="28"/>
      <c r="AV82" s="28"/>
      <c r="AW82" s="28"/>
      <c r="AX82" s="28"/>
      <c r="AY82" s="28"/>
      <c r="AZ82" s="28"/>
      <c r="BA82" s="28"/>
      <c r="BB82" s="28"/>
      <c r="BC82"/>
      <c r="BD82"/>
      <c r="BE82"/>
      <c r="BF82"/>
      <c r="BG82"/>
      <c r="BH82"/>
      <c r="BI82"/>
    </row>
    <row r="83" spans="33:61" ht="14.4" x14ac:dyDescent="0.3">
      <c r="AG83"/>
      <c r="AH83"/>
      <c r="AI83"/>
      <c r="AJ83"/>
      <c r="AK83"/>
      <c r="AL83"/>
      <c r="AM83"/>
      <c r="AN83"/>
      <c r="AO83"/>
      <c r="AP83"/>
      <c r="AQ83"/>
      <c r="AR83"/>
      <c r="AS83" s="28"/>
      <c r="AT83" s="28"/>
      <c r="AU83" s="28"/>
      <c r="AV83" s="28"/>
      <c r="AW83" s="28"/>
      <c r="AX83" s="28"/>
      <c r="AY83" s="28"/>
      <c r="AZ83" s="28"/>
      <c r="BA83" s="28"/>
      <c r="BB83" s="28"/>
      <c r="BC83"/>
      <c r="BD83"/>
      <c r="BE83"/>
      <c r="BF83"/>
      <c r="BG83"/>
      <c r="BH83"/>
      <c r="BI83"/>
    </row>
    <row r="84" spans="33:61" ht="14.4" x14ac:dyDescent="0.3">
      <c r="AG84"/>
      <c r="AH84"/>
      <c r="AI84"/>
      <c r="AJ84"/>
      <c r="AK84"/>
      <c r="AL84"/>
      <c r="AM84"/>
      <c r="AN84"/>
      <c r="AO84"/>
      <c r="AP84"/>
      <c r="AQ84"/>
      <c r="AR84"/>
      <c r="AS84" s="28"/>
      <c r="AT84" s="28"/>
      <c r="AU84" s="28"/>
      <c r="AV84" s="28"/>
      <c r="AW84" s="28"/>
      <c r="AX84" s="28"/>
      <c r="AY84" s="28"/>
      <c r="AZ84" s="28"/>
      <c r="BA84" s="28"/>
      <c r="BB84" s="28"/>
      <c r="BC84"/>
      <c r="BD84"/>
      <c r="BE84"/>
      <c r="BF84"/>
      <c r="BG84"/>
      <c r="BH84"/>
      <c r="BI84"/>
    </row>
    <row r="85" spans="33:61" ht="14.4" x14ac:dyDescent="0.3">
      <c r="AG85"/>
      <c r="AH85"/>
      <c r="AI85"/>
      <c r="AJ85"/>
      <c r="AK85"/>
      <c r="AL85"/>
      <c r="AM85"/>
      <c r="AN85"/>
      <c r="AO85"/>
      <c r="AP85"/>
      <c r="AQ85"/>
      <c r="AR85"/>
      <c r="AS85" s="28"/>
      <c r="AT85" s="28"/>
      <c r="AU85" s="28"/>
      <c r="AV85" s="28"/>
      <c r="AW85" s="28"/>
      <c r="AX85" s="28"/>
      <c r="AY85" s="28"/>
      <c r="AZ85" s="28"/>
      <c r="BA85" s="28"/>
      <c r="BB85" s="28"/>
      <c r="BC85"/>
      <c r="BD85"/>
      <c r="BE85"/>
      <c r="BF85"/>
      <c r="BG85"/>
      <c r="BH85"/>
      <c r="BI85"/>
    </row>
    <row r="86" spans="33:61" ht="14.4" x14ac:dyDescent="0.3">
      <c r="AG86"/>
      <c r="AH86"/>
      <c r="AI86"/>
      <c r="AJ86"/>
      <c r="AK86"/>
      <c r="AL86"/>
      <c r="AM86"/>
      <c r="AN86"/>
      <c r="AO86"/>
      <c r="AP86"/>
      <c r="AQ86"/>
      <c r="AR86"/>
      <c r="AS86" s="28"/>
      <c r="AT86" s="28"/>
      <c r="AU86" s="28"/>
      <c r="AV86" s="28"/>
      <c r="AW86" s="28"/>
      <c r="AX86" s="28"/>
      <c r="AY86" s="28"/>
      <c r="AZ86" s="28"/>
      <c r="BA86" s="28"/>
      <c r="BB86" s="28"/>
      <c r="BC86"/>
      <c r="BD86"/>
      <c r="BE86"/>
      <c r="BF86"/>
      <c r="BG86"/>
      <c r="BH86"/>
      <c r="BI86"/>
    </row>
    <row r="87" spans="33:61" ht="14.4" x14ac:dyDescent="0.3">
      <c r="AG87"/>
      <c r="AH87"/>
      <c r="AI87"/>
      <c r="AJ87"/>
      <c r="AK87"/>
      <c r="AL87"/>
      <c r="AM87"/>
      <c r="AN87"/>
      <c r="AO87"/>
      <c r="AP87"/>
      <c r="AQ87"/>
      <c r="AR87"/>
      <c r="AS87" s="28"/>
      <c r="AT87" s="28"/>
      <c r="AU87" s="28"/>
      <c r="AV87" s="28"/>
      <c r="AW87" s="28"/>
      <c r="AX87" s="28"/>
      <c r="AY87" s="28"/>
      <c r="AZ87" s="28"/>
      <c r="BA87" s="28"/>
      <c r="BB87" s="28"/>
      <c r="BC87"/>
      <c r="BD87"/>
      <c r="BE87"/>
      <c r="BF87"/>
      <c r="BG87"/>
      <c r="BH87"/>
      <c r="BI87"/>
    </row>
    <row r="88" spans="33:61" ht="14.4" x14ac:dyDescent="0.3">
      <c r="AG88"/>
      <c r="AH88"/>
      <c r="AI88"/>
      <c r="AJ88"/>
      <c r="AK88"/>
      <c r="AL88"/>
      <c r="AM88"/>
      <c r="AN88"/>
      <c r="AO88"/>
      <c r="AP88"/>
      <c r="AQ88"/>
      <c r="AR88"/>
      <c r="AS88" s="28"/>
      <c r="AT88" s="28"/>
      <c r="AU88" s="28"/>
      <c r="AV88" s="28"/>
      <c r="AW88" s="28"/>
      <c r="AX88" s="28"/>
      <c r="AY88" s="28"/>
      <c r="AZ88" s="28"/>
      <c r="BA88" s="28"/>
      <c r="BB88" s="28"/>
      <c r="BC88"/>
      <c r="BD88"/>
      <c r="BE88"/>
      <c r="BF88"/>
      <c r="BG88"/>
      <c r="BH88"/>
      <c r="BI88"/>
    </row>
    <row r="89" spans="33:61" ht="14.4" x14ac:dyDescent="0.3">
      <c r="AG89"/>
      <c r="AH89"/>
      <c r="AI89"/>
      <c r="AJ89"/>
      <c r="AK89"/>
      <c r="AL89"/>
      <c r="AM89"/>
      <c r="AN89"/>
      <c r="AO89"/>
      <c r="AP89"/>
      <c r="AQ89"/>
      <c r="AR89"/>
      <c r="AS89" s="28"/>
      <c r="AT89" s="28"/>
      <c r="AU89" s="28"/>
      <c r="AV89" s="28"/>
      <c r="AW89" s="28"/>
      <c r="AX89" s="28"/>
      <c r="AY89" s="28"/>
      <c r="AZ89" s="28"/>
      <c r="BA89" s="28"/>
      <c r="BB89" s="28"/>
      <c r="BC89"/>
      <c r="BD89"/>
      <c r="BE89"/>
      <c r="BF89"/>
      <c r="BG89"/>
      <c r="BH89"/>
      <c r="BI89"/>
    </row>
    <row r="90" spans="33:61" ht="14.4" x14ac:dyDescent="0.3">
      <c r="AG90"/>
      <c r="AH90"/>
      <c r="AI90"/>
      <c r="AJ90"/>
      <c r="AK90"/>
      <c r="AL90"/>
      <c r="AM90"/>
      <c r="AN90"/>
      <c r="AO90"/>
      <c r="AP90"/>
      <c r="AQ90"/>
      <c r="AR90"/>
      <c r="AS90" s="28"/>
      <c r="AT90" s="28"/>
      <c r="AU90" s="28"/>
      <c r="AV90" s="28"/>
      <c r="AW90" s="28"/>
      <c r="AX90" s="28"/>
      <c r="AY90" s="28"/>
      <c r="AZ90" s="28"/>
      <c r="BA90" s="28"/>
      <c r="BB90" s="28"/>
      <c r="BC90"/>
      <c r="BD90"/>
      <c r="BE90"/>
      <c r="BF90"/>
      <c r="BG90"/>
      <c r="BH90"/>
      <c r="BI90"/>
    </row>
    <row r="91" spans="33:61" ht="14.4" x14ac:dyDescent="0.3">
      <c r="AG91"/>
      <c r="AH91"/>
      <c r="AI91"/>
      <c r="AJ91"/>
      <c r="AK91"/>
      <c r="AL91"/>
      <c r="AM91"/>
      <c r="AN91"/>
      <c r="AO91"/>
      <c r="AP91"/>
      <c r="AQ91"/>
      <c r="AR91"/>
      <c r="AS91" s="28"/>
      <c r="AT91" s="28"/>
      <c r="AU91" s="28"/>
      <c r="AV91" s="28"/>
      <c r="AW91" s="28"/>
      <c r="AX91" s="28"/>
      <c r="AY91" s="28"/>
      <c r="AZ91" s="28"/>
      <c r="BA91" s="28"/>
      <c r="BB91" s="28"/>
      <c r="BC91"/>
      <c r="BD91"/>
      <c r="BE91"/>
      <c r="BF91"/>
      <c r="BG91"/>
      <c r="BH91"/>
      <c r="BI91"/>
    </row>
    <row r="92" spans="33:61" ht="14.4" x14ac:dyDescent="0.3">
      <c r="AG92"/>
      <c r="AH92"/>
      <c r="AI92"/>
      <c r="AJ92"/>
      <c r="AK92"/>
      <c r="AL92"/>
      <c r="AM92"/>
      <c r="AN92"/>
      <c r="AO92"/>
      <c r="AP92"/>
      <c r="AQ92"/>
      <c r="AR92"/>
      <c r="AS92" s="28"/>
      <c r="AT92" s="28"/>
      <c r="AU92" s="28"/>
      <c r="AV92" s="28"/>
      <c r="AW92" s="28"/>
      <c r="AX92" s="28"/>
      <c r="AY92" s="28"/>
      <c r="AZ92" s="28"/>
      <c r="BA92" s="28"/>
      <c r="BB92" s="28"/>
      <c r="BC92"/>
      <c r="BD92"/>
      <c r="BE92"/>
      <c r="BF92"/>
      <c r="BG92"/>
      <c r="BH92"/>
      <c r="BI92"/>
    </row>
    <row r="93" spans="33:61" ht="14.4" x14ac:dyDescent="0.3">
      <c r="AG93"/>
      <c r="AH93"/>
      <c r="AI93"/>
      <c r="AJ93"/>
      <c r="AK93"/>
      <c r="AL93"/>
      <c r="AM93"/>
      <c r="AN93"/>
      <c r="AO93"/>
      <c r="AP93"/>
      <c r="AQ93"/>
      <c r="AR93"/>
      <c r="AS93" s="28"/>
      <c r="AT93" s="28"/>
      <c r="AU93" s="28"/>
      <c r="AV93" s="28"/>
      <c r="AW93" s="28"/>
      <c r="AX93" s="28"/>
      <c r="AY93" s="28"/>
      <c r="AZ93" s="28"/>
      <c r="BA93" s="28"/>
      <c r="BB93" s="28"/>
      <c r="BC93"/>
      <c r="BD93"/>
      <c r="BE93"/>
      <c r="BF93"/>
      <c r="BG93"/>
      <c r="BH93"/>
      <c r="BI93"/>
    </row>
    <row r="94" spans="33:61" ht="14.4" x14ac:dyDescent="0.3">
      <c r="AG94"/>
      <c r="AH94"/>
      <c r="AI94"/>
      <c r="AJ94"/>
      <c r="AK94"/>
      <c r="AL94"/>
      <c r="AM94"/>
      <c r="AN94"/>
      <c r="AO94"/>
      <c r="AP94"/>
      <c r="AQ94"/>
      <c r="AR94"/>
      <c r="AS94" s="28"/>
      <c r="AT94" s="28"/>
      <c r="AU94" s="28"/>
      <c r="AV94" s="28"/>
      <c r="AW94" s="28"/>
      <c r="AX94" s="28"/>
      <c r="AY94" s="28"/>
      <c r="AZ94" s="28"/>
      <c r="BA94" s="28"/>
      <c r="BB94" s="28"/>
      <c r="BC94"/>
      <c r="BD94"/>
      <c r="BE94"/>
      <c r="BF94"/>
      <c r="BG94"/>
      <c r="BH94"/>
      <c r="BI94"/>
    </row>
    <row r="95" spans="33:61" ht="14.4" x14ac:dyDescent="0.3">
      <c r="AG95"/>
      <c r="AH95"/>
      <c r="AI95"/>
      <c r="AJ95"/>
      <c r="AK95"/>
      <c r="AL95"/>
      <c r="AM95"/>
      <c r="AN95"/>
      <c r="AO95"/>
      <c r="AP95"/>
      <c r="AQ95"/>
      <c r="AR95"/>
      <c r="AS95" s="28"/>
      <c r="AT95" s="28"/>
      <c r="AU95" s="28"/>
      <c r="AV95" s="28"/>
      <c r="AW95" s="28"/>
      <c r="AX95" s="28"/>
      <c r="AY95" s="28"/>
      <c r="AZ95" s="28"/>
      <c r="BA95" s="28"/>
      <c r="BB95" s="28"/>
      <c r="BC95"/>
      <c r="BD95"/>
      <c r="BE95"/>
      <c r="BF95"/>
      <c r="BG95"/>
      <c r="BH95"/>
      <c r="BI95"/>
    </row>
    <row r="96" spans="33:61" ht="14.4" x14ac:dyDescent="0.3">
      <c r="AG96"/>
      <c r="AH96"/>
      <c r="AI96"/>
      <c r="AJ96"/>
      <c r="AK96"/>
      <c r="AL96"/>
      <c r="AM96"/>
      <c r="AN96"/>
      <c r="AO96"/>
      <c r="AP96"/>
      <c r="AQ96"/>
      <c r="AR96"/>
      <c r="AS96" s="28"/>
      <c r="AT96" s="28"/>
      <c r="AU96" s="28"/>
      <c r="AV96" s="28"/>
      <c r="AW96" s="28"/>
      <c r="AX96" s="28"/>
      <c r="AY96" s="28"/>
      <c r="AZ96" s="28"/>
      <c r="BA96" s="28"/>
      <c r="BB96" s="28"/>
      <c r="BC96"/>
      <c r="BD96"/>
      <c r="BE96"/>
      <c r="BF96"/>
      <c r="BG96"/>
      <c r="BH96"/>
      <c r="BI96"/>
    </row>
    <row r="97" spans="33:61" ht="14.4" x14ac:dyDescent="0.3">
      <c r="AG97"/>
      <c r="AH97"/>
      <c r="AI97"/>
      <c r="AJ97"/>
      <c r="AK97"/>
      <c r="AL97"/>
      <c r="AM97"/>
      <c r="AN97"/>
      <c r="AO97"/>
      <c r="AP97"/>
      <c r="AQ97"/>
      <c r="AR97"/>
      <c r="AS97" s="28"/>
      <c r="AT97" s="28"/>
      <c r="AU97" s="28"/>
      <c r="AV97" s="28"/>
      <c r="AW97" s="28"/>
      <c r="AX97" s="28"/>
      <c r="AY97" s="28"/>
      <c r="AZ97" s="28"/>
      <c r="BA97" s="28"/>
      <c r="BB97" s="28"/>
      <c r="BC97"/>
      <c r="BD97"/>
      <c r="BE97"/>
      <c r="BF97"/>
      <c r="BG97"/>
      <c r="BH97"/>
      <c r="BI97"/>
    </row>
    <row r="98" spans="33:61" ht="14.4" x14ac:dyDescent="0.3">
      <c r="AG98"/>
      <c r="AH98"/>
      <c r="AI98"/>
      <c r="AJ98"/>
      <c r="AK98"/>
      <c r="AL98"/>
      <c r="AM98"/>
      <c r="AN98"/>
      <c r="AO98"/>
      <c r="AP98"/>
      <c r="AQ98"/>
      <c r="AR98"/>
      <c r="AS98" s="28"/>
      <c r="AT98" s="28"/>
      <c r="AU98" s="28"/>
      <c r="AV98" s="28"/>
      <c r="AW98" s="28"/>
      <c r="AX98" s="28"/>
      <c r="AY98" s="28"/>
      <c r="AZ98" s="28"/>
      <c r="BA98" s="28"/>
      <c r="BB98" s="28"/>
      <c r="BC98"/>
      <c r="BD98"/>
      <c r="BE98"/>
      <c r="BF98"/>
      <c r="BG98"/>
      <c r="BH98"/>
      <c r="BI98"/>
    </row>
    <row r="99" spans="33:61" ht="14.4" x14ac:dyDescent="0.3">
      <c r="AG99"/>
      <c r="AH99"/>
      <c r="AI99"/>
      <c r="AJ99"/>
      <c r="AK99"/>
      <c r="AL99"/>
      <c r="AM99"/>
      <c r="AN99"/>
      <c r="AO99"/>
      <c r="AP99"/>
      <c r="AQ99"/>
      <c r="AR99"/>
      <c r="AS99" s="28"/>
      <c r="AT99" s="28"/>
      <c r="AU99" s="28"/>
      <c r="AV99" s="28"/>
      <c r="AW99" s="28"/>
      <c r="AX99" s="28"/>
      <c r="AY99" s="28"/>
      <c r="AZ99" s="28"/>
      <c r="BA99" s="28"/>
      <c r="BB99" s="28"/>
      <c r="BC99"/>
      <c r="BD99"/>
      <c r="BE99"/>
      <c r="BF99"/>
      <c r="BG99"/>
      <c r="BH99"/>
      <c r="BI99"/>
    </row>
    <row r="100" spans="33:61" x14ac:dyDescent="0.25">
      <c r="AS100" s="56"/>
      <c r="AT100" s="56"/>
      <c r="AU100" s="56"/>
      <c r="AV100" s="56"/>
      <c r="AW100" s="56"/>
      <c r="AX100" s="56"/>
      <c r="AY100" s="56"/>
      <c r="AZ100" s="56"/>
      <c r="BA100" s="56"/>
    </row>
    <row r="101" spans="33:61" x14ac:dyDescent="0.25">
      <c r="AS101" s="56"/>
      <c r="AT101" s="56"/>
      <c r="AU101" s="56"/>
      <c r="AV101" s="56"/>
      <c r="AW101" s="56"/>
      <c r="AX101" s="56"/>
      <c r="AY101" s="56"/>
      <c r="AZ101" s="56"/>
      <c r="BA101" s="56"/>
    </row>
    <row r="102" spans="33:61" x14ac:dyDescent="0.25">
      <c r="AS102" s="56"/>
      <c r="AT102" s="56"/>
      <c r="AU102" s="56"/>
      <c r="AV102" s="56"/>
      <c r="AW102" s="56"/>
      <c r="AX102" s="56"/>
      <c r="AY102" s="56"/>
      <c r="AZ102" s="56"/>
      <c r="BA102" s="56"/>
    </row>
    <row r="103" spans="33:61" x14ac:dyDescent="0.25">
      <c r="AS103" s="56"/>
      <c r="AT103" s="56"/>
      <c r="AU103" s="56"/>
      <c r="AV103" s="56"/>
      <c r="AW103" s="56"/>
      <c r="AX103" s="56"/>
      <c r="AY103" s="56"/>
      <c r="AZ103" s="56"/>
      <c r="BA103" s="56"/>
    </row>
    <row r="104" spans="33:61" x14ac:dyDescent="0.25">
      <c r="AS104" s="56"/>
      <c r="AT104" s="56"/>
      <c r="AU104" s="56"/>
      <c r="AV104" s="56"/>
      <c r="AW104" s="56"/>
      <c r="AX104" s="56"/>
      <c r="AY104" s="56"/>
      <c r="AZ104" s="56"/>
      <c r="BA104" s="56"/>
    </row>
    <row r="105" spans="33:61" x14ac:dyDescent="0.25">
      <c r="AS105" s="56"/>
      <c r="AT105" s="56"/>
      <c r="AU105" s="56"/>
      <c r="AV105" s="56"/>
      <c r="AW105" s="56"/>
      <c r="AX105" s="56"/>
      <c r="AY105" s="56"/>
      <c r="AZ105" s="56"/>
      <c r="BA105" s="56"/>
    </row>
    <row r="106" spans="33:61" x14ac:dyDescent="0.25">
      <c r="AS106" s="56"/>
      <c r="AT106" s="56"/>
      <c r="AU106" s="56"/>
      <c r="AV106" s="56"/>
      <c r="AW106" s="56"/>
      <c r="AX106" s="56"/>
      <c r="AY106" s="56"/>
      <c r="AZ106" s="56"/>
      <c r="BA106" s="56"/>
    </row>
    <row r="107" spans="33:61" x14ac:dyDescent="0.25">
      <c r="AS107" s="56"/>
      <c r="AT107" s="56"/>
      <c r="AU107" s="56"/>
      <c r="AV107" s="56"/>
      <c r="AW107" s="56"/>
      <c r="AX107" s="56"/>
      <c r="AY107" s="56"/>
      <c r="AZ107" s="56"/>
      <c r="BA107" s="56"/>
    </row>
    <row r="108" spans="33:61" x14ac:dyDescent="0.25">
      <c r="AS108" s="56"/>
      <c r="AT108" s="56"/>
      <c r="AU108" s="56"/>
      <c r="AV108" s="56"/>
      <c r="AW108" s="56"/>
      <c r="AX108" s="56"/>
      <c r="AY108" s="56"/>
      <c r="AZ108" s="56"/>
      <c r="BA108" s="56"/>
    </row>
    <row r="109" spans="33:61" x14ac:dyDescent="0.25">
      <c r="AS109" s="56"/>
      <c r="AT109" s="56"/>
      <c r="AU109" s="56"/>
      <c r="AV109" s="56"/>
      <c r="AW109" s="56"/>
      <c r="AX109" s="56"/>
      <c r="AY109" s="56"/>
      <c r="AZ109" s="56"/>
      <c r="BA109" s="56"/>
    </row>
    <row r="110" spans="33:61" x14ac:dyDescent="0.25">
      <c r="AS110" s="56"/>
      <c r="AT110" s="56"/>
      <c r="AU110" s="56"/>
      <c r="AV110" s="56"/>
      <c r="AW110" s="56"/>
      <c r="AX110" s="56"/>
      <c r="AY110" s="56"/>
      <c r="AZ110" s="56"/>
      <c r="BA110" s="56"/>
    </row>
    <row r="111" spans="33:61" x14ac:dyDescent="0.25">
      <c r="AS111" s="56"/>
      <c r="AT111" s="56"/>
      <c r="AU111" s="56"/>
      <c r="AV111" s="56"/>
      <c r="AW111" s="56"/>
      <c r="AX111" s="56"/>
      <c r="AY111" s="56"/>
      <c r="AZ111" s="56"/>
      <c r="BA111" s="56"/>
    </row>
    <row r="112" spans="33:61" x14ac:dyDescent="0.25">
      <c r="AS112" s="56"/>
      <c r="AT112" s="56"/>
      <c r="AU112" s="56"/>
      <c r="AV112" s="56"/>
      <c r="AW112" s="56"/>
      <c r="AX112" s="56"/>
      <c r="AY112" s="56"/>
      <c r="AZ112" s="56"/>
      <c r="BA112" s="56"/>
    </row>
    <row r="113" spans="45:53" x14ac:dyDescent="0.25">
      <c r="AS113" s="56"/>
      <c r="AT113" s="56"/>
      <c r="AU113" s="56"/>
      <c r="AV113" s="56"/>
      <c r="AW113" s="56"/>
      <c r="AX113" s="56"/>
      <c r="AY113" s="56"/>
      <c r="AZ113" s="56"/>
      <c r="BA113" s="56"/>
    </row>
    <row r="114" spans="45:53" x14ac:dyDescent="0.25">
      <c r="AS114" s="56"/>
      <c r="AT114" s="56"/>
      <c r="AU114" s="56"/>
      <c r="AV114" s="56"/>
      <c r="AW114" s="56"/>
      <c r="AX114" s="56"/>
      <c r="AY114" s="56"/>
      <c r="AZ114" s="56"/>
      <c r="BA114" s="56"/>
    </row>
    <row r="115" spans="45:53" x14ac:dyDescent="0.25">
      <c r="AS115" s="56"/>
      <c r="AT115" s="56"/>
      <c r="AU115" s="56"/>
      <c r="AV115" s="56"/>
      <c r="AW115" s="56"/>
      <c r="AX115" s="56"/>
      <c r="AY115" s="56"/>
      <c r="AZ115" s="56"/>
      <c r="BA115" s="56"/>
    </row>
    <row r="116" spans="45:53" x14ac:dyDescent="0.25">
      <c r="AS116" s="56"/>
      <c r="AT116" s="56"/>
      <c r="AU116" s="56"/>
      <c r="AV116" s="56"/>
      <c r="AW116" s="56"/>
      <c r="AX116" s="56"/>
      <c r="AY116" s="56"/>
      <c r="AZ116" s="56"/>
      <c r="BA116" s="56"/>
    </row>
    <row r="117" spans="45:53" x14ac:dyDescent="0.25">
      <c r="AS117" s="56"/>
      <c r="AT117" s="56"/>
      <c r="AU117" s="56"/>
      <c r="AV117" s="56"/>
      <c r="AW117" s="56"/>
      <c r="AX117" s="56"/>
      <c r="AY117" s="56"/>
      <c r="AZ117" s="56"/>
      <c r="BA117" s="56"/>
    </row>
    <row r="118" spans="45:53" x14ac:dyDescent="0.25">
      <c r="AS118" s="56"/>
      <c r="AT118" s="56"/>
      <c r="AU118" s="56"/>
      <c r="AV118" s="56"/>
      <c r="AW118" s="56"/>
      <c r="AX118" s="56"/>
      <c r="AY118" s="56"/>
      <c r="AZ118" s="56"/>
      <c r="BA118" s="56"/>
    </row>
    <row r="119" spans="45:53" x14ac:dyDescent="0.25">
      <c r="AS119" s="56"/>
      <c r="AT119" s="56"/>
      <c r="AU119" s="56"/>
      <c r="AV119" s="56"/>
      <c r="AW119" s="56"/>
      <c r="AX119" s="56"/>
      <c r="AY119" s="56"/>
      <c r="AZ119" s="56"/>
      <c r="BA119" s="56"/>
    </row>
    <row r="120" spans="45:53" x14ac:dyDescent="0.25">
      <c r="AS120" s="56"/>
      <c r="AT120" s="56"/>
      <c r="AU120" s="56"/>
      <c r="AV120" s="56"/>
      <c r="AW120" s="56"/>
      <c r="AX120" s="56"/>
      <c r="AY120" s="56"/>
      <c r="AZ120" s="56"/>
      <c r="BA120" s="56"/>
    </row>
    <row r="121" spans="45:53" x14ac:dyDescent="0.25">
      <c r="AS121" s="56"/>
      <c r="AT121" s="56"/>
      <c r="AU121" s="56"/>
      <c r="AV121" s="56"/>
      <c r="AW121" s="56"/>
      <c r="AX121" s="56"/>
      <c r="AY121" s="56"/>
      <c r="AZ121" s="56"/>
      <c r="BA121" s="56"/>
    </row>
    <row r="122" spans="45:53" x14ac:dyDescent="0.25">
      <c r="AS122" s="56"/>
      <c r="AT122" s="56"/>
      <c r="AU122" s="56"/>
      <c r="AV122" s="56"/>
      <c r="AW122" s="56"/>
      <c r="AX122" s="56"/>
      <c r="AY122" s="56"/>
      <c r="AZ122" s="56"/>
      <c r="BA122" s="56"/>
    </row>
    <row r="123" spans="45:53" x14ac:dyDescent="0.25">
      <c r="AS123" s="56"/>
      <c r="AT123" s="56"/>
      <c r="AU123" s="56"/>
      <c r="AV123" s="56"/>
      <c r="AW123" s="56"/>
      <c r="AX123" s="56"/>
      <c r="AY123" s="56"/>
      <c r="AZ123" s="56"/>
      <c r="BA123" s="56"/>
    </row>
    <row r="124" spans="45:53" x14ac:dyDescent="0.25">
      <c r="AS124" s="56"/>
      <c r="AT124" s="56"/>
      <c r="AU124" s="56"/>
      <c r="AV124" s="56"/>
      <c r="AW124" s="56"/>
      <c r="AX124" s="56"/>
      <c r="AY124" s="56"/>
      <c r="AZ124" s="56"/>
      <c r="BA124" s="56"/>
    </row>
    <row r="125" spans="45:53" x14ac:dyDescent="0.25">
      <c r="AS125" s="56"/>
      <c r="AT125" s="56"/>
      <c r="AU125" s="56"/>
      <c r="AV125" s="56"/>
      <c r="AW125" s="56"/>
      <c r="AX125" s="56"/>
      <c r="AY125" s="56"/>
      <c r="AZ125" s="56"/>
      <c r="BA125" s="56"/>
    </row>
    <row r="126" spans="45:53" x14ac:dyDescent="0.25">
      <c r="AS126" s="56"/>
      <c r="AT126" s="56"/>
      <c r="AU126" s="56"/>
      <c r="AV126" s="56"/>
      <c r="AW126" s="56"/>
      <c r="AX126" s="56"/>
      <c r="AY126" s="56"/>
      <c r="AZ126" s="56"/>
      <c r="BA126" s="56"/>
    </row>
    <row r="127" spans="45:53" x14ac:dyDescent="0.25">
      <c r="AS127" s="56"/>
      <c r="AT127" s="56"/>
      <c r="AU127" s="56"/>
      <c r="AV127" s="56"/>
      <c r="AW127" s="56"/>
      <c r="AX127" s="56"/>
      <c r="AY127" s="56"/>
      <c r="AZ127" s="56"/>
      <c r="BA127" s="56"/>
    </row>
    <row r="128" spans="45:53" x14ac:dyDescent="0.25">
      <c r="AS128" s="56"/>
      <c r="AT128" s="56"/>
      <c r="AU128" s="56"/>
      <c r="AV128" s="56"/>
      <c r="AW128" s="56"/>
      <c r="AX128" s="56"/>
      <c r="AY128" s="56"/>
      <c r="AZ128" s="56"/>
      <c r="BA128" s="56"/>
    </row>
    <row r="129" spans="42:53" x14ac:dyDescent="0.25">
      <c r="AP129" s="41">
        <v>0.2</v>
      </c>
      <c r="AQ129" s="41">
        <v>4</v>
      </c>
      <c r="AR129" s="41">
        <v>0</v>
      </c>
      <c r="AS129" s="56">
        <v>1.33</v>
      </c>
      <c r="AT129" s="56">
        <v>0.33250000000000002</v>
      </c>
      <c r="AU129" s="56">
        <v>2855.1908000000003</v>
      </c>
      <c r="AV129" s="56"/>
      <c r="AW129" s="56">
        <v>7.8130237720460851</v>
      </c>
      <c r="AX129" s="56"/>
      <c r="AY129" s="56"/>
      <c r="AZ129" s="56"/>
      <c r="BA129" s="56"/>
    </row>
    <row r="130" spans="42:53" x14ac:dyDescent="0.25">
      <c r="AP130" s="41">
        <v>0.2</v>
      </c>
      <c r="AQ130" s="41">
        <v>8</v>
      </c>
      <c r="AR130" s="41">
        <v>0</v>
      </c>
      <c r="AS130" s="56">
        <v>1.54</v>
      </c>
      <c r="AT130" s="56">
        <v>0.1925</v>
      </c>
      <c r="AU130" s="56">
        <v>3306.0104000000001</v>
      </c>
      <c r="AV130" s="56"/>
      <c r="AW130" s="56">
        <v>0.63874050259023707</v>
      </c>
      <c r="AX130" s="56"/>
      <c r="AY130" s="56"/>
      <c r="AZ130" s="56"/>
      <c r="BA130" s="56"/>
    </row>
    <row r="131" spans="42:53" x14ac:dyDescent="0.25">
      <c r="AP131" s="41">
        <v>0.2</v>
      </c>
      <c r="AQ131" s="41">
        <v>12</v>
      </c>
      <c r="AR131" s="41">
        <v>0</v>
      </c>
      <c r="AS131" s="56">
        <v>1.73</v>
      </c>
      <c r="AT131" s="56">
        <v>0.14416666666666667</v>
      </c>
      <c r="AU131" s="56">
        <v>3713.8948</v>
      </c>
      <c r="AV131" s="56"/>
      <c r="AW131" s="56">
        <v>0.17858133332277987</v>
      </c>
      <c r="AX131" s="56"/>
      <c r="AY131" s="56"/>
      <c r="AZ131" s="56"/>
      <c r="BA131" s="56"/>
    </row>
    <row r="132" spans="42:53" x14ac:dyDescent="0.25">
      <c r="AP132" s="41">
        <v>0.5</v>
      </c>
      <c r="AQ132" s="41">
        <v>4</v>
      </c>
      <c r="AR132" s="41">
        <v>0</v>
      </c>
      <c r="AS132" s="56">
        <v>0.998</v>
      </c>
      <c r="AT132" s="56">
        <v>0.2495</v>
      </c>
      <c r="AU132" s="56">
        <v>5356.1662000000006</v>
      </c>
      <c r="AV132" s="56"/>
      <c r="AW132" s="56">
        <v>10.311925697901852</v>
      </c>
      <c r="AX132" s="56"/>
      <c r="AY132" s="56"/>
      <c r="AZ132" s="56"/>
      <c r="BA132" s="56"/>
    </row>
    <row r="133" spans="42:53" x14ac:dyDescent="0.25">
      <c r="AP133" s="41">
        <v>0.5</v>
      </c>
      <c r="AQ133" s="41">
        <v>8</v>
      </c>
      <c r="AR133" s="41">
        <v>0</v>
      </c>
      <c r="AS133" s="56">
        <v>1.35</v>
      </c>
      <c r="AT133" s="56">
        <v>0.16875000000000001</v>
      </c>
      <c r="AU133" s="56">
        <v>7245.3149999999996</v>
      </c>
      <c r="AV133" s="56"/>
      <c r="AW133" s="56">
        <v>1.2832466231357773</v>
      </c>
      <c r="AX133" s="56"/>
      <c r="AY133" s="56"/>
      <c r="AZ133" s="56"/>
      <c r="BA133" s="56"/>
    </row>
    <row r="134" spans="42:53" x14ac:dyDescent="0.25">
      <c r="AP134" s="41">
        <v>0.5</v>
      </c>
      <c r="AQ134" s="41">
        <v>12</v>
      </c>
      <c r="AR134" s="41">
        <v>0</v>
      </c>
      <c r="AS134" s="56">
        <v>1.7800000000000002</v>
      </c>
      <c r="AT134" s="56">
        <v>0.14833333333333334</v>
      </c>
      <c r="AU134" s="56">
        <v>9553.0820000000003</v>
      </c>
      <c r="AV134" s="56"/>
      <c r="AW134" s="56">
        <v>0.46613167168302527</v>
      </c>
      <c r="AX134" s="56"/>
      <c r="AY134" s="56"/>
      <c r="AZ134" s="56"/>
      <c r="BA134" s="56"/>
    </row>
    <row r="135" spans="42:53" x14ac:dyDescent="0.25">
      <c r="AP135" s="41">
        <v>1</v>
      </c>
      <c r="AQ135" s="41">
        <v>4</v>
      </c>
      <c r="AR135" s="41">
        <v>0</v>
      </c>
      <c r="AS135" s="56">
        <v>0.7</v>
      </c>
      <c r="AT135" s="56">
        <v>0.17499999999999999</v>
      </c>
      <c r="AU135" s="56">
        <v>7513.66</v>
      </c>
      <c r="AV135" s="56"/>
      <c r="AW135" s="56">
        <v>10.889990817263545</v>
      </c>
      <c r="AX135" s="56"/>
      <c r="AY135" s="56"/>
      <c r="AZ135" s="56"/>
      <c r="BA135" s="56"/>
    </row>
    <row r="136" spans="42:53" x14ac:dyDescent="0.25">
      <c r="AP136" s="41">
        <v>1</v>
      </c>
      <c r="AQ136" s="41">
        <v>8</v>
      </c>
      <c r="AR136" s="41">
        <v>0</v>
      </c>
      <c r="AS136" s="56">
        <v>1.24</v>
      </c>
      <c r="AT136" s="56">
        <v>0.155</v>
      </c>
      <c r="AU136" s="56">
        <v>13309.912</v>
      </c>
      <c r="AV136" s="56"/>
      <c r="AW136" s="56">
        <v>2.2441552113266914</v>
      </c>
      <c r="AX136" s="56"/>
      <c r="AY136" s="56"/>
      <c r="AZ136" s="56"/>
      <c r="BA136" s="56"/>
    </row>
    <row r="137" spans="42:53" x14ac:dyDescent="0.25">
      <c r="AP137" s="41">
        <v>1</v>
      </c>
      <c r="AQ137" s="41">
        <v>12</v>
      </c>
      <c r="AR137" s="41">
        <v>0</v>
      </c>
      <c r="AS137" s="41">
        <v>1.5099999999999998</v>
      </c>
      <c r="AT137" s="41">
        <v>0.12583333333333332</v>
      </c>
      <c r="AU137" s="41">
        <v>16208.037999999997</v>
      </c>
      <c r="AW137" s="102">
        <v>0.73134412313293262</v>
      </c>
    </row>
  </sheetData>
  <mergeCells count="20">
    <mergeCell ref="F1:H2"/>
    <mergeCell ref="C64:D65"/>
    <mergeCell ref="E31:H32"/>
    <mergeCell ref="AL34:AP35"/>
    <mergeCell ref="AA4:AB4"/>
    <mergeCell ref="AA13:AB13"/>
    <mergeCell ref="AA22:AB22"/>
    <mergeCell ref="J4:K4"/>
    <mergeCell ref="J13:K13"/>
    <mergeCell ref="J22:K22"/>
    <mergeCell ref="AJ68:AK68"/>
    <mergeCell ref="AL65:AP66"/>
    <mergeCell ref="AM1:AS2"/>
    <mergeCell ref="J34:K34"/>
    <mergeCell ref="J43:K43"/>
    <mergeCell ref="J52:K52"/>
    <mergeCell ref="AR4:AS4"/>
    <mergeCell ref="AR13:AS13"/>
    <mergeCell ref="AR22:AS22"/>
    <mergeCell ref="Q1:W2"/>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0"/>
  <sheetViews>
    <sheetView topLeftCell="F1" zoomScale="70" zoomScaleNormal="70" workbookViewId="0">
      <selection activeCell="X1" sqref="X1:Z16"/>
    </sheetView>
  </sheetViews>
  <sheetFormatPr defaultRowHeight="14.4" x14ac:dyDescent="0.3"/>
  <cols>
    <col min="4" max="4" width="14.5546875" customWidth="1"/>
    <col min="10" max="10" width="9.5546875" bestFit="1" customWidth="1"/>
    <col min="11" max="11" width="15.21875" customWidth="1"/>
    <col min="12" max="19" width="9.88671875" customWidth="1"/>
    <col min="22" max="22" width="11.6640625" customWidth="1"/>
    <col min="23" max="23" width="13" customWidth="1"/>
  </cols>
  <sheetData>
    <row r="1" spans="1:26" ht="15" thickBot="1" x14ac:dyDescent="0.35">
      <c r="A1" t="s">
        <v>251</v>
      </c>
      <c r="B1" t="s">
        <v>402</v>
      </c>
      <c r="C1" t="s">
        <v>217</v>
      </c>
      <c r="D1" t="s">
        <v>209</v>
      </c>
      <c r="E1" t="s">
        <v>254</v>
      </c>
      <c r="F1" t="s">
        <v>252</v>
      </c>
      <c r="G1" t="s">
        <v>253</v>
      </c>
      <c r="H1" t="s">
        <v>244</v>
      </c>
      <c r="I1" t="s">
        <v>243</v>
      </c>
      <c r="N1" s="49" t="s">
        <v>233</v>
      </c>
      <c r="O1" s="50">
        <v>1.2250000000000001</v>
      </c>
      <c r="P1" s="51" t="s">
        <v>235</v>
      </c>
      <c r="Q1" s="52">
        <v>307.5</v>
      </c>
      <c r="X1" t="s">
        <v>254</v>
      </c>
      <c r="Y1" t="s">
        <v>253</v>
      </c>
      <c r="Z1" t="s">
        <v>243</v>
      </c>
    </row>
    <row r="2" spans="1:26" ht="15" thickBot="1" x14ac:dyDescent="0.35">
      <c r="A2">
        <v>1</v>
      </c>
      <c r="B2">
        <v>1.33</v>
      </c>
      <c r="C2">
        <v>0.2</v>
      </c>
      <c r="D2">
        <v>4</v>
      </c>
      <c r="E2">
        <v>-40</v>
      </c>
      <c r="F2">
        <v>0.45498699366589268</v>
      </c>
      <c r="G2">
        <f>F2/D2</f>
        <v>0.11374674841647317</v>
      </c>
      <c r="H2" s="70">
        <f>17425*(F2)*(1.33*C2)</f>
        <v>2108.8874649910963</v>
      </c>
      <c r="I2" s="71">
        <f>(2*9.81*H2)/(1.225*1*307.5*(D2-F2)^3)</f>
        <v>2.4655720655173994</v>
      </c>
      <c r="N2" s="53" t="s">
        <v>234</v>
      </c>
      <c r="O2" s="54">
        <v>1</v>
      </c>
      <c r="P2" s="41"/>
      <c r="Q2" s="41"/>
      <c r="X2">
        <v>0</v>
      </c>
      <c r="Y2">
        <v>0.24085022725633076</v>
      </c>
      <c r="Z2" s="71">
        <v>8.3064775635271708</v>
      </c>
    </row>
    <row r="3" spans="1:26" x14ac:dyDescent="0.3">
      <c r="A3">
        <v>1</v>
      </c>
      <c r="B3">
        <v>1.33</v>
      </c>
      <c r="C3">
        <v>0.2</v>
      </c>
      <c r="D3">
        <v>6</v>
      </c>
      <c r="E3">
        <v>-40</v>
      </c>
      <c r="F3">
        <v>0.65559342111595198</v>
      </c>
      <c r="G3">
        <f t="shared" ref="G3:G66" si="0">F3/D3</f>
        <v>0.10926557018599199</v>
      </c>
      <c r="H3" s="70">
        <f t="shared" ref="H3:H66" si="1">17425*(F3)*(1.33*C3)</f>
        <v>3038.7082865434932</v>
      </c>
      <c r="I3" s="71">
        <f t="shared" ref="I3:I66" si="2">(2*9.81*H3)/(1.225*1*307.5*(D3-F3)^3)</f>
        <v>1.0368318618544747</v>
      </c>
      <c r="X3">
        <v>0</v>
      </c>
      <c r="Y3">
        <v>0.20316666666666669</v>
      </c>
      <c r="Z3" s="71">
        <v>2.6928966878913623</v>
      </c>
    </row>
    <row r="4" spans="1:26" x14ac:dyDescent="0.3">
      <c r="A4">
        <v>1</v>
      </c>
      <c r="B4">
        <v>1.33</v>
      </c>
      <c r="C4">
        <v>0.2</v>
      </c>
      <c r="D4">
        <v>8</v>
      </c>
      <c r="E4">
        <v>-40</v>
      </c>
      <c r="F4">
        <v>0.80865473314929837</v>
      </c>
      <c r="G4">
        <f t="shared" si="0"/>
        <v>0.1010818416436623</v>
      </c>
      <c r="H4" s="70">
        <f t="shared" si="1"/>
        <v>3748.1551208836559</v>
      </c>
      <c r="I4" s="71">
        <f t="shared" si="2"/>
        <v>0.5249342737398156</v>
      </c>
      <c r="X4">
        <v>0</v>
      </c>
      <c r="Y4">
        <v>0.18302174570683788</v>
      </c>
      <c r="Z4" s="71">
        <v>1.2660866987310382</v>
      </c>
    </row>
    <row r="5" spans="1:26" x14ac:dyDescent="0.3">
      <c r="A5">
        <v>1</v>
      </c>
      <c r="B5">
        <v>1.33</v>
      </c>
      <c r="C5">
        <v>0.2</v>
      </c>
      <c r="D5">
        <v>10</v>
      </c>
      <c r="E5">
        <v>-40</v>
      </c>
      <c r="F5">
        <v>0.91705586711759912</v>
      </c>
      <c r="G5">
        <f t="shared" si="0"/>
        <v>9.1705586711759907E-2</v>
      </c>
      <c r="H5" s="70">
        <f t="shared" si="1"/>
        <v>4250.5997968834281</v>
      </c>
      <c r="I5" s="71">
        <f t="shared" si="2"/>
        <v>0.29545278120872365</v>
      </c>
      <c r="X5">
        <v>0</v>
      </c>
      <c r="Y5">
        <v>0.16529895350091711</v>
      </c>
      <c r="Z5" s="71">
        <v>0.68619799970192397</v>
      </c>
    </row>
    <row r="6" spans="1:26" x14ac:dyDescent="0.3">
      <c r="A6">
        <v>1</v>
      </c>
      <c r="B6">
        <v>1.33</v>
      </c>
      <c r="C6">
        <v>0.2</v>
      </c>
      <c r="D6">
        <v>12</v>
      </c>
      <c r="E6">
        <v>-40</v>
      </c>
      <c r="F6">
        <v>1.09884710991298</v>
      </c>
      <c r="G6">
        <f t="shared" si="0"/>
        <v>9.1570592492748334E-2</v>
      </c>
      <c r="H6" s="70">
        <f t="shared" si="1"/>
        <v>5093.2112968021584</v>
      </c>
      <c r="I6" s="71">
        <f t="shared" si="2"/>
        <v>0.2047821959330301</v>
      </c>
      <c r="N6" s="218" t="s">
        <v>255</v>
      </c>
      <c r="O6" s="218"/>
      <c r="X6">
        <v>0</v>
      </c>
      <c r="Y6">
        <v>0.15272186083763092</v>
      </c>
      <c r="Z6" s="71">
        <v>0.42095234092443828</v>
      </c>
    </row>
    <row r="7" spans="1:26" x14ac:dyDescent="0.3">
      <c r="A7">
        <v>1</v>
      </c>
      <c r="B7">
        <v>1.33</v>
      </c>
      <c r="C7">
        <v>0.2</v>
      </c>
      <c r="D7">
        <v>4</v>
      </c>
      <c r="E7">
        <v>-20</v>
      </c>
      <c r="F7">
        <v>0.64220446851726465</v>
      </c>
      <c r="G7">
        <f t="shared" si="0"/>
        <v>0.16055111712931616</v>
      </c>
      <c r="H7" s="70">
        <f t="shared" si="1"/>
        <v>2976.6498218009474</v>
      </c>
      <c r="I7" s="71">
        <f t="shared" si="2"/>
        <v>4.0952724547764099</v>
      </c>
      <c r="N7" s="218"/>
      <c r="O7" s="218"/>
      <c r="X7">
        <v>0</v>
      </c>
      <c r="Y7">
        <v>0.1664724242642863</v>
      </c>
      <c r="Z7" s="71">
        <v>10.843628515055402</v>
      </c>
    </row>
    <row r="8" spans="1:26" x14ac:dyDescent="0.3">
      <c r="A8">
        <v>1</v>
      </c>
      <c r="B8">
        <v>1.33</v>
      </c>
      <c r="C8">
        <v>0.2</v>
      </c>
      <c r="D8">
        <v>6</v>
      </c>
      <c r="E8">
        <v>-20</v>
      </c>
      <c r="F8">
        <v>0.92500000000000004</v>
      </c>
      <c r="G8">
        <f t="shared" si="0"/>
        <v>0.15416666666666667</v>
      </c>
      <c r="H8" s="70">
        <f t="shared" si="1"/>
        <v>4287.4212500000003</v>
      </c>
      <c r="I8" s="71">
        <f t="shared" si="2"/>
        <v>1.7084639159995745</v>
      </c>
      <c r="X8">
        <v>0</v>
      </c>
      <c r="Y8">
        <v>0.17051666666666665</v>
      </c>
      <c r="Z8" s="71">
        <v>5.0090292425044138</v>
      </c>
    </row>
    <row r="9" spans="1:26" x14ac:dyDescent="0.3">
      <c r="A9">
        <v>1</v>
      </c>
      <c r="B9">
        <v>1.33</v>
      </c>
      <c r="C9">
        <v>0.2</v>
      </c>
      <c r="D9">
        <v>8</v>
      </c>
      <c r="E9">
        <v>-20</v>
      </c>
      <c r="F9">
        <v>1.1274132436158211</v>
      </c>
      <c r="G9">
        <f t="shared" si="0"/>
        <v>0.14092665545197763</v>
      </c>
      <c r="H9" s="70">
        <f t="shared" si="1"/>
        <v>5225.6167548215117</v>
      </c>
      <c r="I9" s="71">
        <f t="shared" si="2"/>
        <v>0.83848376314529494</v>
      </c>
      <c r="L9" t="s">
        <v>251</v>
      </c>
      <c r="M9" t="s">
        <v>217</v>
      </c>
      <c r="N9" t="s">
        <v>209</v>
      </c>
      <c r="O9" t="s">
        <v>254</v>
      </c>
      <c r="P9" t="s">
        <v>252</v>
      </c>
      <c r="Q9" t="s">
        <v>253</v>
      </c>
      <c r="R9" t="s">
        <v>244</v>
      </c>
      <c r="S9" t="s">
        <v>243</v>
      </c>
      <c r="X9">
        <v>0</v>
      </c>
      <c r="Y9">
        <v>0.1575</v>
      </c>
      <c r="Z9" s="71">
        <v>2.4837225584477811</v>
      </c>
    </row>
    <row r="10" spans="1:26" x14ac:dyDescent="0.3">
      <c r="A10">
        <v>1</v>
      </c>
      <c r="B10">
        <v>1.33</v>
      </c>
      <c r="C10">
        <v>0.2</v>
      </c>
      <c r="D10">
        <v>10</v>
      </c>
      <c r="E10">
        <v>-20</v>
      </c>
      <c r="F10">
        <v>1.276264700460829</v>
      </c>
      <c r="G10">
        <f t="shared" si="0"/>
        <v>0.12762647004608291</v>
      </c>
      <c r="H10" s="70">
        <f t="shared" si="1"/>
        <v>5915.5506998709652</v>
      </c>
      <c r="I10" s="71">
        <f t="shared" si="2"/>
        <v>0.46409355427531884</v>
      </c>
      <c r="K10" t="s">
        <v>251</v>
      </c>
      <c r="L10">
        <v>1</v>
      </c>
      <c r="M10">
        <v>0</v>
      </c>
      <c r="N10">
        <v>0</v>
      </c>
      <c r="O10">
        <v>0</v>
      </c>
      <c r="P10">
        <v>0.36</v>
      </c>
      <c r="Q10">
        <v>0.37</v>
      </c>
      <c r="R10">
        <v>0.23</v>
      </c>
      <c r="S10">
        <v>0.14000000000000001</v>
      </c>
      <c r="X10">
        <v>0</v>
      </c>
      <c r="Y10">
        <v>0.15363737330630539</v>
      </c>
      <c r="Z10" s="71">
        <v>1.5294654350863535</v>
      </c>
    </row>
    <row r="11" spans="1:26" x14ac:dyDescent="0.3">
      <c r="A11">
        <v>1</v>
      </c>
      <c r="B11">
        <v>1.33</v>
      </c>
      <c r="C11">
        <v>0.2</v>
      </c>
      <c r="D11">
        <v>12</v>
      </c>
      <c r="E11">
        <v>-20</v>
      </c>
      <c r="F11">
        <v>1.465385195634711</v>
      </c>
      <c r="G11">
        <f t="shared" si="0"/>
        <v>0.12211543296955925</v>
      </c>
      <c r="H11" s="70">
        <f t="shared" si="1"/>
        <v>6792.1336510266683</v>
      </c>
      <c r="I11" s="71">
        <f t="shared" si="2"/>
        <v>0.30259938164683842</v>
      </c>
      <c r="K11" t="s">
        <v>217</v>
      </c>
      <c r="M11">
        <v>1</v>
      </c>
      <c r="N11">
        <v>0</v>
      </c>
      <c r="O11">
        <v>0</v>
      </c>
      <c r="P11">
        <v>-0.23</v>
      </c>
      <c r="Q11">
        <v>-0.32</v>
      </c>
      <c r="R11">
        <v>0.55000000000000004</v>
      </c>
      <c r="S11">
        <v>0.11</v>
      </c>
      <c r="X11">
        <v>0</v>
      </c>
      <c r="Y11">
        <v>0.15</v>
      </c>
      <c r="Z11" s="71">
        <v>1.0237271379139894</v>
      </c>
    </row>
    <row r="12" spans="1:26" x14ac:dyDescent="0.3">
      <c r="A12">
        <v>1</v>
      </c>
      <c r="B12">
        <v>1.33</v>
      </c>
      <c r="C12">
        <v>0.2</v>
      </c>
      <c r="D12">
        <v>4</v>
      </c>
      <c r="E12">
        <v>0</v>
      </c>
      <c r="F12">
        <v>0.96340090902532305</v>
      </c>
      <c r="G12">
        <f t="shared" si="0"/>
        <v>0.24085022725633076</v>
      </c>
      <c r="H12" s="70">
        <f t="shared" si="1"/>
        <v>4465.4113833778238</v>
      </c>
      <c r="I12" s="71">
        <f t="shared" si="2"/>
        <v>8.3064775635271708</v>
      </c>
      <c r="K12" t="s">
        <v>209</v>
      </c>
      <c r="N12">
        <v>1</v>
      </c>
      <c r="O12">
        <v>0</v>
      </c>
      <c r="P12">
        <v>0.56999999999999995</v>
      </c>
      <c r="Q12">
        <v>-0.01</v>
      </c>
      <c r="R12">
        <v>0.45</v>
      </c>
      <c r="S12">
        <v>-0.47</v>
      </c>
      <c r="X12">
        <v>0</v>
      </c>
      <c r="Y12">
        <v>0.11060922069557751</v>
      </c>
      <c r="Z12" s="71">
        <v>11.861393230732645</v>
      </c>
    </row>
    <row r="13" spans="1:26" x14ac:dyDescent="0.3">
      <c r="A13">
        <v>1</v>
      </c>
      <c r="B13">
        <v>1.33</v>
      </c>
      <c r="C13">
        <v>0.2</v>
      </c>
      <c r="D13">
        <v>6</v>
      </c>
      <c r="E13">
        <v>0</v>
      </c>
      <c r="F13">
        <v>1.2190000000000001</v>
      </c>
      <c r="G13">
        <f t="shared" si="0"/>
        <v>0.20316666666666669</v>
      </c>
      <c r="H13" s="70">
        <f t="shared" si="1"/>
        <v>5650.1259500000006</v>
      </c>
      <c r="I13" s="71">
        <f t="shared" si="2"/>
        <v>2.6928966878913623</v>
      </c>
      <c r="K13" t="s">
        <v>254</v>
      </c>
      <c r="O13">
        <v>1</v>
      </c>
      <c r="P13">
        <v>0.62</v>
      </c>
      <c r="Q13">
        <v>0.79</v>
      </c>
      <c r="R13">
        <v>0.47</v>
      </c>
      <c r="S13">
        <v>0.51</v>
      </c>
      <c r="X13">
        <v>0</v>
      </c>
      <c r="Y13">
        <v>0.13183333333333333</v>
      </c>
      <c r="Z13" s="71">
        <v>6.7554709874516634</v>
      </c>
    </row>
    <row r="14" spans="1:26" x14ac:dyDescent="0.3">
      <c r="A14">
        <v>1</v>
      </c>
      <c r="B14">
        <v>1.33</v>
      </c>
      <c r="C14">
        <v>0.2</v>
      </c>
      <c r="D14">
        <v>8</v>
      </c>
      <c r="E14">
        <v>0</v>
      </c>
      <c r="F14">
        <v>1.464173965654703</v>
      </c>
      <c r="G14">
        <f t="shared" si="0"/>
        <v>0.18302174570683788</v>
      </c>
      <c r="H14" s="70">
        <f t="shared" si="1"/>
        <v>6786.5195395078317</v>
      </c>
      <c r="I14" s="71">
        <f t="shared" si="2"/>
        <v>1.2660866987310382</v>
      </c>
      <c r="K14" t="s">
        <v>252</v>
      </c>
      <c r="P14">
        <v>1</v>
      </c>
      <c r="Q14">
        <v>0.76</v>
      </c>
      <c r="R14">
        <v>0.56000000000000005</v>
      </c>
      <c r="S14" s="1">
        <v>3.5999999999999997E-2</v>
      </c>
      <c r="X14">
        <v>0</v>
      </c>
      <c r="Y14">
        <v>0.14217507690197687</v>
      </c>
      <c r="Z14" s="71">
        <v>4.2480511738878279</v>
      </c>
    </row>
    <row r="15" spans="1:26" x14ac:dyDescent="0.3">
      <c r="A15">
        <v>1</v>
      </c>
      <c r="B15">
        <v>1.33</v>
      </c>
      <c r="C15">
        <v>0.2</v>
      </c>
      <c r="D15">
        <v>10</v>
      </c>
      <c r="E15">
        <v>0</v>
      </c>
      <c r="F15">
        <v>1.652989535009171</v>
      </c>
      <c r="G15">
        <f t="shared" si="0"/>
        <v>0.16529895350091711</v>
      </c>
      <c r="H15" s="70">
        <f t="shared" si="1"/>
        <v>7661.6891442442584</v>
      </c>
      <c r="I15" s="71">
        <f t="shared" si="2"/>
        <v>0.68619799970192397</v>
      </c>
      <c r="K15" t="s">
        <v>253</v>
      </c>
      <c r="Q15">
        <v>1</v>
      </c>
      <c r="R15">
        <v>0.32</v>
      </c>
      <c r="S15">
        <v>0.53</v>
      </c>
      <c r="X15">
        <v>0</v>
      </c>
      <c r="Y15">
        <v>0.14099999999999999</v>
      </c>
      <c r="Z15" s="71">
        <v>2.6852321798322656</v>
      </c>
    </row>
    <row r="16" spans="1:26" x14ac:dyDescent="0.3">
      <c r="A16">
        <v>1</v>
      </c>
      <c r="B16">
        <v>1.33</v>
      </c>
      <c r="C16">
        <v>0.2</v>
      </c>
      <c r="D16">
        <v>12</v>
      </c>
      <c r="E16">
        <v>0</v>
      </c>
      <c r="F16">
        <v>1.832662330051571</v>
      </c>
      <c r="G16">
        <f t="shared" si="0"/>
        <v>0.15272186083763092</v>
      </c>
      <c r="H16" s="70">
        <f t="shared" si="1"/>
        <v>8494.4815329055346</v>
      </c>
      <c r="I16" s="71">
        <f t="shared" si="2"/>
        <v>0.42095234092443828</v>
      </c>
      <c r="K16" t="s">
        <v>244</v>
      </c>
      <c r="R16">
        <v>1</v>
      </c>
      <c r="S16">
        <v>0.11</v>
      </c>
      <c r="X16">
        <v>0</v>
      </c>
      <c r="Y16">
        <v>0.13833333333333334</v>
      </c>
      <c r="Z16" s="71">
        <v>1.8125445665466697</v>
      </c>
    </row>
    <row r="17" spans="1:26" x14ac:dyDescent="0.3">
      <c r="A17">
        <v>1</v>
      </c>
      <c r="B17">
        <v>1.33</v>
      </c>
      <c r="C17">
        <v>0.2</v>
      </c>
      <c r="D17">
        <v>4</v>
      </c>
      <c r="E17">
        <v>20</v>
      </c>
      <c r="F17">
        <v>1.503551441195035</v>
      </c>
      <c r="G17">
        <f t="shared" si="0"/>
        <v>0.37588786029875876</v>
      </c>
      <c r="H17" s="70">
        <f t="shared" si="1"/>
        <v>6969.0361075110468</v>
      </c>
      <c r="I17" s="71">
        <f t="shared" si="2"/>
        <v>23.330424684157901</v>
      </c>
      <c r="K17" t="s">
        <v>243</v>
      </c>
      <c r="S17">
        <v>1</v>
      </c>
      <c r="Z17" s="71"/>
    </row>
    <row r="18" spans="1:26" x14ac:dyDescent="0.3">
      <c r="A18">
        <v>1</v>
      </c>
      <c r="B18">
        <v>1.33</v>
      </c>
      <c r="C18">
        <v>0.2</v>
      </c>
      <c r="D18">
        <v>6</v>
      </c>
      <c r="E18">
        <v>20</v>
      </c>
      <c r="F18">
        <v>1.811581835885633</v>
      </c>
      <c r="G18">
        <f t="shared" si="0"/>
        <v>0.30193030598093884</v>
      </c>
      <c r="H18" s="70">
        <f t="shared" si="1"/>
        <v>8396.772388421703</v>
      </c>
      <c r="I18" s="71">
        <f t="shared" si="2"/>
        <v>5.9522350390983139</v>
      </c>
      <c r="Z18" s="71"/>
    </row>
    <row r="19" spans="1:26" x14ac:dyDescent="0.3">
      <c r="A19">
        <v>1</v>
      </c>
      <c r="B19">
        <v>1.33</v>
      </c>
      <c r="C19">
        <v>0.2</v>
      </c>
      <c r="D19">
        <v>8</v>
      </c>
      <c r="E19">
        <v>20</v>
      </c>
      <c r="F19">
        <v>2.013467000038172</v>
      </c>
      <c r="G19">
        <f t="shared" si="0"/>
        <v>0.2516833750047715</v>
      </c>
      <c r="H19" s="70">
        <f t="shared" si="1"/>
        <v>9332.52021852693</v>
      </c>
      <c r="I19" s="71">
        <f t="shared" si="2"/>
        <v>2.2656383704335505</v>
      </c>
      <c r="Z19" s="71"/>
    </row>
    <row r="20" spans="1:26" x14ac:dyDescent="0.3">
      <c r="A20">
        <v>1</v>
      </c>
      <c r="B20">
        <v>1.33</v>
      </c>
      <c r="C20">
        <v>0.2</v>
      </c>
      <c r="D20">
        <v>10</v>
      </c>
      <c r="E20">
        <v>20</v>
      </c>
      <c r="F20">
        <v>2.2401726589200202</v>
      </c>
      <c r="G20">
        <f t="shared" si="0"/>
        <v>0.22401726589200202</v>
      </c>
      <c r="H20" s="70">
        <f t="shared" si="1"/>
        <v>10383.31228272724</v>
      </c>
      <c r="I20" s="71">
        <f t="shared" si="2"/>
        <v>1.1574374641116896</v>
      </c>
      <c r="Z20" s="71"/>
    </row>
    <row r="21" spans="1:26" x14ac:dyDescent="0.3">
      <c r="A21">
        <v>1</v>
      </c>
      <c r="B21">
        <v>1.33</v>
      </c>
      <c r="C21">
        <v>0.2</v>
      </c>
      <c r="D21">
        <v>12</v>
      </c>
      <c r="E21">
        <v>20</v>
      </c>
      <c r="F21">
        <v>2.3239999999999998</v>
      </c>
      <c r="G21">
        <f t="shared" si="0"/>
        <v>0.19366666666666665</v>
      </c>
      <c r="H21" s="70">
        <f t="shared" si="1"/>
        <v>10771.8562</v>
      </c>
      <c r="I21" s="71">
        <f t="shared" si="2"/>
        <v>0.61932806737807344</v>
      </c>
      <c r="Z21" s="71"/>
    </row>
    <row r="22" spans="1:26" x14ac:dyDescent="0.3">
      <c r="A22">
        <v>1</v>
      </c>
      <c r="B22">
        <v>1.33</v>
      </c>
      <c r="C22">
        <v>0.2</v>
      </c>
      <c r="D22">
        <v>4</v>
      </c>
      <c r="E22">
        <v>40</v>
      </c>
      <c r="F22">
        <v>1.998088115512773</v>
      </c>
      <c r="G22">
        <f t="shared" si="0"/>
        <v>0.49952202887819325</v>
      </c>
      <c r="H22" s="70">
        <f t="shared" si="1"/>
        <v>9261.2383198074785</v>
      </c>
      <c r="I22" s="71">
        <f t="shared" si="2"/>
        <v>60.124569654640482</v>
      </c>
      <c r="Z22" s="71"/>
    </row>
    <row r="23" spans="1:26" x14ac:dyDescent="0.3">
      <c r="A23">
        <v>1</v>
      </c>
      <c r="B23">
        <v>1.33</v>
      </c>
      <c r="C23">
        <v>0.2</v>
      </c>
      <c r="D23">
        <v>6</v>
      </c>
      <c r="E23">
        <v>40</v>
      </c>
      <c r="F23">
        <v>2.3239999999999998</v>
      </c>
      <c r="G23">
        <f t="shared" si="0"/>
        <v>0.38733333333333331</v>
      </c>
      <c r="H23" s="70">
        <f t="shared" si="1"/>
        <v>10771.8562</v>
      </c>
      <c r="I23" s="71">
        <f t="shared" si="2"/>
        <v>11.29488551346194</v>
      </c>
      <c r="Z23" s="71"/>
    </row>
    <row r="24" spans="1:26" x14ac:dyDescent="0.3">
      <c r="A24">
        <v>1</v>
      </c>
      <c r="B24">
        <v>1.33</v>
      </c>
      <c r="C24">
        <v>0.2</v>
      </c>
      <c r="D24">
        <v>8</v>
      </c>
      <c r="E24">
        <v>40</v>
      </c>
      <c r="F24">
        <v>2.595000853752242</v>
      </c>
      <c r="G24">
        <f t="shared" si="0"/>
        <v>0.32437510671903025</v>
      </c>
      <c r="H24" s="70">
        <f t="shared" si="1"/>
        <v>12027.958707184331</v>
      </c>
      <c r="I24" s="71">
        <f t="shared" si="2"/>
        <v>3.9675538834400812</v>
      </c>
      <c r="Z24" s="71"/>
    </row>
    <row r="25" spans="1:26" x14ac:dyDescent="0.3">
      <c r="A25">
        <v>1</v>
      </c>
      <c r="B25">
        <v>1.33</v>
      </c>
      <c r="C25">
        <v>0.2</v>
      </c>
      <c r="D25">
        <v>10</v>
      </c>
      <c r="E25">
        <v>40</v>
      </c>
      <c r="F25">
        <v>2.8033267807585558</v>
      </c>
      <c r="G25">
        <f t="shared" si="0"/>
        <v>0.2803326780758556</v>
      </c>
      <c r="H25" s="70">
        <f t="shared" si="1"/>
        <v>12993.559795154946</v>
      </c>
      <c r="I25" s="71">
        <f t="shared" si="2"/>
        <v>1.8157271791270957</v>
      </c>
      <c r="Z25" s="71"/>
    </row>
    <row r="26" spans="1:26" x14ac:dyDescent="0.3">
      <c r="A26">
        <v>1</v>
      </c>
      <c r="B26">
        <v>1.33</v>
      </c>
      <c r="C26">
        <v>0.2</v>
      </c>
      <c r="D26">
        <v>12</v>
      </c>
      <c r="E26">
        <v>40</v>
      </c>
      <c r="F26">
        <v>3.1287659574468081</v>
      </c>
      <c r="G26">
        <f t="shared" si="0"/>
        <v>0.26073049645390067</v>
      </c>
      <c r="H26" s="70">
        <f t="shared" si="1"/>
        <v>14501.986651063828</v>
      </c>
      <c r="I26" s="71">
        <f t="shared" si="2"/>
        <v>1.0819151049492026</v>
      </c>
      <c r="Z26" s="71"/>
    </row>
    <row r="27" spans="1:26" x14ac:dyDescent="0.3">
      <c r="A27">
        <v>1</v>
      </c>
      <c r="B27">
        <v>1.33</v>
      </c>
      <c r="C27">
        <v>0.5</v>
      </c>
      <c r="D27">
        <v>4</v>
      </c>
      <c r="E27">
        <v>-40</v>
      </c>
      <c r="F27">
        <v>0.24016912664698681</v>
      </c>
      <c r="G27">
        <f t="shared" si="0"/>
        <v>6.0042281661746702E-2</v>
      </c>
      <c r="H27" s="70">
        <f t="shared" si="1"/>
        <v>2782.9897761627908</v>
      </c>
      <c r="I27" s="71">
        <f t="shared" si="2"/>
        <v>2.7272470206056094</v>
      </c>
      <c r="Z27" s="71"/>
    </row>
    <row r="28" spans="1:26" x14ac:dyDescent="0.3">
      <c r="A28">
        <v>1</v>
      </c>
      <c r="B28">
        <v>1.33</v>
      </c>
      <c r="C28">
        <v>0.5</v>
      </c>
      <c r="D28">
        <v>6</v>
      </c>
      <c r="E28">
        <v>-40</v>
      </c>
      <c r="F28">
        <v>0.45727234982120141</v>
      </c>
      <c r="G28">
        <f t="shared" si="0"/>
        <v>7.6212058303533572E-2</v>
      </c>
      <c r="H28" s="70">
        <f t="shared" si="1"/>
        <v>5298.700512596899</v>
      </c>
      <c r="I28" s="71">
        <f t="shared" si="2"/>
        <v>1.6207519373420369</v>
      </c>
      <c r="Z28" s="71"/>
    </row>
    <row r="29" spans="1:26" x14ac:dyDescent="0.3">
      <c r="A29">
        <v>1</v>
      </c>
      <c r="B29">
        <v>1.33</v>
      </c>
      <c r="C29">
        <v>0.5</v>
      </c>
      <c r="D29">
        <v>8</v>
      </c>
      <c r="E29">
        <v>-40</v>
      </c>
      <c r="F29">
        <v>0.71142105263157895</v>
      </c>
      <c r="G29">
        <f t="shared" si="0"/>
        <v>8.8927631578947369E-2</v>
      </c>
      <c r="H29" s="70">
        <f t="shared" si="1"/>
        <v>8243.6803749999999</v>
      </c>
      <c r="I29" s="71">
        <f t="shared" si="2"/>
        <v>1.1089458814865647</v>
      </c>
      <c r="Z29" s="71"/>
    </row>
    <row r="30" spans="1:26" x14ac:dyDescent="0.3">
      <c r="A30">
        <v>1</v>
      </c>
      <c r="B30">
        <v>1.33</v>
      </c>
      <c r="C30">
        <v>0.5</v>
      </c>
      <c r="D30">
        <v>10</v>
      </c>
      <c r="E30">
        <v>-40</v>
      </c>
      <c r="F30">
        <v>0.89021066826490869</v>
      </c>
      <c r="G30">
        <f t="shared" si="0"/>
        <v>8.9021066826490872E-2</v>
      </c>
      <c r="H30" s="70">
        <f t="shared" si="1"/>
        <v>10315.427394853163</v>
      </c>
      <c r="I30" s="71">
        <f t="shared" si="2"/>
        <v>0.71068969693009787</v>
      </c>
      <c r="Z30" s="71"/>
    </row>
    <row r="31" spans="1:26" x14ac:dyDescent="0.3">
      <c r="A31">
        <v>1</v>
      </c>
      <c r="B31">
        <v>1.33</v>
      </c>
      <c r="C31">
        <v>0.5</v>
      </c>
      <c r="D31">
        <v>12</v>
      </c>
      <c r="E31">
        <v>-40</v>
      </c>
      <c r="F31">
        <v>1.0827735013078501</v>
      </c>
      <c r="G31">
        <f t="shared" si="0"/>
        <v>9.0231125108987509E-2</v>
      </c>
      <c r="H31" s="70">
        <f t="shared" si="1"/>
        <v>12546.773293092376</v>
      </c>
      <c r="I31" s="71">
        <f t="shared" si="2"/>
        <v>0.50224183262722133</v>
      </c>
      <c r="Z31" s="71"/>
    </row>
    <row r="32" spans="1:26" x14ac:dyDescent="0.3">
      <c r="A32">
        <v>1</v>
      </c>
      <c r="B32">
        <v>1.33</v>
      </c>
      <c r="C32">
        <v>0.5</v>
      </c>
      <c r="D32">
        <v>4</v>
      </c>
      <c r="E32">
        <v>-20</v>
      </c>
      <c r="F32">
        <v>0.37079740649155929</v>
      </c>
      <c r="G32">
        <f t="shared" si="0"/>
        <v>9.2699351622889822E-2</v>
      </c>
      <c r="H32" s="70">
        <f t="shared" si="1"/>
        <v>4296.6612973967549</v>
      </c>
      <c r="I32" s="71">
        <f t="shared" si="2"/>
        <v>4.6818260793204294</v>
      </c>
      <c r="Z32" s="71"/>
    </row>
    <row r="33" spans="1:26" x14ac:dyDescent="0.3">
      <c r="A33">
        <v>1</v>
      </c>
      <c r="B33">
        <v>1.33</v>
      </c>
      <c r="C33">
        <v>0.5</v>
      </c>
      <c r="D33">
        <v>6</v>
      </c>
      <c r="E33">
        <v>-20</v>
      </c>
      <c r="F33">
        <v>0.80020000000000002</v>
      </c>
      <c r="G33">
        <f t="shared" si="0"/>
        <v>0.13336666666666666</v>
      </c>
      <c r="H33" s="70">
        <f t="shared" si="1"/>
        <v>9272.4175250000008</v>
      </c>
      <c r="I33" s="71">
        <f t="shared" si="2"/>
        <v>3.435190723485928</v>
      </c>
      <c r="Z33" s="71"/>
    </row>
    <row r="34" spans="1:26" x14ac:dyDescent="0.3">
      <c r="A34">
        <v>1</v>
      </c>
      <c r="B34">
        <v>1.33</v>
      </c>
      <c r="C34">
        <v>0.5</v>
      </c>
      <c r="D34">
        <v>8</v>
      </c>
      <c r="E34">
        <v>-20</v>
      </c>
      <c r="F34">
        <v>1.016</v>
      </c>
      <c r="G34">
        <f t="shared" si="0"/>
        <v>0.127</v>
      </c>
      <c r="H34" s="70">
        <f t="shared" si="1"/>
        <v>11773.027</v>
      </c>
      <c r="I34" s="71">
        <f t="shared" si="2"/>
        <v>1.800085949961584</v>
      </c>
      <c r="Z34" s="71"/>
    </row>
    <row r="35" spans="1:26" x14ac:dyDescent="0.3">
      <c r="A35">
        <v>1</v>
      </c>
      <c r="B35">
        <v>1.33</v>
      </c>
      <c r="C35">
        <v>0.5</v>
      </c>
      <c r="D35">
        <v>10</v>
      </c>
      <c r="E35">
        <v>-20</v>
      </c>
      <c r="F35">
        <v>1.2024999999999999</v>
      </c>
      <c r="G35">
        <f t="shared" si="0"/>
        <v>0.12025</v>
      </c>
      <c r="H35" s="70">
        <f t="shared" si="1"/>
        <v>13934.1190625</v>
      </c>
      <c r="I35" s="71">
        <f t="shared" si="2"/>
        <v>1.0659074185197108</v>
      </c>
      <c r="Z35" s="71"/>
    </row>
    <row r="36" spans="1:26" x14ac:dyDescent="0.3">
      <c r="A36">
        <v>1</v>
      </c>
      <c r="B36">
        <v>1.33</v>
      </c>
      <c r="C36">
        <v>0.5</v>
      </c>
      <c r="D36">
        <v>12</v>
      </c>
      <c r="E36">
        <v>-20</v>
      </c>
      <c r="F36">
        <v>1.44046944879647</v>
      </c>
      <c r="G36">
        <f t="shared" si="0"/>
        <v>0.12003912073303917</v>
      </c>
      <c r="H36" s="70">
        <f t="shared" si="1"/>
        <v>16691.619796610197</v>
      </c>
      <c r="I36" s="71">
        <f t="shared" si="2"/>
        <v>0.73838428466973727</v>
      </c>
      <c r="Z36" s="71"/>
    </row>
    <row r="37" spans="1:26" x14ac:dyDescent="0.3">
      <c r="A37">
        <v>1</v>
      </c>
      <c r="B37">
        <v>1.33</v>
      </c>
      <c r="C37">
        <v>0.5</v>
      </c>
      <c r="D37">
        <v>4</v>
      </c>
      <c r="E37">
        <v>0</v>
      </c>
      <c r="F37">
        <v>0.66588969705714518</v>
      </c>
      <c r="G37">
        <f t="shared" si="0"/>
        <v>0.1664724242642863</v>
      </c>
      <c r="H37" s="70">
        <f t="shared" si="1"/>
        <v>7716.0801008618018</v>
      </c>
      <c r="I37" s="71">
        <f t="shared" si="2"/>
        <v>10.843628515055402</v>
      </c>
    </row>
    <row r="38" spans="1:26" x14ac:dyDescent="0.3">
      <c r="A38">
        <v>1</v>
      </c>
      <c r="B38">
        <v>1.33</v>
      </c>
      <c r="C38">
        <v>0.5</v>
      </c>
      <c r="D38">
        <v>6</v>
      </c>
      <c r="E38">
        <v>0</v>
      </c>
      <c r="F38">
        <v>1.0230999999999999</v>
      </c>
      <c r="G38">
        <f t="shared" si="0"/>
        <v>0.17051666666666665</v>
      </c>
      <c r="H38" s="70">
        <f t="shared" si="1"/>
        <v>11855.2991375</v>
      </c>
      <c r="I38" s="71">
        <f t="shared" si="2"/>
        <v>5.0090292425044138</v>
      </c>
    </row>
    <row r="39" spans="1:26" x14ac:dyDescent="0.3">
      <c r="A39">
        <v>1</v>
      </c>
      <c r="B39">
        <v>1.33</v>
      </c>
      <c r="C39">
        <v>0.5</v>
      </c>
      <c r="D39">
        <v>8</v>
      </c>
      <c r="E39">
        <v>0</v>
      </c>
      <c r="F39">
        <v>1.26</v>
      </c>
      <c r="G39">
        <f t="shared" si="0"/>
        <v>0.1575</v>
      </c>
      <c r="H39" s="70">
        <f t="shared" si="1"/>
        <v>14600.407500000001</v>
      </c>
      <c r="I39" s="71">
        <f t="shared" si="2"/>
        <v>2.4837225584477811</v>
      </c>
    </row>
    <row r="40" spans="1:26" x14ac:dyDescent="0.3">
      <c r="A40">
        <v>1</v>
      </c>
      <c r="B40">
        <v>1.33</v>
      </c>
      <c r="C40">
        <v>0.5</v>
      </c>
      <c r="D40">
        <v>10</v>
      </c>
      <c r="E40">
        <v>0</v>
      </c>
      <c r="F40">
        <v>1.536373733063054</v>
      </c>
      <c r="G40">
        <f t="shared" si="0"/>
        <v>0.15363737330630539</v>
      </c>
      <c r="H40" s="70">
        <f t="shared" si="1"/>
        <v>17802.922678584775</v>
      </c>
      <c r="I40" s="71">
        <f t="shared" si="2"/>
        <v>1.5294654350863535</v>
      </c>
    </row>
    <row r="41" spans="1:26" x14ac:dyDescent="0.3">
      <c r="A41">
        <v>1</v>
      </c>
      <c r="B41">
        <v>1.33</v>
      </c>
      <c r="C41">
        <v>0.5</v>
      </c>
      <c r="D41">
        <v>12</v>
      </c>
      <c r="E41">
        <v>0</v>
      </c>
      <c r="F41">
        <v>1.8</v>
      </c>
      <c r="G41">
        <f t="shared" si="0"/>
        <v>0.15</v>
      </c>
      <c r="H41" s="70">
        <f t="shared" si="1"/>
        <v>20857.725000000002</v>
      </c>
      <c r="I41" s="71">
        <f t="shared" si="2"/>
        <v>1.0237271379139894</v>
      </c>
    </row>
    <row r="42" spans="1:26" x14ac:dyDescent="0.3">
      <c r="A42">
        <v>1</v>
      </c>
      <c r="B42">
        <v>1.33</v>
      </c>
      <c r="C42">
        <v>0.5</v>
      </c>
      <c r="D42">
        <v>4</v>
      </c>
      <c r="E42">
        <v>20</v>
      </c>
      <c r="F42">
        <v>1.088767072664057</v>
      </c>
      <c r="G42">
        <f t="shared" si="0"/>
        <v>0.27219176816601426</v>
      </c>
      <c r="H42" s="70">
        <f t="shared" si="1"/>
        <v>12616.224550378844</v>
      </c>
      <c r="I42" s="71">
        <f t="shared" si="2"/>
        <v>26.632770115159445</v>
      </c>
      <c r="Z42" s="71"/>
    </row>
    <row r="43" spans="1:26" x14ac:dyDescent="0.3">
      <c r="A43">
        <v>1</v>
      </c>
      <c r="B43">
        <v>1.33</v>
      </c>
      <c r="C43">
        <v>0.5</v>
      </c>
      <c r="D43">
        <v>6</v>
      </c>
      <c r="E43">
        <v>20</v>
      </c>
      <c r="F43">
        <v>1.5266519888152761</v>
      </c>
      <c r="G43">
        <f t="shared" si="0"/>
        <v>0.25444199813587937</v>
      </c>
      <c r="H43" s="70">
        <f t="shared" si="1"/>
        <v>17690.270751895616</v>
      </c>
      <c r="I43" s="71">
        <f t="shared" si="2"/>
        <v>10.293290169667843</v>
      </c>
      <c r="Z43" s="71"/>
    </row>
    <row r="44" spans="1:26" x14ac:dyDescent="0.3">
      <c r="A44">
        <v>1</v>
      </c>
      <c r="B44">
        <v>1.33</v>
      </c>
      <c r="C44">
        <v>0.5</v>
      </c>
      <c r="D44">
        <v>8</v>
      </c>
      <c r="E44">
        <v>20</v>
      </c>
      <c r="F44">
        <v>1.782748406185058</v>
      </c>
      <c r="G44">
        <f t="shared" si="0"/>
        <v>0.22284355077313225</v>
      </c>
      <c r="H44" s="70">
        <f t="shared" si="1"/>
        <v>20657.820000220134</v>
      </c>
      <c r="I44" s="71">
        <f t="shared" si="2"/>
        <v>4.4772047530366184</v>
      </c>
      <c r="Z44" s="71"/>
    </row>
    <row r="45" spans="1:26" x14ac:dyDescent="0.3">
      <c r="A45">
        <v>1</v>
      </c>
      <c r="B45">
        <v>1.33</v>
      </c>
      <c r="C45">
        <v>0.5</v>
      </c>
      <c r="D45">
        <v>10</v>
      </c>
      <c r="E45">
        <v>20</v>
      </c>
      <c r="F45">
        <v>1.8949661776498901</v>
      </c>
      <c r="G45">
        <f t="shared" si="0"/>
        <v>0.18949661776498899</v>
      </c>
      <c r="H45" s="70">
        <f t="shared" si="1"/>
        <v>21958.157454290307</v>
      </c>
      <c r="I45" s="71">
        <f t="shared" si="2"/>
        <v>2.1480737831634329</v>
      </c>
      <c r="Z45" s="71"/>
    </row>
    <row r="46" spans="1:26" x14ac:dyDescent="0.3">
      <c r="A46">
        <v>1</v>
      </c>
      <c r="B46">
        <v>1.33</v>
      </c>
      <c r="C46">
        <v>0.5</v>
      </c>
      <c r="D46">
        <v>12</v>
      </c>
      <c r="E46">
        <v>20</v>
      </c>
      <c r="F46">
        <v>2.1730911390842902</v>
      </c>
      <c r="G46">
        <f t="shared" si="0"/>
        <v>0.18109092825702419</v>
      </c>
      <c r="H46" s="70">
        <f t="shared" si="1"/>
        <v>25180.965210531598</v>
      </c>
      <c r="I46" s="71">
        <f t="shared" si="2"/>
        <v>1.3820997313336276</v>
      </c>
      <c r="Z46" s="71"/>
    </row>
    <row r="47" spans="1:26" x14ac:dyDescent="0.3">
      <c r="A47">
        <v>1</v>
      </c>
      <c r="B47">
        <v>1.33</v>
      </c>
      <c r="C47">
        <v>0.5</v>
      </c>
      <c r="D47">
        <v>4</v>
      </c>
      <c r="E47">
        <v>40</v>
      </c>
      <c r="F47">
        <v>1.51</v>
      </c>
      <c r="G47">
        <f t="shared" si="0"/>
        <v>0.3775</v>
      </c>
      <c r="H47" s="70">
        <f t="shared" si="1"/>
        <v>17497.313750000001</v>
      </c>
      <c r="I47" s="71">
        <f t="shared" si="2"/>
        <v>59.032494090304077</v>
      </c>
      <c r="Z47" s="71"/>
    </row>
    <row r="48" spans="1:26" x14ac:dyDescent="0.3">
      <c r="A48">
        <v>1</v>
      </c>
      <c r="B48">
        <v>1.33</v>
      </c>
      <c r="C48">
        <v>0.5</v>
      </c>
      <c r="D48">
        <v>6</v>
      </c>
      <c r="E48">
        <v>40</v>
      </c>
      <c r="F48">
        <v>1.95</v>
      </c>
      <c r="G48">
        <f t="shared" si="0"/>
        <v>0.32500000000000001</v>
      </c>
      <c r="H48" s="70">
        <f t="shared" si="1"/>
        <v>22595.868750000001</v>
      </c>
      <c r="I48" s="71">
        <f t="shared" si="2"/>
        <v>17.716656626578899</v>
      </c>
      <c r="Z48" s="71"/>
    </row>
    <row r="49" spans="1:26" x14ac:dyDescent="0.3">
      <c r="A49">
        <v>1</v>
      </c>
      <c r="B49">
        <v>1.33</v>
      </c>
      <c r="C49">
        <v>0.5</v>
      </c>
      <c r="D49">
        <v>8</v>
      </c>
      <c r="E49">
        <v>40</v>
      </c>
      <c r="F49">
        <v>2.2160000000000002</v>
      </c>
      <c r="G49">
        <f t="shared" si="0"/>
        <v>0.27700000000000002</v>
      </c>
      <c r="H49" s="70">
        <f t="shared" si="1"/>
        <v>25678.177000000003</v>
      </c>
      <c r="I49" s="71">
        <f t="shared" si="2"/>
        <v>6.9118949592052665</v>
      </c>
      <c r="Z49" s="71"/>
    </row>
    <row r="50" spans="1:26" x14ac:dyDescent="0.3">
      <c r="A50">
        <v>1</v>
      </c>
      <c r="B50">
        <v>1.33</v>
      </c>
      <c r="C50">
        <v>0.5</v>
      </c>
      <c r="D50">
        <v>10</v>
      </c>
      <c r="E50">
        <v>40</v>
      </c>
      <c r="F50">
        <v>2.3540000000000001</v>
      </c>
      <c r="G50">
        <f t="shared" si="0"/>
        <v>0.2354</v>
      </c>
      <c r="H50" s="70">
        <f t="shared" si="1"/>
        <v>27277.269250000005</v>
      </c>
      <c r="I50" s="71">
        <f t="shared" si="2"/>
        <v>3.1784530723923212</v>
      </c>
      <c r="Z50" s="71"/>
    </row>
    <row r="51" spans="1:26" x14ac:dyDescent="0.3">
      <c r="A51">
        <v>1</v>
      </c>
      <c r="B51">
        <v>1.33</v>
      </c>
      <c r="C51">
        <v>0.5</v>
      </c>
      <c r="D51">
        <v>12</v>
      </c>
      <c r="E51">
        <v>40</v>
      </c>
      <c r="F51">
        <v>2.5670000000000002</v>
      </c>
      <c r="G51">
        <f t="shared" si="0"/>
        <v>0.21391666666666667</v>
      </c>
      <c r="H51" s="70">
        <f t="shared" si="1"/>
        <v>29745.433375000004</v>
      </c>
      <c r="I51" s="71">
        <f t="shared" si="2"/>
        <v>1.8458167880572538</v>
      </c>
      <c r="Z51" s="71"/>
    </row>
    <row r="52" spans="1:26" x14ac:dyDescent="0.3">
      <c r="A52">
        <v>1</v>
      </c>
      <c r="B52">
        <v>1.33</v>
      </c>
      <c r="C52">
        <v>1</v>
      </c>
      <c r="D52">
        <v>4</v>
      </c>
      <c r="E52">
        <v>-40</v>
      </c>
      <c r="F52">
        <v>0.23942453260373919</v>
      </c>
      <c r="G52">
        <f t="shared" si="0"/>
        <v>5.9856133150934798E-2</v>
      </c>
      <c r="H52" s="70">
        <f t="shared" si="1"/>
        <v>5548.7233992248075</v>
      </c>
      <c r="I52" s="71">
        <f t="shared" si="2"/>
        <v>5.4343542400048728</v>
      </c>
      <c r="Z52" s="71"/>
    </row>
    <row r="53" spans="1:26" x14ac:dyDescent="0.3">
      <c r="A53">
        <v>1</v>
      </c>
      <c r="B53">
        <v>1.33</v>
      </c>
      <c r="C53">
        <v>1</v>
      </c>
      <c r="D53">
        <v>6</v>
      </c>
      <c r="E53">
        <v>-40</v>
      </c>
      <c r="F53">
        <v>0.314</v>
      </c>
      <c r="G53">
        <f t="shared" si="0"/>
        <v>5.2333333333333336E-2</v>
      </c>
      <c r="H53" s="70">
        <f t="shared" si="1"/>
        <v>7277.0285000000003</v>
      </c>
      <c r="I53" s="71">
        <f t="shared" si="2"/>
        <v>2.0618226393395878</v>
      </c>
      <c r="Z53" s="71"/>
    </row>
    <row r="54" spans="1:26" x14ac:dyDescent="0.3">
      <c r="A54">
        <v>1</v>
      </c>
      <c r="B54">
        <v>1.33</v>
      </c>
      <c r="C54">
        <v>1</v>
      </c>
      <c r="D54">
        <v>8</v>
      </c>
      <c r="E54">
        <v>-40</v>
      </c>
      <c r="F54">
        <v>0.47799999999999998</v>
      </c>
      <c r="G54">
        <f t="shared" si="0"/>
        <v>5.9749999999999998E-2</v>
      </c>
      <c r="H54" s="70">
        <f t="shared" si="1"/>
        <v>11077.7695</v>
      </c>
      <c r="I54" s="71">
        <f t="shared" si="2"/>
        <v>1.355720400751524</v>
      </c>
      <c r="Z54" s="71"/>
    </row>
    <row r="55" spans="1:26" x14ac:dyDescent="0.3">
      <c r="A55">
        <v>1</v>
      </c>
      <c r="B55">
        <v>1.33</v>
      </c>
      <c r="C55">
        <v>1</v>
      </c>
      <c r="D55">
        <v>10</v>
      </c>
      <c r="E55">
        <v>-40</v>
      </c>
      <c r="F55">
        <v>0.68726460893017671</v>
      </c>
      <c r="G55">
        <f t="shared" si="0"/>
        <v>6.8726460893017677E-2</v>
      </c>
      <c r="H55" s="70">
        <f t="shared" si="1"/>
        <v>15927.529128109078</v>
      </c>
      <c r="I55" s="71">
        <f t="shared" si="2"/>
        <v>1.0271512819674051</v>
      </c>
      <c r="Z55" s="71"/>
    </row>
    <row r="56" spans="1:26" x14ac:dyDescent="0.3">
      <c r="A56">
        <v>1</v>
      </c>
      <c r="B56">
        <v>1.33</v>
      </c>
      <c r="C56">
        <v>1</v>
      </c>
      <c r="D56">
        <v>12</v>
      </c>
      <c r="E56">
        <v>-40</v>
      </c>
      <c r="F56">
        <v>0.89300971547536412</v>
      </c>
      <c r="G56">
        <f t="shared" si="0"/>
        <v>7.4417476289613677E-2</v>
      </c>
      <c r="H56" s="70">
        <f t="shared" si="1"/>
        <v>20695.723408570433</v>
      </c>
      <c r="I56" s="71">
        <f t="shared" si="2"/>
        <v>0.7867001443009457</v>
      </c>
      <c r="Z56" s="71"/>
    </row>
    <row r="57" spans="1:26" x14ac:dyDescent="0.3">
      <c r="A57">
        <v>1</v>
      </c>
      <c r="B57">
        <v>1.33</v>
      </c>
      <c r="C57">
        <v>1</v>
      </c>
      <c r="D57">
        <v>4</v>
      </c>
      <c r="E57">
        <v>-20</v>
      </c>
      <c r="F57">
        <v>0.29721250511108088</v>
      </c>
      <c r="G57">
        <f t="shared" si="0"/>
        <v>7.4303126277770221E-2</v>
      </c>
      <c r="H57" s="70">
        <f t="shared" si="1"/>
        <v>6887.9741090755779</v>
      </c>
      <c r="I57" s="71">
        <f t="shared" si="2"/>
        <v>7.0668021934608509</v>
      </c>
      <c r="Z57" s="71"/>
    </row>
    <row r="58" spans="1:26" x14ac:dyDescent="0.3">
      <c r="A58">
        <v>1</v>
      </c>
      <c r="B58">
        <v>1.33</v>
      </c>
      <c r="C58">
        <v>1</v>
      </c>
      <c r="D58">
        <v>6</v>
      </c>
      <c r="E58">
        <v>-20</v>
      </c>
      <c r="F58">
        <v>0.56889445604435174</v>
      </c>
      <c r="G58">
        <f t="shared" si="0"/>
        <v>9.4815742674058623E-2</v>
      </c>
      <c r="H58" s="70">
        <f t="shared" si="1"/>
        <v>13184.271242441864</v>
      </c>
      <c r="I58" s="71">
        <f t="shared" si="2"/>
        <v>4.2865628485660947</v>
      </c>
      <c r="Z58" s="71"/>
    </row>
    <row r="59" spans="1:26" x14ac:dyDescent="0.3">
      <c r="A59">
        <v>1</v>
      </c>
      <c r="B59">
        <v>1.33</v>
      </c>
      <c r="C59">
        <v>1</v>
      </c>
      <c r="D59">
        <v>8</v>
      </c>
      <c r="E59">
        <v>-20</v>
      </c>
      <c r="F59">
        <v>0.90085975601254797</v>
      </c>
      <c r="G59">
        <f t="shared" si="0"/>
        <v>0.1126074695015685</v>
      </c>
      <c r="H59" s="70">
        <f t="shared" si="1"/>
        <v>20877.650060529802</v>
      </c>
      <c r="I59" s="71">
        <f t="shared" si="2"/>
        <v>3.0393599807545821</v>
      </c>
      <c r="Z59" s="71"/>
    </row>
    <row r="60" spans="1:26" x14ac:dyDescent="0.3">
      <c r="A60">
        <v>1</v>
      </c>
      <c r="B60">
        <v>1.33</v>
      </c>
      <c r="C60">
        <v>1</v>
      </c>
      <c r="D60">
        <v>10</v>
      </c>
      <c r="E60">
        <v>-20</v>
      </c>
      <c r="F60">
        <v>1.18</v>
      </c>
      <c r="G60">
        <f t="shared" si="0"/>
        <v>0.11799999999999999</v>
      </c>
      <c r="H60" s="70">
        <f t="shared" si="1"/>
        <v>27346.795000000002</v>
      </c>
      <c r="I60" s="71">
        <f t="shared" si="2"/>
        <v>2.0759575750362851</v>
      </c>
      <c r="Z60" s="71"/>
    </row>
    <row r="61" spans="1:26" x14ac:dyDescent="0.3">
      <c r="A61">
        <v>1</v>
      </c>
      <c r="B61">
        <v>1.33</v>
      </c>
      <c r="C61">
        <v>1</v>
      </c>
      <c r="D61">
        <v>12</v>
      </c>
      <c r="E61">
        <v>-20</v>
      </c>
      <c r="F61">
        <v>1.3759999999999999</v>
      </c>
      <c r="G61">
        <f t="shared" si="0"/>
        <v>0.11466666666666665</v>
      </c>
      <c r="H61" s="70">
        <f t="shared" si="1"/>
        <v>31889.144</v>
      </c>
      <c r="I61" s="71">
        <f t="shared" si="2"/>
        <v>1.3851489265662797</v>
      </c>
      <c r="Z61" s="71"/>
    </row>
    <row r="62" spans="1:26" x14ac:dyDescent="0.3">
      <c r="A62">
        <v>1</v>
      </c>
      <c r="B62">
        <v>1.33</v>
      </c>
      <c r="C62">
        <v>1</v>
      </c>
      <c r="D62">
        <v>4</v>
      </c>
      <c r="E62">
        <v>0</v>
      </c>
      <c r="F62">
        <v>0.44243688278231003</v>
      </c>
      <c r="G62">
        <f t="shared" si="0"/>
        <v>0.11060922069557751</v>
      </c>
      <c r="H62" s="70">
        <f t="shared" si="1"/>
        <v>10253.585367700731</v>
      </c>
      <c r="I62" s="71">
        <f t="shared" si="2"/>
        <v>11.861393230732645</v>
      </c>
    </row>
    <row r="63" spans="1:26" x14ac:dyDescent="0.3">
      <c r="A63">
        <v>1</v>
      </c>
      <c r="B63">
        <v>1.33</v>
      </c>
      <c r="C63">
        <v>1</v>
      </c>
      <c r="D63">
        <v>6</v>
      </c>
      <c r="E63">
        <v>0</v>
      </c>
      <c r="F63">
        <v>0.79100000000000004</v>
      </c>
      <c r="G63">
        <f t="shared" si="0"/>
        <v>0.13183333333333333</v>
      </c>
      <c r="H63" s="70">
        <f t="shared" si="1"/>
        <v>18331.622750000002</v>
      </c>
      <c r="I63" s="71">
        <f t="shared" si="2"/>
        <v>6.7554709874516634</v>
      </c>
    </row>
    <row r="64" spans="1:26" x14ac:dyDescent="0.3">
      <c r="A64">
        <v>1</v>
      </c>
      <c r="B64">
        <v>1.33</v>
      </c>
      <c r="C64">
        <v>1</v>
      </c>
      <c r="D64">
        <v>8</v>
      </c>
      <c r="E64">
        <v>0</v>
      </c>
      <c r="F64">
        <v>1.1374006152158149</v>
      </c>
      <c r="G64">
        <f t="shared" si="0"/>
        <v>0.14217507690197687</v>
      </c>
      <c r="H64" s="70">
        <f t="shared" si="1"/>
        <v>26359.543607780317</v>
      </c>
      <c r="I64" s="71">
        <f t="shared" si="2"/>
        <v>4.2480511738878279</v>
      </c>
    </row>
    <row r="65" spans="1:26" x14ac:dyDescent="0.3">
      <c r="A65">
        <v>1</v>
      </c>
      <c r="B65">
        <v>1.33</v>
      </c>
      <c r="C65">
        <v>1</v>
      </c>
      <c r="D65">
        <v>10</v>
      </c>
      <c r="E65">
        <v>0</v>
      </c>
      <c r="F65">
        <v>1.41</v>
      </c>
      <c r="G65">
        <f t="shared" si="0"/>
        <v>0.14099999999999999</v>
      </c>
      <c r="H65" s="70">
        <f t="shared" si="1"/>
        <v>32677.102500000001</v>
      </c>
      <c r="I65" s="71">
        <f t="shared" si="2"/>
        <v>2.6852321798322656</v>
      </c>
    </row>
    <row r="66" spans="1:26" x14ac:dyDescent="0.3">
      <c r="A66">
        <v>1</v>
      </c>
      <c r="B66">
        <v>1.33</v>
      </c>
      <c r="C66">
        <v>1</v>
      </c>
      <c r="D66">
        <v>12</v>
      </c>
      <c r="E66">
        <v>0</v>
      </c>
      <c r="F66">
        <v>1.66</v>
      </c>
      <c r="G66">
        <f t="shared" si="0"/>
        <v>0.13833333333333334</v>
      </c>
      <c r="H66" s="70">
        <f t="shared" si="1"/>
        <v>38470.915000000001</v>
      </c>
      <c r="I66" s="71">
        <f t="shared" si="2"/>
        <v>1.8125445665466697</v>
      </c>
    </row>
    <row r="67" spans="1:26" x14ac:dyDescent="0.3">
      <c r="A67">
        <v>1</v>
      </c>
      <c r="B67">
        <v>1.33</v>
      </c>
      <c r="C67">
        <v>1</v>
      </c>
      <c r="D67">
        <v>4</v>
      </c>
      <c r="E67">
        <v>20</v>
      </c>
      <c r="F67">
        <v>0.74007282292838383</v>
      </c>
      <c r="G67">
        <f t="shared" ref="G67:G130" si="3">F67/D67</f>
        <v>0.18501820573209596</v>
      </c>
      <c r="H67" s="70">
        <f t="shared" ref="H67:H130" si="4">17425*(F67)*(1.33*C67)</f>
        <v>17151.372689571028</v>
      </c>
      <c r="I67" s="71">
        <f t="shared" ref="I67:I130" si="5">(2*9.81*H67)/(1.225*1*307.5*(D67-F67)^3)</f>
        <v>25.786534628794801</v>
      </c>
      <c r="Z67" s="71"/>
    </row>
    <row r="68" spans="1:26" x14ac:dyDescent="0.3">
      <c r="A68">
        <v>1</v>
      </c>
      <c r="B68">
        <v>1.33</v>
      </c>
      <c r="C68">
        <v>1</v>
      </c>
      <c r="D68">
        <v>6</v>
      </c>
      <c r="E68">
        <v>20</v>
      </c>
      <c r="F68">
        <v>1.1746579856924699</v>
      </c>
      <c r="G68">
        <f t="shared" si="3"/>
        <v>0.195776330948745</v>
      </c>
      <c r="H68" s="70">
        <f t="shared" si="4"/>
        <v>27222.992482919413</v>
      </c>
      <c r="I68" s="71">
        <f t="shared" si="5"/>
        <v>12.62029057433717</v>
      </c>
      <c r="Z68" s="71"/>
    </row>
    <row r="69" spans="1:26" x14ac:dyDescent="0.3">
      <c r="A69">
        <v>1</v>
      </c>
      <c r="B69">
        <v>1.33</v>
      </c>
      <c r="C69">
        <v>1</v>
      </c>
      <c r="D69">
        <v>8</v>
      </c>
      <c r="E69">
        <v>20</v>
      </c>
      <c r="F69">
        <v>1.5772602925626651</v>
      </c>
      <c r="G69">
        <f t="shared" si="3"/>
        <v>0.19715753657033314</v>
      </c>
      <c r="H69" s="70">
        <f t="shared" si="4"/>
        <v>36553.401595212905</v>
      </c>
      <c r="I69" s="71">
        <f t="shared" si="5"/>
        <v>7.1859572061671741</v>
      </c>
      <c r="Z69" s="71"/>
    </row>
    <row r="70" spans="1:26" x14ac:dyDescent="0.3">
      <c r="A70">
        <v>1</v>
      </c>
      <c r="B70">
        <v>1.33</v>
      </c>
      <c r="C70">
        <v>1</v>
      </c>
      <c r="D70">
        <v>10</v>
      </c>
      <c r="E70">
        <v>20</v>
      </c>
      <c r="F70">
        <v>1.885</v>
      </c>
      <c r="G70">
        <f t="shared" si="3"/>
        <v>0.1885</v>
      </c>
      <c r="H70" s="70">
        <f t="shared" si="4"/>
        <v>43685.346250000002</v>
      </c>
      <c r="I70" s="71">
        <f t="shared" si="5"/>
        <v>4.2578269255486445</v>
      </c>
      <c r="Z70" s="71"/>
    </row>
    <row r="71" spans="1:26" x14ac:dyDescent="0.3">
      <c r="A71">
        <v>1</v>
      </c>
      <c r="B71">
        <v>1.33</v>
      </c>
      <c r="C71">
        <v>1</v>
      </c>
      <c r="D71">
        <v>12</v>
      </c>
      <c r="E71">
        <v>20</v>
      </c>
      <c r="F71">
        <v>2.1840000000000002</v>
      </c>
      <c r="G71">
        <f t="shared" si="3"/>
        <v>0.18200000000000002</v>
      </c>
      <c r="H71" s="70">
        <f t="shared" si="4"/>
        <v>50614.746000000006</v>
      </c>
      <c r="I71" s="71">
        <f t="shared" si="5"/>
        <v>2.787348084349841</v>
      </c>
      <c r="Z71" s="71"/>
    </row>
    <row r="72" spans="1:26" x14ac:dyDescent="0.3">
      <c r="A72">
        <v>1</v>
      </c>
      <c r="B72">
        <v>1.33</v>
      </c>
      <c r="C72">
        <v>1</v>
      </c>
      <c r="D72">
        <v>4</v>
      </c>
      <c r="E72">
        <v>40</v>
      </c>
      <c r="F72">
        <v>1.21</v>
      </c>
      <c r="G72">
        <f t="shared" si="3"/>
        <v>0.30249999999999999</v>
      </c>
      <c r="H72" s="70">
        <f t="shared" si="4"/>
        <v>28042.052500000002</v>
      </c>
      <c r="I72" s="71">
        <f t="shared" si="5"/>
        <v>67.253514199086879</v>
      </c>
      <c r="Z72" s="71"/>
    </row>
    <row r="73" spans="1:26" x14ac:dyDescent="0.3">
      <c r="A73">
        <v>1</v>
      </c>
      <c r="B73">
        <v>1.33</v>
      </c>
      <c r="C73">
        <v>1</v>
      </c>
      <c r="D73">
        <v>6</v>
      </c>
      <c r="E73">
        <v>40</v>
      </c>
      <c r="F73">
        <v>1.66</v>
      </c>
      <c r="G73">
        <f t="shared" si="3"/>
        <v>0.27666666666666667</v>
      </c>
      <c r="H73" s="70">
        <f t="shared" si="4"/>
        <v>38470.915000000001</v>
      </c>
      <c r="I73" s="71">
        <f t="shared" si="5"/>
        <v>24.512133964075787</v>
      </c>
      <c r="Z73" s="71"/>
    </row>
    <row r="74" spans="1:26" x14ac:dyDescent="0.3">
      <c r="A74">
        <v>1</v>
      </c>
      <c r="B74">
        <v>1.33</v>
      </c>
      <c r="C74">
        <v>1</v>
      </c>
      <c r="D74">
        <v>8</v>
      </c>
      <c r="E74">
        <v>40</v>
      </c>
      <c r="F74">
        <v>2.1800000000000002</v>
      </c>
      <c r="G74">
        <f t="shared" si="3"/>
        <v>0.27250000000000002</v>
      </c>
      <c r="H74" s="70">
        <f t="shared" si="4"/>
        <v>50522.045000000006</v>
      </c>
      <c r="I74" s="71">
        <f t="shared" si="5"/>
        <v>13.348416883746623</v>
      </c>
      <c r="Z74" s="71"/>
    </row>
    <row r="75" spans="1:26" x14ac:dyDescent="0.3">
      <c r="A75">
        <v>1</v>
      </c>
      <c r="B75">
        <v>1.33</v>
      </c>
      <c r="C75">
        <v>1</v>
      </c>
      <c r="D75">
        <v>10</v>
      </c>
      <c r="E75">
        <v>40</v>
      </c>
      <c r="F75">
        <v>2.59</v>
      </c>
      <c r="G75">
        <f t="shared" si="3"/>
        <v>0.25900000000000001</v>
      </c>
      <c r="H75" s="70">
        <f t="shared" si="4"/>
        <v>60023.897500000006</v>
      </c>
      <c r="I75" s="71">
        <f t="shared" si="5"/>
        <v>7.6840001047904813</v>
      </c>
      <c r="Z75" s="71"/>
    </row>
    <row r="76" spans="1:26" x14ac:dyDescent="0.3">
      <c r="A76">
        <v>1</v>
      </c>
      <c r="B76">
        <v>1.33</v>
      </c>
      <c r="C76">
        <v>1</v>
      </c>
      <c r="D76">
        <v>12</v>
      </c>
      <c r="E76">
        <v>40</v>
      </c>
      <c r="F76">
        <v>3.07</v>
      </c>
      <c r="G76">
        <f t="shared" si="3"/>
        <v>0.2558333333333333</v>
      </c>
      <c r="H76" s="70">
        <f t="shared" si="4"/>
        <v>71148.017500000002</v>
      </c>
      <c r="I76" s="71">
        <f t="shared" si="5"/>
        <v>5.2038673883656541</v>
      </c>
      <c r="Z76" s="71"/>
    </row>
    <row r="77" spans="1:26" x14ac:dyDescent="0.3">
      <c r="A77">
        <v>2</v>
      </c>
      <c r="B77">
        <v>1.33</v>
      </c>
      <c r="C77">
        <v>0.2</v>
      </c>
      <c r="D77">
        <v>4</v>
      </c>
      <c r="E77">
        <v>-40</v>
      </c>
      <c r="F77">
        <v>0.60298340162511288</v>
      </c>
      <c r="G77">
        <f t="shared" si="3"/>
        <v>0.15074585040627822</v>
      </c>
      <c r="H77" s="70">
        <f t="shared" si="4"/>
        <v>2794.8582157024798</v>
      </c>
      <c r="I77" s="71">
        <f t="shared" si="5"/>
        <v>3.7135097486048183</v>
      </c>
      <c r="Z77" s="71"/>
    </row>
    <row r="78" spans="1:26" x14ac:dyDescent="0.3">
      <c r="A78">
        <v>2</v>
      </c>
      <c r="B78">
        <v>1.33</v>
      </c>
      <c r="C78">
        <v>0.2</v>
      </c>
      <c r="D78">
        <v>6</v>
      </c>
      <c r="E78">
        <v>-40</v>
      </c>
      <c r="F78">
        <v>0.97</v>
      </c>
      <c r="G78">
        <f t="shared" si="3"/>
        <v>0.16166666666666665</v>
      </c>
      <c r="H78" s="70">
        <f t="shared" si="4"/>
        <v>4495.9985000000006</v>
      </c>
      <c r="I78" s="71">
        <f t="shared" si="5"/>
        <v>1.8400939470606197</v>
      </c>
      <c r="Z78" s="71"/>
    </row>
    <row r="79" spans="1:26" x14ac:dyDescent="0.3">
      <c r="A79">
        <v>2</v>
      </c>
      <c r="B79">
        <v>1.33</v>
      </c>
      <c r="C79">
        <v>0.2</v>
      </c>
      <c r="D79">
        <v>8</v>
      </c>
      <c r="E79">
        <v>-40</v>
      </c>
      <c r="F79">
        <v>1.556</v>
      </c>
      <c r="G79">
        <f t="shared" si="3"/>
        <v>0.19450000000000001</v>
      </c>
      <c r="H79" s="70">
        <f t="shared" si="4"/>
        <v>7212.1378000000004</v>
      </c>
      <c r="I79" s="71">
        <f t="shared" si="5"/>
        <v>1.4038322496152493</v>
      </c>
      <c r="Z79" s="71"/>
    </row>
    <row r="80" spans="1:26" x14ac:dyDescent="0.3">
      <c r="A80">
        <v>2</v>
      </c>
      <c r="B80">
        <v>1.33</v>
      </c>
      <c r="C80">
        <v>0.2</v>
      </c>
      <c r="D80">
        <v>10</v>
      </c>
      <c r="E80">
        <v>-40</v>
      </c>
      <c r="F80">
        <v>2.04</v>
      </c>
      <c r="G80">
        <f t="shared" si="3"/>
        <v>0.20400000000000001</v>
      </c>
      <c r="H80" s="70">
        <f t="shared" si="4"/>
        <v>9455.5020000000004</v>
      </c>
      <c r="I80" s="71">
        <f t="shared" si="5"/>
        <v>0.97647961604368982</v>
      </c>
      <c r="Z80" s="71"/>
    </row>
    <row r="81" spans="1:26" x14ac:dyDescent="0.3">
      <c r="A81">
        <v>2</v>
      </c>
      <c r="B81">
        <v>1.33</v>
      </c>
      <c r="C81">
        <v>0.2</v>
      </c>
      <c r="D81">
        <v>12</v>
      </c>
      <c r="E81">
        <v>-40</v>
      </c>
      <c r="F81">
        <v>2.31</v>
      </c>
      <c r="G81">
        <f t="shared" si="3"/>
        <v>0.1925</v>
      </c>
      <c r="H81" s="70">
        <f t="shared" si="4"/>
        <v>10706.9655</v>
      </c>
      <c r="I81" s="71">
        <f t="shared" si="5"/>
        <v>0.61293280551588425</v>
      </c>
      <c r="Z81" s="71"/>
    </row>
    <row r="82" spans="1:26" x14ac:dyDescent="0.3">
      <c r="A82">
        <v>2</v>
      </c>
      <c r="B82">
        <v>1.33</v>
      </c>
      <c r="C82">
        <v>0.2</v>
      </c>
      <c r="D82">
        <v>4</v>
      </c>
      <c r="E82">
        <v>-20</v>
      </c>
      <c r="F82">
        <v>0.75329550963592284</v>
      </c>
      <c r="G82">
        <f t="shared" si="3"/>
        <v>0.18832387740898071</v>
      </c>
      <c r="H82" s="70">
        <f t="shared" si="4"/>
        <v>3491.5623519379842</v>
      </c>
      <c r="I82" s="71">
        <f t="shared" si="5"/>
        <v>5.3138502488526393</v>
      </c>
      <c r="Z82" s="71"/>
    </row>
    <row r="83" spans="1:26" x14ac:dyDescent="0.3">
      <c r="A83">
        <v>2</v>
      </c>
      <c r="B83">
        <v>1.33</v>
      </c>
      <c r="C83">
        <v>0.2</v>
      </c>
      <c r="D83">
        <v>6</v>
      </c>
      <c r="E83">
        <v>-20</v>
      </c>
      <c r="F83">
        <v>1.5712999999999999</v>
      </c>
      <c r="G83">
        <f t="shared" si="3"/>
        <v>0.2618833333333333</v>
      </c>
      <c r="H83" s="70">
        <f t="shared" si="4"/>
        <v>7283.0540650000003</v>
      </c>
      <c r="I83" s="71">
        <f t="shared" si="5"/>
        <v>4.3671945726715569</v>
      </c>
      <c r="Z83" s="71"/>
    </row>
    <row r="84" spans="1:26" x14ac:dyDescent="0.3">
      <c r="A84">
        <v>2</v>
      </c>
      <c r="B84">
        <v>1.33</v>
      </c>
      <c r="C84">
        <v>0.2</v>
      </c>
      <c r="D84">
        <v>8</v>
      </c>
      <c r="E84">
        <v>-20</v>
      </c>
      <c r="F84">
        <v>2.2753999999999999</v>
      </c>
      <c r="G84">
        <f t="shared" si="3"/>
        <v>0.28442499999999998</v>
      </c>
      <c r="H84" s="70">
        <f t="shared" si="4"/>
        <v>10546.592770000001</v>
      </c>
      <c r="I84" s="71">
        <f t="shared" si="5"/>
        <v>2.9281581728865032</v>
      </c>
      <c r="Z84" s="71"/>
    </row>
    <row r="85" spans="1:26" x14ac:dyDescent="0.3">
      <c r="A85">
        <v>2</v>
      </c>
      <c r="B85">
        <v>1.33</v>
      </c>
      <c r="C85">
        <v>0.2</v>
      </c>
      <c r="D85">
        <v>10</v>
      </c>
      <c r="E85">
        <v>-20</v>
      </c>
      <c r="F85">
        <v>2.637</v>
      </c>
      <c r="G85">
        <f t="shared" si="3"/>
        <v>0.26369999999999999</v>
      </c>
      <c r="H85" s="70">
        <f t="shared" si="4"/>
        <v>12222.626850000001</v>
      </c>
      <c r="I85" s="71">
        <f t="shared" si="5"/>
        <v>1.5948430346775184</v>
      </c>
      <c r="Z85" s="71"/>
    </row>
    <row r="86" spans="1:26" x14ac:dyDescent="0.3">
      <c r="A86">
        <v>2</v>
      </c>
      <c r="B86">
        <v>1.33</v>
      </c>
      <c r="C86">
        <v>0.2</v>
      </c>
      <c r="D86">
        <v>12</v>
      </c>
      <c r="E86">
        <v>-20</v>
      </c>
      <c r="F86">
        <v>3.0609999999999999</v>
      </c>
      <c r="G86">
        <f t="shared" si="3"/>
        <v>0.25508333333333333</v>
      </c>
      <c r="H86" s="70">
        <f t="shared" si="4"/>
        <v>14187.88805</v>
      </c>
      <c r="I86" s="71">
        <f t="shared" si="5"/>
        <v>1.0345910935612137</v>
      </c>
      <c r="Z86" s="71"/>
    </row>
    <row r="87" spans="1:26" x14ac:dyDescent="0.3">
      <c r="A87">
        <v>2</v>
      </c>
      <c r="B87">
        <v>1.33</v>
      </c>
      <c r="C87">
        <v>0.2</v>
      </c>
      <c r="D87">
        <v>4</v>
      </c>
      <c r="E87">
        <v>0</v>
      </c>
      <c r="F87">
        <v>0.97415384100000002</v>
      </c>
      <c r="G87">
        <f t="shared" si="3"/>
        <v>0.24353846025000001</v>
      </c>
      <c r="H87" s="70">
        <f t="shared" si="4"/>
        <v>4515.2517607270502</v>
      </c>
      <c r="I87" s="71">
        <f t="shared" si="5"/>
        <v>8.4890527791537362</v>
      </c>
      <c r="Z87" s="71"/>
    </row>
    <row r="88" spans="1:26" x14ac:dyDescent="0.3">
      <c r="A88">
        <v>2</v>
      </c>
      <c r="B88">
        <v>1.33</v>
      </c>
      <c r="C88">
        <v>0.2</v>
      </c>
      <c r="D88">
        <v>6</v>
      </c>
      <c r="E88">
        <v>0</v>
      </c>
      <c r="F88">
        <v>2.0339999999999998</v>
      </c>
      <c r="G88">
        <f t="shared" si="3"/>
        <v>0.33899999999999997</v>
      </c>
      <c r="H88" s="70">
        <f t="shared" si="4"/>
        <v>9427.6916999999994</v>
      </c>
      <c r="I88" s="71">
        <f t="shared" si="5"/>
        <v>7.8716366046387751</v>
      </c>
      <c r="Z88" s="71"/>
    </row>
    <row r="89" spans="1:26" x14ac:dyDescent="0.3">
      <c r="A89">
        <v>2</v>
      </c>
      <c r="B89">
        <v>1.33</v>
      </c>
      <c r="C89">
        <v>0.2</v>
      </c>
      <c r="D89">
        <v>8</v>
      </c>
      <c r="E89">
        <v>0</v>
      </c>
      <c r="F89">
        <v>2.7930000000000001</v>
      </c>
      <c r="G89">
        <f t="shared" si="3"/>
        <v>0.34912500000000002</v>
      </c>
      <c r="H89" s="70">
        <f t="shared" si="4"/>
        <v>12945.694650000001</v>
      </c>
      <c r="I89" s="71">
        <f t="shared" si="5"/>
        <v>4.7761770813760371</v>
      </c>
      <c r="Z89" s="71"/>
    </row>
    <row r="90" spans="1:26" x14ac:dyDescent="0.3">
      <c r="A90">
        <v>2</v>
      </c>
      <c r="B90">
        <v>1.33</v>
      </c>
      <c r="C90">
        <v>0.2</v>
      </c>
      <c r="D90">
        <v>10</v>
      </c>
      <c r="E90">
        <v>0</v>
      </c>
      <c r="F90">
        <v>3.2610000000000001</v>
      </c>
      <c r="G90">
        <f t="shared" si="3"/>
        <v>0.3261</v>
      </c>
      <c r="H90" s="70">
        <f t="shared" si="4"/>
        <v>15114.898050000002</v>
      </c>
      <c r="I90" s="71">
        <f t="shared" si="5"/>
        <v>2.5723890209137634</v>
      </c>
      <c r="Z90" s="71"/>
    </row>
    <row r="91" spans="1:26" x14ac:dyDescent="0.3">
      <c r="A91">
        <v>2</v>
      </c>
      <c r="B91">
        <v>1.33</v>
      </c>
      <c r="C91">
        <v>0.2</v>
      </c>
      <c r="D91">
        <v>12</v>
      </c>
      <c r="E91">
        <v>0</v>
      </c>
      <c r="F91">
        <v>3.5150000000000001</v>
      </c>
      <c r="G91">
        <f t="shared" si="3"/>
        <v>0.29291666666666666</v>
      </c>
      <c r="H91" s="70">
        <f t="shared" si="4"/>
        <v>16292.20075</v>
      </c>
      <c r="I91" s="71">
        <f t="shared" si="5"/>
        <v>1.3891271739859752</v>
      </c>
      <c r="Z91" s="71"/>
    </row>
    <row r="92" spans="1:26" x14ac:dyDescent="0.3">
      <c r="A92">
        <v>2</v>
      </c>
      <c r="B92">
        <v>1.33</v>
      </c>
      <c r="C92">
        <v>0.2</v>
      </c>
      <c r="D92">
        <v>4</v>
      </c>
      <c r="E92">
        <v>20</v>
      </c>
      <c r="F92">
        <v>1.417421612000362</v>
      </c>
      <c r="G92">
        <f t="shared" si="3"/>
        <v>0.3543554030000905</v>
      </c>
      <c r="H92" s="70">
        <f t="shared" si="4"/>
        <v>6569.8200427022784</v>
      </c>
      <c r="I92" s="71">
        <f t="shared" si="5"/>
        <v>19.866013711336333</v>
      </c>
      <c r="Z92" s="71"/>
    </row>
    <row r="93" spans="1:26" x14ac:dyDescent="0.3">
      <c r="A93">
        <v>2</v>
      </c>
      <c r="B93">
        <v>1.33</v>
      </c>
      <c r="C93">
        <v>0.2</v>
      </c>
      <c r="D93">
        <v>6</v>
      </c>
      <c r="E93">
        <v>20</v>
      </c>
      <c r="F93">
        <v>2.670354402630617</v>
      </c>
      <c r="G93">
        <f t="shared" si="3"/>
        <v>0.44505906710510285</v>
      </c>
      <c r="H93" s="70">
        <f t="shared" si="4"/>
        <v>12377.226173913043</v>
      </c>
      <c r="I93" s="71">
        <f t="shared" si="5"/>
        <v>17.464135423530209</v>
      </c>
      <c r="Z93" s="71"/>
    </row>
    <row r="94" spans="1:26" x14ac:dyDescent="0.3">
      <c r="A94">
        <v>2</v>
      </c>
      <c r="B94">
        <v>1.33</v>
      </c>
      <c r="C94">
        <v>0.2</v>
      </c>
      <c r="D94">
        <v>8</v>
      </c>
      <c r="E94">
        <v>20</v>
      </c>
      <c r="F94">
        <v>3.4</v>
      </c>
      <c r="G94">
        <f t="shared" si="3"/>
        <v>0.42499999999999999</v>
      </c>
      <c r="H94" s="70">
        <f t="shared" si="4"/>
        <v>15759.17</v>
      </c>
      <c r="I94" s="71">
        <f t="shared" si="5"/>
        <v>8.4329133839777413</v>
      </c>
      <c r="Z94" s="71"/>
    </row>
    <row r="95" spans="1:26" x14ac:dyDescent="0.3">
      <c r="A95">
        <v>2</v>
      </c>
      <c r="B95">
        <v>1.33</v>
      </c>
      <c r="C95">
        <v>0.2</v>
      </c>
      <c r="D95">
        <v>10</v>
      </c>
      <c r="E95">
        <v>20</v>
      </c>
      <c r="F95">
        <v>3.8611389916743741</v>
      </c>
      <c r="G95">
        <f t="shared" si="3"/>
        <v>0.38611389916743744</v>
      </c>
      <c r="H95" s="70">
        <f t="shared" si="4"/>
        <v>17896.57228336031</v>
      </c>
      <c r="I95" s="71">
        <f t="shared" si="5"/>
        <v>4.0292503430988047</v>
      </c>
      <c r="Z95" s="71"/>
    </row>
    <row r="96" spans="1:26" x14ac:dyDescent="0.3">
      <c r="A96">
        <v>2</v>
      </c>
      <c r="B96">
        <v>1.33</v>
      </c>
      <c r="C96">
        <v>0.2</v>
      </c>
      <c r="D96">
        <v>12</v>
      </c>
      <c r="E96">
        <v>20</v>
      </c>
      <c r="F96">
        <v>4.2116833976833981</v>
      </c>
      <c r="G96">
        <f t="shared" si="3"/>
        <v>0.35097361647361652</v>
      </c>
      <c r="H96" s="70">
        <f t="shared" si="4"/>
        <v>19521.363132432434</v>
      </c>
      <c r="I96" s="71">
        <f t="shared" si="5"/>
        <v>2.152271928678859</v>
      </c>
      <c r="Z96" s="71"/>
    </row>
    <row r="97" spans="1:26" x14ac:dyDescent="0.3">
      <c r="A97">
        <v>2</v>
      </c>
      <c r="B97">
        <v>1.33</v>
      </c>
      <c r="C97">
        <v>0.2</v>
      </c>
      <c r="D97">
        <v>4</v>
      </c>
      <c r="E97">
        <v>40</v>
      </c>
      <c r="F97">
        <v>1.8029999999999999</v>
      </c>
      <c r="G97">
        <f t="shared" si="3"/>
        <v>0.45074999999999998</v>
      </c>
      <c r="H97" s="70">
        <f t="shared" si="4"/>
        <v>8356.9951500000006</v>
      </c>
      <c r="I97" s="71">
        <f t="shared" si="5"/>
        <v>41.046655236035512</v>
      </c>
      <c r="Z97" s="71"/>
    </row>
    <row r="98" spans="1:26" x14ac:dyDescent="0.3">
      <c r="A98">
        <v>2</v>
      </c>
      <c r="B98">
        <v>1.33</v>
      </c>
      <c r="C98">
        <v>0.2</v>
      </c>
      <c r="D98">
        <v>6</v>
      </c>
      <c r="E98">
        <v>40</v>
      </c>
      <c r="F98">
        <v>3.2519999999999998</v>
      </c>
      <c r="G98">
        <f t="shared" si="3"/>
        <v>0.54199999999999993</v>
      </c>
      <c r="H98" s="70">
        <f t="shared" si="4"/>
        <v>15073.1826</v>
      </c>
      <c r="I98" s="71">
        <f t="shared" si="5"/>
        <v>37.833155845254943</v>
      </c>
      <c r="Z98" s="71"/>
    </row>
    <row r="99" spans="1:26" x14ac:dyDescent="0.3">
      <c r="A99">
        <v>2</v>
      </c>
      <c r="B99">
        <v>1.33</v>
      </c>
      <c r="C99">
        <v>0.2</v>
      </c>
      <c r="D99">
        <v>8</v>
      </c>
      <c r="E99">
        <v>40</v>
      </c>
      <c r="F99">
        <v>3.9580000000000002</v>
      </c>
      <c r="G99">
        <f t="shared" si="3"/>
        <v>0.49475000000000002</v>
      </c>
      <c r="H99" s="70">
        <f t="shared" si="4"/>
        <v>18345.527900000005</v>
      </c>
      <c r="I99" s="71">
        <f t="shared" si="5"/>
        <v>14.469685106055495</v>
      </c>
      <c r="Z99" s="71"/>
    </row>
    <row r="100" spans="1:26" x14ac:dyDescent="0.3">
      <c r="A100">
        <v>2</v>
      </c>
      <c r="B100">
        <v>1.33</v>
      </c>
      <c r="C100">
        <v>0.2</v>
      </c>
      <c r="D100">
        <v>10</v>
      </c>
      <c r="E100">
        <v>40</v>
      </c>
      <c r="F100">
        <v>4.3899999999999997</v>
      </c>
      <c r="G100">
        <f t="shared" si="3"/>
        <v>0.43899999999999995</v>
      </c>
      <c r="H100" s="70">
        <f t="shared" si="4"/>
        <v>20347.869500000001</v>
      </c>
      <c r="I100" s="71">
        <f t="shared" si="5"/>
        <v>6.0027209422387999</v>
      </c>
      <c r="Z100" s="71"/>
    </row>
    <row r="101" spans="1:26" x14ac:dyDescent="0.3">
      <c r="A101">
        <v>2</v>
      </c>
      <c r="B101">
        <v>1.33</v>
      </c>
      <c r="C101">
        <v>0.2</v>
      </c>
      <c r="D101">
        <v>12</v>
      </c>
      <c r="E101">
        <v>40</v>
      </c>
      <c r="F101">
        <v>4.8869999999999996</v>
      </c>
      <c r="G101">
        <f t="shared" si="3"/>
        <v>0.40724999999999995</v>
      </c>
      <c r="H101" s="70">
        <f t="shared" si="4"/>
        <v>22651.48935</v>
      </c>
      <c r="I101" s="71">
        <f t="shared" si="5"/>
        <v>3.2783561380999453</v>
      </c>
      <c r="Z101" s="71"/>
    </row>
    <row r="102" spans="1:26" x14ac:dyDescent="0.3">
      <c r="A102">
        <v>2</v>
      </c>
      <c r="B102">
        <v>1.33</v>
      </c>
      <c r="C102">
        <v>0.5</v>
      </c>
      <c r="D102">
        <v>4</v>
      </c>
      <c r="E102">
        <v>-40</v>
      </c>
      <c r="F102">
        <v>0.30962810214043612</v>
      </c>
      <c r="G102">
        <f t="shared" si="3"/>
        <v>7.7407025535109031E-2</v>
      </c>
      <c r="H102" s="70">
        <f t="shared" si="4"/>
        <v>3587.8543370650714</v>
      </c>
      <c r="I102" s="71">
        <f t="shared" si="5"/>
        <v>3.7182808824338127</v>
      </c>
      <c r="Z102" s="71"/>
    </row>
    <row r="103" spans="1:26" x14ac:dyDescent="0.3">
      <c r="A103">
        <v>2</v>
      </c>
      <c r="B103">
        <v>1.33</v>
      </c>
      <c r="C103">
        <v>0.5</v>
      </c>
      <c r="D103">
        <v>6</v>
      </c>
      <c r="E103">
        <v>-40</v>
      </c>
      <c r="F103">
        <v>0.58984469084183555</v>
      </c>
      <c r="G103">
        <f t="shared" si="3"/>
        <v>9.8307448473639258E-2</v>
      </c>
      <c r="H103" s="70">
        <f t="shared" si="4"/>
        <v>6834.8990857161252</v>
      </c>
      <c r="I103" s="71">
        <f t="shared" si="5"/>
        <v>2.2481262846136993</v>
      </c>
      <c r="Z103" s="71"/>
    </row>
    <row r="104" spans="1:26" x14ac:dyDescent="0.3">
      <c r="A104">
        <v>2</v>
      </c>
      <c r="B104">
        <v>1.33</v>
      </c>
      <c r="C104">
        <v>0.5</v>
      </c>
      <c r="D104">
        <v>8</v>
      </c>
      <c r="E104">
        <v>-40</v>
      </c>
      <c r="F104">
        <v>1.159188324670132</v>
      </c>
      <c r="G104">
        <f t="shared" si="3"/>
        <v>0.1448985405837665</v>
      </c>
      <c r="H104" s="70">
        <f t="shared" si="4"/>
        <v>13432.239610655739</v>
      </c>
      <c r="I104" s="71">
        <f t="shared" si="5"/>
        <v>2.1854623075065525</v>
      </c>
      <c r="Z104" s="71"/>
    </row>
    <row r="105" spans="1:26" x14ac:dyDescent="0.3">
      <c r="A105">
        <v>2</v>
      </c>
      <c r="B105">
        <v>1.33</v>
      </c>
      <c r="C105">
        <v>0.5</v>
      </c>
      <c r="D105">
        <v>10</v>
      </c>
      <c r="E105">
        <v>-40</v>
      </c>
      <c r="F105">
        <v>1.75085</v>
      </c>
      <c r="G105">
        <f t="shared" si="3"/>
        <v>0.17508499999999999</v>
      </c>
      <c r="H105" s="70">
        <f t="shared" si="4"/>
        <v>20288.193231249999</v>
      </c>
      <c r="I105" s="71">
        <f t="shared" si="5"/>
        <v>1.8824938434781153</v>
      </c>
      <c r="Z105" s="71"/>
    </row>
    <row r="106" spans="1:26" x14ac:dyDescent="0.3">
      <c r="A106">
        <v>2</v>
      </c>
      <c r="B106">
        <v>1.33</v>
      </c>
      <c r="C106">
        <v>0.5</v>
      </c>
      <c r="D106">
        <v>12</v>
      </c>
      <c r="E106">
        <v>-40</v>
      </c>
      <c r="F106">
        <v>2.1545037510419598</v>
      </c>
      <c r="G106">
        <f t="shared" si="3"/>
        <v>0.17954197925349666</v>
      </c>
      <c r="H106" s="70">
        <f t="shared" si="4"/>
        <v>24965.58152816759</v>
      </c>
      <c r="I106" s="71">
        <f t="shared" si="5"/>
        <v>1.3625318020782899</v>
      </c>
      <c r="Z106" s="71"/>
    </row>
    <row r="107" spans="1:26" x14ac:dyDescent="0.3">
      <c r="A107">
        <v>2</v>
      </c>
      <c r="B107">
        <v>1.33</v>
      </c>
      <c r="C107">
        <v>0.5</v>
      </c>
      <c r="D107">
        <v>4</v>
      </c>
      <c r="E107">
        <v>-20</v>
      </c>
      <c r="F107">
        <v>0.410110423116615</v>
      </c>
      <c r="G107">
        <f t="shared" si="3"/>
        <v>0.10252760577915375</v>
      </c>
      <c r="H107" s="70">
        <f t="shared" si="4"/>
        <v>4752.2057916666654</v>
      </c>
      <c r="I107" s="71">
        <f t="shared" si="5"/>
        <v>5.3501968725022557</v>
      </c>
      <c r="Z107" s="71"/>
    </row>
    <row r="108" spans="1:26" x14ac:dyDescent="0.3">
      <c r="A108">
        <v>2</v>
      </c>
      <c r="B108">
        <v>1.33</v>
      </c>
      <c r="C108">
        <v>0.5</v>
      </c>
      <c r="D108">
        <v>6</v>
      </c>
      <c r="E108">
        <v>-20</v>
      </c>
      <c r="F108">
        <v>0.98872453816660866</v>
      </c>
      <c r="G108">
        <f t="shared" si="3"/>
        <v>0.16478742302776811</v>
      </c>
      <c r="H108" s="70">
        <f t="shared" si="4"/>
        <v>11456.969176572849</v>
      </c>
      <c r="I108" s="71">
        <f t="shared" si="5"/>
        <v>4.7417943111747229</v>
      </c>
      <c r="Z108" s="71"/>
    </row>
    <row r="109" spans="1:26" x14ac:dyDescent="0.3">
      <c r="A109">
        <v>2</v>
      </c>
      <c r="B109">
        <v>1.33</v>
      </c>
      <c r="C109">
        <v>0.5</v>
      </c>
      <c r="D109">
        <v>8</v>
      </c>
      <c r="E109">
        <v>-20</v>
      </c>
      <c r="F109">
        <v>1.7316486671222999</v>
      </c>
      <c r="G109">
        <f t="shared" si="3"/>
        <v>0.21645608339028749</v>
      </c>
      <c r="H109" s="70">
        <f t="shared" si="4"/>
        <v>20065.695386363041</v>
      </c>
      <c r="I109" s="71">
        <f t="shared" si="5"/>
        <v>4.2433809162816942</v>
      </c>
      <c r="Z109" s="71"/>
    </row>
    <row r="110" spans="1:26" x14ac:dyDescent="0.3">
      <c r="A110">
        <v>2</v>
      </c>
      <c r="B110">
        <v>1.33</v>
      </c>
      <c r="C110">
        <v>0.5</v>
      </c>
      <c r="D110">
        <v>10</v>
      </c>
      <c r="E110">
        <v>-20</v>
      </c>
      <c r="F110">
        <v>2.4489999999999998</v>
      </c>
      <c r="G110">
        <f t="shared" si="3"/>
        <v>0.24489999999999998</v>
      </c>
      <c r="H110" s="70">
        <f t="shared" si="4"/>
        <v>28378.093625000001</v>
      </c>
      <c r="I110" s="71">
        <f t="shared" si="5"/>
        <v>3.4331090654887655</v>
      </c>
      <c r="Z110" s="71"/>
    </row>
    <row r="111" spans="1:26" x14ac:dyDescent="0.3">
      <c r="A111">
        <v>2</v>
      </c>
      <c r="B111">
        <v>1.33</v>
      </c>
      <c r="C111">
        <v>0.5</v>
      </c>
      <c r="D111">
        <v>12</v>
      </c>
      <c r="E111">
        <v>-20</v>
      </c>
      <c r="F111">
        <v>2.8079999999999998</v>
      </c>
      <c r="G111">
        <f t="shared" si="3"/>
        <v>0.23399999999999999</v>
      </c>
      <c r="H111" s="70">
        <f t="shared" si="4"/>
        <v>32538.050999999999</v>
      </c>
      <c r="I111" s="71">
        <f t="shared" si="5"/>
        <v>2.1821232806122834</v>
      </c>
      <c r="Z111" s="71"/>
    </row>
    <row r="112" spans="1:26" x14ac:dyDescent="0.3">
      <c r="A112">
        <v>2</v>
      </c>
      <c r="B112">
        <v>1.33</v>
      </c>
      <c r="C112">
        <v>0.5</v>
      </c>
      <c r="D112">
        <v>4</v>
      </c>
      <c r="E112">
        <v>0</v>
      </c>
      <c r="F112">
        <v>0.61499999999999999</v>
      </c>
      <c r="G112">
        <f t="shared" si="3"/>
        <v>0.15375</v>
      </c>
      <c r="H112" s="70">
        <f t="shared" si="4"/>
        <v>7126.3893750000007</v>
      </c>
      <c r="I112" s="71">
        <f t="shared" si="5"/>
        <v>9.5699864533224037</v>
      </c>
      <c r="Z112" s="71"/>
    </row>
    <row r="113" spans="1:26" x14ac:dyDescent="0.3">
      <c r="A113">
        <v>2</v>
      </c>
      <c r="B113">
        <v>1.33</v>
      </c>
      <c r="C113">
        <v>0.5</v>
      </c>
      <c r="D113">
        <v>6</v>
      </c>
      <c r="E113">
        <v>0</v>
      </c>
      <c r="F113">
        <v>1.36</v>
      </c>
      <c r="G113">
        <f t="shared" si="3"/>
        <v>0.22666666666666668</v>
      </c>
      <c r="H113" s="70">
        <f t="shared" si="4"/>
        <v>15759.17</v>
      </c>
      <c r="I113" s="71">
        <f t="shared" si="5"/>
        <v>8.2166955023634785</v>
      </c>
      <c r="Z113" s="71"/>
    </row>
    <row r="114" spans="1:26" x14ac:dyDescent="0.3">
      <c r="A114">
        <v>2</v>
      </c>
      <c r="B114">
        <v>1.33</v>
      </c>
      <c r="C114">
        <v>0.5</v>
      </c>
      <c r="D114">
        <v>8</v>
      </c>
      <c r="E114">
        <v>0</v>
      </c>
      <c r="F114">
        <v>2.2727365321000002</v>
      </c>
      <c r="G114">
        <f t="shared" si="3"/>
        <v>0.28409206651250002</v>
      </c>
      <c r="H114" s="70">
        <f t="shared" si="4"/>
        <v>26335.618657775263</v>
      </c>
      <c r="I114" s="71">
        <f t="shared" si="5"/>
        <v>7.3016301814702125</v>
      </c>
      <c r="Z114" s="71"/>
    </row>
    <row r="115" spans="1:26" x14ac:dyDescent="0.3">
      <c r="A115">
        <v>2</v>
      </c>
      <c r="B115">
        <v>1.33</v>
      </c>
      <c r="C115">
        <v>0.5</v>
      </c>
      <c r="D115">
        <v>10</v>
      </c>
      <c r="E115">
        <v>0</v>
      </c>
      <c r="F115">
        <v>2.8292591090000001</v>
      </c>
      <c r="G115">
        <f t="shared" si="3"/>
        <v>0.28292591090000002</v>
      </c>
      <c r="H115" s="70">
        <f t="shared" si="4"/>
        <v>32784.393582926132</v>
      </c>
      <c r="I115" s="71">
        <f t="shared" si="5"/>
        <v>4.6311927790381651</v>
      </c>
      <c r="Z115" s="71"/>
    </row>
    <row r="116" spans="1:26" x14ac:dyDescent="0.3">
      <c r="A116">
        <v>2</v>
      </c>
      <c r="B116">
        <v>1.33</v>
      </c>
      <c r="C116">
        <v>0.5</v>
      </c>
      <c r="D116">
        <v>12</v>
      </c>
      <c r="E116">
        <v>0</v>
      </c>
      <c r="F116">
        <v>3.170894428</v>
      </c>
      <c r="G116">
        <f t="shared" si="3"/>
        <v>0.26424120233333331</v>
      </c>
      <c r="H116" s="70">
        <f t="shared" si="4"/>
        <v>36743.135546253499</v>
      </c>
      <c r="I116" s="71">
        <f t="shared" si="5"/>
        <v>2.7806343258693391</v>
      </c>
      <c r="Z116" s="71"/>
    </row>
    <row r="117" spans="1:26" x14ac:dyDescent="0.3">
      <c r="A117">
        <v>2</v>
      </c>
      <c r="B117">
        <v>1.33</v>
      </c>
      <c r="C117">
        <v>0.5</v>
      </c>
      <c r="D117">
        <v>4</v>
      </c>
      <c r="E117">
        <v>20</v>
      </c>
      <c r="F117">
        <v>1.238737392888801</v>
      </c>
      <c r="G117">
        <f t="shared" si="3"/>
        <v>0.30968434822220026</v>
      </c>
      <c r="H117" s="70">
        <f t="shared" si="4"/>
        <v>14354.024382273094</v>
      </c>
      <c r="I117" s="71">
        <f t="shared" si="5"/>
        <v>35.511444510967294</v>
      </c>
      <c r="Z117" s="71"/>
    </row>
    <row r="118" spans="1:26" x14ac:dyDescent="0.3">
      <c r="A118">
        <v>2</v>
      </c>
      <c r="B118">
        <v>1.33</v>
      </c>
      <c r="C118">
        <v>0.5</v>
      </c>
      <c r="D118">
        <v>6</v>
      </c>
      <c r="E118">
        <v>20</v>
      </c>
      <c r="F118">
        <v>1.986152078893183</v>
      </c>
      <c r="G118">
        <f t="shared" si="3"/>
        <v>0.33102534648219717</v>
      </c>
      <c r="H118" s="70">
        <f t="shared" si="4"/>
        <v>23014.785483184623</v>
      </c>
      <c r="I118" s="71">
        <f t="shared" si="5"/>
        <v>18.537108182275457</v>
      </c>
      <c r="Z118" s="71"/>
    </row>
    <row r="119" spans="1:26" x14ac:dyDescent="0.3">
      <c r="A119">
        <v>2</v>
      </c>
      <c r="B119">
        <v>1.33</v>
      </c>
      <c r="C119">
        <v>0.5</v>
      </c>
      <c r="D119">
        <v>8</v>
      </c>
      <c r="E119">
        <v>20</v>
      </c>
      <c r="F119">
        <v>2.7664974789915999</v>
      </c>
      <c r="G119">
        <f t="shared" si="3"/>
        <v>0.34581218487394999</v>
      </c>
      <c r="H119" s="70">
        <f t="shared" si="4"/>
        <v>32057.13535000004</v>
      </c>
      <c r="I119" s="71">
        <f t="shared" si="5"/>
        <v>11.64837093389008</v>
      </c>
      <c r="Z119" s="71"/>
    </row>
    <row r="120" spans="1:26" x14ac:dyDescent="0.3">
      <c r="A120">
        <v>2</v>
      </c>
      <c r="B120">
        <v>1.33</v>
      </c>
      <c r="C120">
        <v>0.5</v>
      </c>
      <c r="D120">
        <v>10</v>
      </c>
      <c r="E120">
        <v>20</v>
      </c>
      <c r="F120">
        <v>3.26354292859128</v>
      </c>
      <c r="G120">
        <f t="shared" si="3"/>
        <v>0.32635429285912798</v>
      </c>
      <c r="H120" s="70">
        <f t="shared" si="4"/>
        <v>37816.711627917532</v>
      </c>
      <c r="I120" s="71">
        <f t="shared" si="5"/>
        <v>6.4432786930454853</v>
      </c>
      <c r="Z120" s="71"/>
    </row>
    <row r="121" spans="1:26" x14ac:dyDescent="0.3">
      <c r="A121">
        <v>2</v>
      </c>
      <c r="B121">
        <v>1.33</v>
      </c>
      <c r="C121">
        <v>0.5</v>
      </c>
      <c r="D121">
        <v>12</v>
      </c>
      <c r="E121">
        <v>20</v>
      </c>
      <c r="F121">
        <v>3.8039840334042898</v>
      </c>
      <c r="G121">
        <f t="shared" si="3"/>
        <v>0.31699866945035748</v>
      </c>
      <c r="H121" s="70">
        <f t="shared" si="4"/>
        <v>44079.140485076387</v>
      </c>
      <c r="I121" s="71">
        <f t="shared" si="5"/>
        <v>4.1700621181585245</v>
      </c>
      <c r="Z121" s="71"/>
    </row>
    <row r="122" spans="1:26" x14ac:dyDescent="0.3">
      <c r="A122">
        <v>2</v>
      </c>
      <c r="B122">
        <v>1.33</v>
      </c>
      <c r="C122">
        <v>0.5</v>
      </c>
      <c r="D122">
        <v>4</v>
      </c>
      <c r="E122">
        <v>40</v>
      </c>
      <c r="F122">
        <v>1.7789999999999999</v>
      </c>
      <c r="G122">
        <f t="shared" si="3"/>
        <v>0.44474999999999998</v>
      </c>
      <c r="H122" s="70">
        <f t="shared" si="4"/>
        <v>20614.384875</v>
      </c>
      <c r="I122" s="71">
        <f t="shared" si="5"/>
        <v>98.003705986391154</v>
      </c>
      <c r="Z122" s="71"/>
    </row>
    <row r="123" spans="1:26" x14ac:dyDescent="0.3">
      <c r="A123">
        <v>2</v>
      </c>
      <c r="B123">
        <v>1.33</v>
      </c>
      <c r="C123">
        <v>0.5</v>
      </c>
      <c r="D123">
        <v>6</v>
      </c>
      <c r="E123">
        <v>40</v>
      </c>
      <c r="F123">
        <v>2.4500000000000002</v>
      </c>
      <c r="G123">
        <f t="shared" si="3"/>
        <v>0.40833333333333338</v>
      </c>
      <c r="H123" s="70">
        <f t="shared" si="4"/>
        <v>28389.681250000001</v>
      </c>
      <c r="I123" s="71">
        <f t="shared" si="5"/>
        <v>33.051658093771927</v>
      </c>
      <c r="Z123" s="71"/>
    </row>
    <row r="124" spans="1:26" x14ac:dyDescent="0.3">
      <c r="A124">
        <v>2</v>
      </c>
      <c r="B124">
        <v>1.33</v>
      </c>
      <c r="C124">
        <v>0.5</v>
      </c>
      <c r="D124">
        <v>8</v>
      </c>
      <c r="E124">
        <v>40</v>
      </c>
      <c r="F124">
        <v>3.3067906259636102</v>
      </c>
      <c r="G124">
        <f t="shared" si="3"/>
        <v>0.41334882824545127</v>
      </c>
      <c r="H124" s="70">
        <f t="shared" si="4"/>
        <v>38317.84972718158</v>
      </c>
      <c r="I124" s="71">
        <f t="shared" si="5"/>
        <v>19.306748345831334</v>
      </c>
      <c r="Z124" s="71"/>
    </row>
    <row r="125" spans="1:26" x14ac:dyDescent="0.3">
      <c r="A125">
        <v>2</v>
      </c>
      <c r="B125">
        <v>1.33</v>
      </c>
      <c r="C125">
        <v>0.5</v>
      </c>
      <c r="D125">
        <v>10</v>
      </c>
      <c r="E125">
        <v>40</v>
      </c>
      <c r="F125">
        <v>4.0049999999999999</v>
      </c>
      <c r="G125">
        <f t="shared" si="3"/>
        <v>0.40049999999999997</v>
      </c>
      <c r="H125" s="70">
        <f t="shared" si="4"/>
        <v>46408.438125000001</v>
      </c>
      <c r="I125" s="71">
        <f t="shared" si="5"/>
        <v>11.218820112803911</v>
      </c>
      <c r="Z125" s="71"/>
    </row>
    <row r="126" spans="1:26" x14ac:dyDescent="0.3">
      <c r="A126">
        <v>2</v>
      </c>
      <c r="B126">
        <v>1.33</v>
      </c>
      <c r="C126">
        <v>0.5</v>
      </c>
      <c r="D126">
        <v>12</v>
      </c>
      <c r="E126">
        <v>40</v>
      </c>
      <c r="F126">
        <v>4.556</v>
      </c>
      <c r="G126">
        <f t="shared" si="3"/>
        <v>0.37966666666666665</v>
      </c>
      <c r="H126" s="70">
        <f t="shared" si="4"/>
        <v>52793.219500000007</v>
      </c>
      <c r="I126" s="71">
        <f t="shared" si="5"/>
        <v>6.6661771150116911</v>
      </c>
      <c r="Z126" s="71"/>
    </row>
    <row r="127" spans="1:26" x14ac:dyDescent="0.3">
      <c r="A127">
        <v>2</v>
      </c>
      <c r="B127">
        <v>1.33</v>
      </c>
      <c r="C127">
        <v>1</v>
      </c>
      <c r="D127">
        <v>4</v>
      </c>
      <c r="E127">
        <v>-40</v>
      </c>
      <c r="F127">
        <v>0.29773930597839521</v>
      </c>
      <c r="G127">
        <f t="shared" si="3"/>
        <v>7.4434826494598802E-2</v>
      </c>
      <c r="H127" s="70">
        <f t="shared" si="4"/>
        <v>6900.1828508758035</v>
      </c>
      <c r="I127" s="71">
        <f t="shared" si="5"/>
        <v>7.0823503213010204</v>
      </c>
      <c r="Z127" s="71"/>
    </row>
    <row r="128" spans="1:26" x14ac:dyDescent="0.3">
      <c r="A128">
        <v>2</v>
      </c>
      <c r="B128">
        <v>1.33</v>
      </c>
      <c r="C128">
        <v>1</v>
      </c>
      <c r="D128">
        <v>6</v>
      </c>
      <c r="E128">
        <v>-40</v>
      </c>
      <c r="F128">
        <v>0.45335320459353518</v>
      </c>
      <c r="G128">
        <f t="shared" si="3"/>
        <v>7.5558867432255858E-2</v>
      </c>
      <c r="H128" s="70">
        <f t="shared" si="4"/>
        <v>10506.573854756327</v>
      </c>
      <c r="I128" s="71">
        <f t="shared" si="5"/>
        <v>3.2069144747731508</v>
      </c>
      <c r="Z128" s="71"/>
    </row>
    <row r="129" spans="1:26" x14ac:dyDescent="0.3">
      <c r="A129">
        <v>2</v>
      </c>
      <c r="B129">
        <v>1.33</v>
      </c>
      <c r="C129">
        <v>1</v>
      </c>
      <c r="D129">
        <v>8</v>
      </c>
      <c r="E129">
        <v>-40</v>
      </c>
      <c r="F129">
        <v>0.69038409951609492</v>
      </c>
      <c r="G129">
        <f t="shared" si="3"/>
        <v>8.6298012439511865E-2</v>
      </c>
      <c r="H129" s="70">
        <f t="shared" si="4"/>
        <v>15999.82410231038</v>
      </c>
      <c r="I129" s="71">
        <f t="shared" si="5"/>
        <v>2.1337784886548397</v>
      </c>
      <c r="Z129" s="71"/>
    </row>
    <row r="130" spans="1:26" x14ac:dyDescent="0.3">
      <c r="A130">
        <v>2</v>
      </c>
      <c r="B130">
        <v>1.33</v>
      </c>
      <c r="C130">
        <v>1</v>
      </c>
      <c r="D130">
        <v>10</v>
      </c>
      <c r="E130">
        <v>-40</v>
      </c>
      <c r="F130">
        <v>0.97</v>
      </c>
      <c r="G130">
        <f t="shared" si="3"/>
        <v>9.7000000000000003E-2</v>
      </c>
      <c r="H130" s="70">
        <f t="shared" si="4"/>
        <v>22479.9925</v>
      </c>
      <c r="I130" s="71">
        <f t="shared" si="5"/>
        <v>1.5901961779584233</v>
      </c>
      <c r="Z130" s="71"/>
    </row>
    <row r="131" spans="1:26" x14ac:dyDescent="0.3">
      <c r="A131">
        <v>2</v>
      </c>
      <c r="B131">
        <v>1.33</v>
      </c>
      <c r="C131">
        <v>1</v>
      </c>
      <c r="D131">
        <v>12</v>
      </c>
      <c r="E131">
        <v>-40</v>
      </c>
      <c r="F131">
        <v>1.411</v>
      </c>
      <c r="G131">
        <f t="shared" ref="G131:G151" si="6">F131/D131</f>
        <v>0.11758333333333333</v>
      </c>
      <c r="H131" s="70">
        <f t="shared" ref="H131:H151" si="7">17425*(F131)*(1.33*C131)</f>
        <v>32700.277750000001</v>
      </c>
      <c r="I131" s="71">
        <f t="shared" ref="I131:I151" si="8">(2*9.81*H131)/(1.225*1*307.5*(D131-F131)^3)</f>
        <v>1.4345126779414956</v>
      </c>
      <c r="Z131" s="71"/>
    </row>
    <row r="132" spans="1:26" x14ac:dyDescent="0.3">
      <c r="A132">
        <v>2</v>
      </c>
      <c r="B132">
        <v>1.33</v>
      </c>
      <c r="C132">
        <v>1</v>
      </c>
      <c r="D132">
        <v>4</v>
      </c>
      <c r="E132">
        <v>-20</v>
      </c>
      <c r="F132">
        <v>0.36870000000000003</v>
      </c>
      <c r="G132">
        <f t="shared" si="6"/>
        <v>9.2175000000000007E-2</v>
      </c>
      <c r="H132" s="70">
        <f t="shared" si="7"/>
        <v>8544.7146750000011</v>
      </c>
      <c r="I132" s="71">
        <f t="shared" si="8"/>
        <v>9.2945628960002296</v>
      </c>
      <c r="Z132" s="71"/>
    </row>
    <row r="133" spans="1:26" x14ac:dyDescent="0.3">
      <c r="A133">
        <v>2</v>
      </c>
      <c r="B133">
        <v>1.33</v>
      </c>
      <c r="C133">
        <v>1</v>
      </c>
      <c r="D133">
        <v>6</v>
      </c>
      <c r="E133">
        <v>-20</v>
      </c>
      <c r="F133">
        <v>0.628</v>
      </c>
      <c r="G133">
        <f t="shared" si="6"/>
        <v>0.10466666666666667</v>
      </c>
      <c r="H133" s="70">
        <f t="shared" si="7"/>
        <v>14554.057000000001</v>
      </c>
      <c r="I133" s="71">
        <f t="shared" si="8"/>
        <v>4.8898310474170295</v>
      </c>
      <c r="Z133" s="71"/>
    </row>
    <row r="134" spans="1:26" x14ac:dyDescent="0.3">
      <c r="A134">
        <v>2</v>
      </c>
      <c r="B134">
        <v>1.33</v>
      </c>
      <c r="C134">
        <v>1</v>
      </c>
      <c r="D134">
        <v>8</v>
      </c>
      <c r="E134">
        <v>-20</v>
      </c>
      <c r="F134">
        <v>1.02</v>
      </c>
      <c r="G134">
        <f t="shared" si="6"/>
        <v>0.1275</v>
      </c>
      <c r="H134" s="70">
        <f t="shared" si="7"/>
        <v>23638.755000000001</v>
      </c>
      <c r="I134" s="71">
        <f t="shared" si="8"/>
        <v>3.620563141646771</v>
      </c>
      <c r="Z134" s="71"/>
    </row>
    <row r="135" spans="1:26" x14ac:dyDescent="0.3">
      <c r="A135">
        <v>2</v>
      </c>
      <c r="B135">
        <v>1.33</v>
      </c>
      <c r="C135">
        <v>1</v>
      </c>
      <c r="D135">
        <v>10</v>
      </c>
      <c r="E135">
        <v>-20</v>
      </c>
      <c r="F135">
        <v>1.39</v>
      </c>
      <c r="G135">
        <f t="shared" si="6"/>
        <v>0.13899999999999998</v>
      </c>
      <c r="H135" s="70">
        <f t="shared" si="7"/>
        <v>32213.597500000003</v>
      </c>
      <c r="I135" s="71">
        <f t="shared" si="8"/>
        <v>2.6287396021188933</v>
      </c>
      <c r="Z135" s="71"/>
    </row>
    <row r="136" spans="1:26" x14ac:dyDescent="0.3">
      <c r="A136">
        <v>2</v>
      </c>
      <c r="B136">
        <v>1.33</v>
      </c>
      <c r="C136">
        <v>1</v>
      </c>
      <c r="D136">
        <v>12</v>
      </c>
      <c r="E136">
        <v>-20</v>
      </c>
      <c r="F136">
        <v>1.87</v>
      </c>
      <c r="G136">
        <f t="shared" si="6"/>
        <v>0.15583333333333335</v>
      </c>
      <c r="H136" s="70">
        <f t="shared" si="7"/>
        <v>43337.717500000006</v>
      </c>
      <c r="I136" s="71">
        <f t="shared" si="8"/>
        <v>2.1714782934651207</v>
      </c>
      <c r="Z136" s="71"/>
    </row>
    <row r="137" spans="1:26" x14ac:dyDescent="0.3">
      <c r="A137">
        <v>2</v>
      </c>
      <c r="B137">
        <v>1.33</v>
      </c>
      <c r="C137">
        <v>1</v>
      </c>
      <c r="D137">
        <v>4</v>
      </c>
      <c r="E137">
        <v>0</v>
      </c>
      <c r="F137">
        <v>0.57653956100000003</v>
      </c>
      <c r="G137">
        <f t="shared" si="6"/>
        <v>0.14413489025000001</v>
      </c>
      <c r="H137" s="70">
        <f t="shared" si="7"/>
        <v>13361.448461065253</v>
      </c>
      <c r="I137" s="71">
        <f t="shared" si="8"/>
        <v>17.345043536826168</v>
      </c>
      <c r="Z137" s="71"/>
    </row>
    <row r="138" spans="1:26" x14ac:dyDescent="0.3">
      <c r="A138">
        <v>2</v>
      </c>
      <c r="B138">
        <v>1.33</v>
      </c>
      <c r="C138">
        <v>1</v>
      </c>
      <c r="D138">
        <v>6</v>
      </c>
      <c r="E138">
        <v>0</v>
      </c>
      <c r="F138">
        <v>1.08</v>
      </c>
      <c r="G138">
        <f t="shared" si="6"/>
        <v>0.18000000000000002</v>
      </c>
      <c r="H138" s="70">
        <f t="shared" si="7"/>
        <v>25029.27</v>
      </c>
      <c r="I138" s="71">
        <f t="shared" si="8"/>
        <v>10.946383747852098</v>
      </c>
      <c r="Z138" s="71"/>
    </row>
    <row r="139" spans="1:26" x14ac:dyDescent="0.3">
      <c r="A139">
        <v>2</v>
      </c>
      <c r="B139">
        <v>1.33</v>
      </c>
      <c r="C139">
        <v>1</v>
      </c>
      <c r="D139">
        <v>8</v>
      </c>
      <c r="E139">
        <v>0</v>
      </c>
      <c r="F139">
        <v>1.618082816</v>
      </c>
      <c r="G139">
        <f t="shared" si="6"/>
        <v>0.202260352</v>
      </c>
      <c r="H139" s="70">
        <f t="shared" si="7"/>
        <v>37499.473781504006</v>
      </c>
      <c r="I139" s="71">
        <f t="shared" si="8"/>
        <v>7.5143163556970185</v>
      </c>
      <c r="Z139" s="71"/>
    </row>
    <row r="140" spans="1:26" x14ac:dyDescent="0.3">
      <c r="A140">
        <v>2</v>
      </c>
      <c r="B140">
        <v>1.33</v>
      </c>
      <c r="C140">
        <v>1</v>
      </c>
      <c r="D140">
        <v>10</v>
      </c>
      <c r="E140">
        <v>0</v>
      </c>
      <c r="F140">
        <v>2.17</v>
      </c>
      <c r="G140">
        <f t="shared" si="6"/>
        <v>0.217</v>
      </c>
      <c r="H140" s="70">
        <f t="shared" si="7"/>
        <v>50290.292500000003</v>
      </c>
      <c r="I140" s="71">
        <f t="shared" si="8"/>
        <v>5.4565315371855192</v>
      </c>
      <c r="Z140" s="71"/>
    </row>
    <row r="141" spans="1:26" x14ac:dyDescent="0.3">
      <c r="A141">
        <v>2</v>
      </c>
      <c r="B141">
        <v>1.33</v>
      </c>
      <c r="C141">
        <v>1</v>
      </c>
      <c r="D141">
        <v>12</v>
      </c>
      <c r="E141">
        <v>0</v>
      </c>
      <c r="F141">
        <v>2.673</v>
      </c>
      <c r="G141">
        <f t="shared" si="6"/>
        <v>0.22275</v>
      </c>
      <c r="H141" s="70">
        <f t="shared" si="7"/>
        <v>61947.443250000004</v>
      </c>
      <c r="I141" s="71">
        <f t="shared" si="8"/>
        <v>3.9766306033835717</v>
      </c>
      <c r="Z141" s="71"/>
    </row>
    <row r="142" spans="1:26" x14ac:dyDescent="0.3">
      <c r="A142">
        <v>2</v>
      </c>
      <c r="B142">
        <v>1.33</v>
      </c>
      <c r="C142">
        <v>1</v>
      </c>
      <c r="D142">
        <v>4</v>
      </c>
      <c r="E142">
        <v>20</v>
      </c>
      <c r="F142">
        <v>0.77883584010031059</v>
      </c>
      <c r="G142">
        <f t="shared" si="6"/>
        <v>0.19470896002507765</v>
      </c>
      <c r="H142" s="70">
        <f t="shared" si="7"/>
        <v>18049.715303284724</v>
      </c>
      <c r="I142" s="71">
        <f t="shared" si="8"/>
        <v>28.128694451847807</v>
      </c>
      <c r="Z142" s="71"/>
    </row>
    <row r="143" spans="1:26" x14ac:dyDescent="0.3">
      <c r="A143">
        <v>2</v>
      </c>
      <c r="B143">
        <v>1.33</v>
      </c>
      <c r="C143">
        <v>1</v>
      </c>
      <c r="D143">
        <v>6</v>
      </c>
      <c r="E143">
        <v>20</v>
      </c>
      <c r="F143">
        <v>1.4490000000000001</v>
      </c>
      <c r="G143">
        <f t="shared" si="6"/>
        <v>0.24150000000000002</v>
      </c>
      <c r="H143" s="70">
        <f t="shared" si="7"/>
        <v>33580.937250000003</v>
      </c>
      <c r="I143" s="71">
        <f t="shared" si="8"/>
        <v>18.556245128269463</v>
      </c>
      <c r="Z143" s="71"/>
    </row>
    <row r="144" spans="1:26" x14ac:dyDescent="0.3">
      <c r="A144">
        <v>2</v>
      </c>
      <c r="B144">
        <v>1.33</v>
      </c>
      <c r="C144">
        <v>1</v>
      </c>
      <c r="D144">
        <v>8</v>
      </c>
      <c r="E144">
        <v>20</v>
      </c>
      <c r="F144">
        <v>2.1654</v>
      </c>
      <c r="G144">
        <f t="shared" si="6"/>
        <v>0.270675</v>
      </c>
      <c r="H144" s="70">
        <f t="shared" si="7"/>
        <v>50183.686350000004</v>
      </c>
      <c r="I144" s="71">
        <f t="shared" si="8"/>
        <v>13.159733408928695</v>
      </c>
      <c r="Z144" s="71"/>
    </row>
    <row r="145" spans="1:26" x14ac:dyDescent="0.3">
      <c r="A145">
        <v>2</v>
      </c>
      <c r="B145">
        <v>1.33</v>
      </c>
      <c r="C145">
        <v>1</v>
      </c>
      <c r="D145">
        <v>10</v>
      </c>
      <c r="E145">
        <v>20</v>
      </c>
      <c r="F145">
        <v>2.76</v>
      </c>
      <c r="G145">
        <f t="shared" si="6"/>
        <v>0.27599999999999997</v>
      </c>
      <c r="H145" s="70">
        <f t="shared" si="7"/>
        <v>63963.689999999995</v>
      </c>
      <c r="I145" s="71">
        <f t="shared" si="8"/>
        <v>8.7788091057795405</v>
      </c>
      <c r="Z145" s="71"/>
    </row>
    <row r="146" spans="1:26" x14ac:dyDescent="0.3">
      <c r="A146">
        <v>2</v>
      </c>
      <c r="B146">
        <v>1.33</v>
      </c>
      <c r="C146">
        <v>1</v>
      </c>
      <c r="D146">
        <v>12</v>
      </c>
      <c r="E146">
        <v>20</v>
      </c>
      <c r="F146">
        <v>3.53</v>
      </c>
      <c r="G146">
        <f t="shared" si="6"/>
        <v>0.29416666666666663</v>
      </c>
      <c r="H146" s="70">
        <f t="shared" si="7"/>
        <v>81808.632500000007</v>
      </c>
      <c r="I146" s="71">
        <f t="shared" si="8"/>
        <v>7.0124002469211622</v>
      </c>
      <c r="Z146" s="71"/>
    </row>
    <row r="147" spans="1:26" x14ac:dyDescent="0.3">
      <c r="A147">
        <v>2</v>
      </c>
      <c r="B147">
        <v>1.33</v>
      </c>
      <c r="C147">
        <v>1</v>
      </c>
      <c r="D147">
        <v>4</v>
      </c>
      <c r="E147">
        <v>40</v>
      </c>
      <c r="F147">
        <v>1.2290000000000001</v>
      </c>
      <c r="G147">
        <f t="shared" si="6"/>
        <v>0.30725000000000002</v>
      </c>
      <c r="H147" s="70">
        <f t="shared" si="7"/>
        <v>28482.382250000002</v>
      </c>
      <c r="I147" s="71">
        <f t="shared" si="8"/>
        <v>69.724358545791375</v>
      </c>
      <c r="Z147" s="71"/>
    </row>
    <row r="148" spans="1:26" x14ac:dyDescent="0.3">
      <c r="A148">
        <v>2</v>
      </c>
      <c r="B148">
        <v>1.33</v>
      </c>
      <c r="C148">
        <v>1</v>
      </c>
      <c r="D148">
        <v>6</v>
      </c>
      <c r="E148">
        <v>40</v>
      </c>
      <c r="F148">
        <v>1.9510000000000001</v>
      </c>
      <c r="G148">
        <f t="shared" si="6"/>
        <v>0.32516666666666666</v>
      </c>
      <c r="H148" s="70">
        <f t="shared" si="7"/>
        <v>45214.912750000003</v>
      </c>
      <c r="I148" s="71">
        <f t="shared" si="8"/>
        <v>35.477757515102304</v>
      </c>
      <c r="Z148" s="71"/>
    </row>
    <row r="149" spans="1:26" x14ac:dyDescent="0.3">
      <c r="A149">
        <v>2</v>
      </c>
      <c r="B149">
        <v>1.33</v>
      </c>
      <c r="C149">
        <v>1</v>
      </c>
      <c r="D149">
        <v>8</v>
      </c>
      <c r="E149">
        <v>40</v>
      </c>
      <c r="F149">
        <v>2.87</v>
      </c>
      <c r="G149">
        <f t="shared" si="6"/>
        <v>0.35875000000000001</v>
      </c>
      <c r="H149" s="70">
        <f t="shared" si="7"/>
        <v>66512.967499999999</v>
      </c>
      <c r="I149" s="71">
        <f t="shared" si="8"/>
        <v>25.660908220784197</v>
      </c>
      <c r="Z149" s="71"/>
    </row>
    <row r="150" spans="1:26" x14ac:dyDescent="0.3">
      <c r="A150">
        <v>2</v>
      </c>
      <c r="B150">
        <v>1.33</v>
      </c>
      <c r="C150">
        <v>1</v>
      </c>
      <c r="D150">
        <v>10</v>
      </c>
      <c r="E150">
        <v>40</v>
      </c>
      <c r="F150">
        <v>3.7612000000000001</v>
      </c>
      <c r="G150">
        <f t="shared" si="6"/>
        <v>0.37612000000000001</v>
      </c>
      <c r="H150" s="70">
        <f t="shared" si="7"/>
        <v>87166.750300000014</v>
      </c>
      <c r="I150" s="71">
        <f t="shared" si="8"/>
        <v>18.69672149917918</v>
      </c>
      <c r="Z150" s="71"/>
    </row>
    <row r="151" spans="1:26" x14ac:dyDescent="0.3">
      <c r="A151">
        <v>2</v>
      </c>
      <c r="B151">
        <v>1.33</v>
      </c>
      <c r="C151">
        <v>1</v>
      </c>
      <c r="D151">
        <v>12</v>
      </c>
      <c r="E151">
        <v>40</v>
      </c>
      <c r="F151">
        <v>4.4400000000000004</v>
      </c>
      <c r="G151">
        <f t="shared" si="6"/>
        <v>0.37000000000000005</v>
      </c>
      <c r="H151" s="70">
        <f t="shared" si="7"/>
        <v>102898.11</v>
      </c>
      <c r="I151" s="71">
        <f t="shared" si="8"/>
        <v>12.403944248957389</v>
      </c>
      <c r="Z151" s="71"/>
    </row>
    <row r="152" spans="1:26" x14ac:dyDescent="0.3">
      <c r="A152">
        <v>3</v>
      </c>
      <c r="B152">
        <v>0.61599999999999999</v>
      </c>
      <c r="C152">
        <v>0.2</v>
      </c>
      <c r="D152">
        <v>4</v>
      </c>
      <c r="E152">
        <v>0</v>
      </c>
      <c r="F152">
        <f>G152*D152</f>
        <v>1.33</v>
      </c>
      <c r="G152">
        <v>0.33250000000000002</v>
      </c>
      <c r="H152" s="70">
        <f>17425*(F152)*(B152*C152)</f>
        <v>2855.1908000000003</v>
      </c>
      <c r="J152" s="71">
        <f t="shared" ref="J152:J160" si="9">(2*9.81*H152)/(1.225*1*307.5*(D152-F152)^3)</f>
        <v>7.8130237720460851</v>
      </c>
    </row>
    <row r="153" spans="1:26" x14ac:dyDescent="0.3">
      <c r="A153">
        <v>3</v>
      </c>
      <c r="B153">
        <v>0.61599999999999999</v>
      </c>
      <c r="C153">
        <v>0.2</v>
      </c>
      <c r="D153">
        <v>8</v>
      </c>
      <c r="E153">
        <v>0</v>
      </c>
      <c r="F153">
        <v>1.54</v>
      </c>
      <c r="G153">
        <v>0.1925</v>
      </c>
      <c r="H153" s="70">
        <f t="shared" ref="H153:H160" si="10">17425*(F153)*(B153*C153)</f>
        <v>3306.0104000000001</v>
      </c>
      <c r="J153" s="71">
        <f t="shared" si="9"/>
        <v>0.63874050259023707</v>
      </c>
    </row>
    <row r="154" spans="1:26" x14ac:dyDescent="0.3">
      <c r="A154">
        <v>3</v>
      </c>
      <c r="B154">
        <v>0.61599999999999999</v>
      </c>
      <c r="C154">
        <v>0.2</v>
      </c>
      <c r="D154">
        <v>12</v>
      </c>
      <c r="E154">
        <v>0</v>
      </c>
      <c r="F154">
        <v>1.73</v>
      </c>
      <c r="G154">
        <v>0.14416666666666667</v>
      </c>
      <c r="H154" s="70">
        <f t="shared" si="10"/>
        <v>3713.8948</v>
      </c>
      <c r="J154" s="71">
        <f t="shared" si="9"/>
        <v>0.17858133332277987</v>
      </c>
    </row>
    <row r="155" spans="1:26" x14ac:dyDescent="0.3">
      <c r="A155">
        <v>3</v>
      </c>
      <c r="B155">
        <v>0.61599999999999999</v>
      </c>
      <c r="C155">
        <v>0.5</v>
      </c>
      <c r="D155">
        <v>4</v>
      </c>
      <c r="E155">
        <v>0</v>
      </c>
      <c r="F155">
        <v>0.998</v>
      </c>
      <c r="G155" s="80">
        <v>0.2495</v>
      </c>
      <c r="H155" s="70">
        <f t="shared" si="10"/>
        <v>5356.1662000000006</v>
      </c>
      <c r="J155" s="71">
        <f t="shared" si="9"/>
        <v>10.311925697901852</v>
      </c>
      <c r="Y155" s="80"/>
    </row>
    <row r="156" spans="1:26" x14ac:dyDescent="0.3">
      <c r="A156">
        <v>3</v>
      </c>
      <c r="B156">
        <v>0.61599999999999999</v>
      </c>
      <c r="C156">
        <v>0.5</v>
      </c>
      <c r="D156">
        <v>8</v>
      </c>
      <c r="E156">
        <v>0</v>
      </c>
      <c r="F156">
        <v>1.35</v>
      </c>
      <c r="G156">
        <v>0.16875000000000001</v>
      </c>
      <c r="H156" s="70">
        <f t="shared" si="10"/>
        <v>7245.3149999999996</v>
      </c>
      <c r="J156" s="71">
        <f t="shared" si="9"/>
        <v>1.2832466231357773</v>
      </c>
    </row>
    <row r="157" spans="1:26" x14ac:dyDescent="0.3">
      <c r="A157">
        <v>3</v>
      </c>
      <c r="B157">
        <v>0.61599999999999999</v>
      </c>
      <c r="C157">
        <v>0.5</v>
      </c>
      <c r="D157">
        <v>12</v>
      </c>
      <c r="E157">
        <v>0</v>
      </c>
      <c r="F157">
        <v>1.7800000000000002</v>
      </c>
      <c r="G157">
        <v>0.14833333333333334</v>
      </c>
      <c r="H157" s="70">
        <f t="shared" si="10"/>
        <v>9553.0820000000003</v>
      </c>
      <c r="J157" s="71">
        <f t="shared" si="9"/>
        <v>0.46613167168302527</v>
      </c>
    </row>
    <row r="158" spans="1:26" x14ac:dyDescent="0.3">
      <c r="A158">
        <v>3</v>
      </c>
      <c r="B158">
        <v>0.61599999999999999</v>
      </c>
      <c r="C158">
        <v>1</v>
      </c>
      <c r="D158">
        <v>4</v>
      </c>
      <c r="E158">
        <v>0</v>
      </c>
      <c r="F158">
        <v>0.7</v>
      </c>
      <c r="G158">
        <v>0.17499999999999999</v>
      </c>
      <c r="H158" s="70">
        <f t="shared" si="10"/>
        <v>7513.66</v>
      </c>
      <c r="J158" s="71">
        <f t="shared" si="9"/>
        <v>10.889990817263545</v>
      </c>
    </row>
    <row r="159" spans="1:26" x14ac:dyDescent="0.3">
      <c r="A159">
        <v>3</v>
      </c>
      <c r="B159">
        <v>0.61599999999999999</v>
      </c>
      <c r="C159">
        <v>1</v>
      </c>
      <c r="D159">
        <v>8</v>
      </c>
      <c r="E159">
        <v>0</v>
      </c>
      <c r="F159">
        <v>1.24</v>
      </c>
      <c r="G159">
        <v>0.155</v>
      </c>
      <c r="H159" s="70">
        <f t="shared" si="10"/>
        <v>13309.912</v>
      </c>
      <c r="J159" s="71">
        <f t="shared" si="9"/>
        <v>2.2441552113266914</v>
      </c>
    </row>
    <row r="160" spans="1:26" x14ac:dyDescent="0.3">
      <c r="A160">
        <v>3</v>
      </c>
      <c r="B160">
        <v>0.61599999999999999</v>
      </c>
      <c r="C160">
        <v>1</v>
      </c>
      <c r="D160">
        <v>12</v>
      </c>
      <c r="E160">
        <v>0</v>
      </c>
      <c r="F160">
        <v>1.5099999999999998</v>
      </c>
      <c r="G160">
        <v>0.12583333333333332</v>
      </c>
      <c r="H160" s="70">
        <f t="shared" si="10"/>
        <v>16208.037999999997</v>
      </c>
      <c r="J160" s="71">
        <f t="shared" si="9"/>
        <v>0.73134412313293262</v>
      </c>
    </row>
  </sheetData>
  <mergeCells count="1">
    <mergeCell ref="N6:O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4"/>
  <sheetViews>
    <sheetView topLeftCell="R19" zoomScale="70" zoomScaleNormal="70" workbookViewId="0">
      <selection activeCell="AR21" sqref="AR21"/>
    </sheetView>
  </sheetViews>
  <sheetFormatPr defaultRowHeight="14.4" x14ac:dyDescent="0.3"/>
  <cols>
    <col min="2" max="2" width="10.5546875" bestFit="1" customWidth="1"/>
    <col min="3" max="3" width="11.5546875" bestFit="1" customWidth="1"/>
    <col min="4" max="7" width="10.5546875" bestFit="1" customWidth="1"/>
    <col min="8" max="8" width="10.5546875" customWidth="1"/>
    <col min="9" max="9" width="14.6640625" bestFit="1" customWidth="1"/>
    <col min="14" max="14" width="11.5546875" bestFit="1" customWidth="1"/>
    <col min="26" max="26" width="11.77734375" customWidth="1"/>
  </cols>
  <sheetData>
    <row r="1" spans="1:41" ht="136.80000000000001" customHeight="1" x14ac:dyDescent="0.35">
      <c r="AB1" s="222" t="s">
        <v>484</v>
      </c>
      <c r="AC1" s="222"/>
      <c r="AD1" s="222"/>
      <c r="AE1" s="222"/>
      <c r="AF1" s="222"/>
      <c r="AG1" s="222"/>
      <c r="AH1" s="222"/>
      <c r="AI1" s="222"/>
      <c r="AJ1" s="222"/>
      <c r="AK1" s="222"/>
    </row>
    <row r="2" spans="1:41" ht="21" x14ac:dyDescent="0.4">
      <c r="H2" s="219" t="s">
        <v>253</v>
      </c>
      <c r="I2" s="219"/>
      <c r="J2" s="219"/>
      <c r="K2" s="219"/>
      <c r="L2" s="219"/>
      <c r="M2" s="219"/>
      <c r="N2" s="182" t="s">
        <v>243</v>
      </c>
      <c r="O2" s="182"/>
      <c r="P2" s="182"/>
      <c r="Q2" s="182"/>
      <c r="R2" s="182"/>
      <c r="S2" s="182"/>
      <c r="T2" t="s">
        <v>406</v>
      </c>
      <c r="AA2" s="220" t="s">
        <v>379</v>
      </c>
      <c r="AB2" s="220"/>
      <c r="AC2" s="220"/>
      <c r="AD2" s="220"/>
      <c r="AE2" s="220"/>
      <c r="AF2" s="220"/>
      <c r="AG2" s="220"/>
      <c r="AH2" s="221" t="s">
        <v>243</v>
      </c>
      <c r="AI2" s="221"/>
      <c r="AJ2" s="221"/>
      <c r="AK2" s="221"/>
      <c r="AL2" s="221"/>
      <c r="AM2" s="221"/>
    </row>
    <row r="3" spans="1:41" x14ac:dyDescent="0.3">
      <c r="A3" s="95" t="s">
        <v>251</v>
      </c>
      <c r="B3" s="96" t="s">
        <v>403</v>
      </c>
      <c r="C3" s="96" t="s">
        <v>209</v>
      </c>
      <c r="D3" s="96" t="s">
        <v>254</v>
      </c>
      <c r="E3" s="96" t="s">
        <v>252</v>
      </c>
      <c r="F3" s="96" t="s">
        <v>244</v>
      </c>
      <c r="G3" s="96" t="s">
        <v>217</v>
      </c>
      <c r="H3" s="93" t="s">
        <v>404</v>
      </c>
      <c r="I3" s="93" t="s">
        <v>405</v>
      </c>
      <c r="J3" s="93" t="s">
        <v>404</v>
      </c>
      <c r="K3" s="93" t="s">
        <v>405</v>
      </c>
      <c r="L3" s="93" t="s">
        <v>404</v>
      </c>
      <c r="M3" s="93" t="s">
        <v>405</v>
      </c>
      <c r="N3" s="93" t="s">
        <v>404</v>
      </c>
      <c r="O3" s="93" t="s">
        <v>405</v>
      </c>
      <c r="P3" s="93" t="s">
        <v>404</v>
      </c>
      <c r="Q3" s="93" t="s">
        <v>405</v>
      </c>
      <c r="R3" s="93" t="s">
        <v>404</v>
      </c>
      <c r="S3" s="93" t="s">
        <v>405</v>
      </c>
      <c r="Y3" s="96" t="s">
        <v>403</v>
      </c>
      <c r="Z3" s="96" t="s">
        <v>217</v>
      </c>
      <c r="AA3" s="149" t="s">
        <v>486</v>
      </c>
      <c r="AB3" s="149" t="s">
        <v>485</v>
      </c>
      <c r="AC3" s="149" t="s">
        <v>487</v>
      </c>
      <c r="AD3" s="149" t="s">
        <v>488</v>
      </c>
      <c r="AE3" s="149" t="s">
        <v>490</v>
      </c>
      <c r="AF3" s="149" t="s">
        <v>489</v>
      </c>
      <c r="AH3" s="149" t="s">
        <v>486</v>
      </c>
      <c r="AI3" s="149" t="s">
        <v>485</v>
      </c>
      <c r="AJ3" s="149" t="s">
        <v>487</v>
      </c>
      <c r="AK3" s="149" t="s">
        <v>488</v>
      </c>
      <c r="AL3" s="149" t="s">
        <v>490</v>
      </c>
      <c r="AM3" s="149" t="s">
        <v>489</v>
      </c>
    </row>
    <row r="4" spans="1:41" x14ac:dyDescent="0.3">
      <c r="A4">
        <v>1</v>
      </c>
      <c r="B4" s="94">
        <v>1.33</v>
      </c>
      <c r="C4" s="94">
        <v>4</v>
      </c>
      <c r="D4" s="94">
        <v>0</v>
      </c>
      <c r="E4" s="94">
        <v>0.96340090902532305</v>
      </c>
      <c r="F4" s="94">
        <f>17425*(E4)*(1.33*G4)</f>
        <v>4465.4113833778238</v>
      </c>
      <c r="G4" s="94">
        <v>0.2</v>
      </c>
      <c r="H4" s="90">
        <f>E4/C4</f>
        <v>0.24085022725633076</v>
      </c>
      <c r="I4" s="90"/>
      <c r="N4" s="90">
        <f>(2*9.81*F4)/(1.225*1*307.5*(C4-E4)^3)</f>
        <v>8.3064775635271708</v>
      </c>
      <c r="Y4" s="94">
        <v>1.33</v>
      </c>
      <c r="Z4" s="150">
        <v>0.2</v>
      </c>
      <c r="AA4" s="90">
        <v>0.24085022725633076</v>
      </c>
      <c r="AB4" s="90"/>
      <c r="AC4" s="90">
        <v>0.18302174570683788</v>
      </c>
      <c r="AE4" s="90">
        <v>0.15272186083763092</v>
      </c>
      <c r="AH4">
        <v>8.3064775635271708</v>
      </c>
      <c r="AJ4">
        <v>1.2660866987310382</v>
      </c>
      <c r="AL4">
        <v>0.42095234092443828</v>
      </c>
    </row>
    <row r="5" spans="1:41" x14ac:dyDescent="0.3">
      <c r="A5">
        <v>1</v>
      </c>
      <c r="B5" s="94">
        <v>1.33</v>
      </c>
      <c r="C5" s="94">
        <v>4</v>
      </c>
      <c r="D5" s="94">
        <v>0</v>
      </c>
      <c r="E5" s="94">
        <v>0.66588969705714518</v>
      </c>
      <c r="F5" s="94">
        <f>17425*(E5)*(1.33*G5)</f>
        <v>7716.0801008618018</v>
      </c>
      <c r="G5" s="94">
        <v>0.5</v>
      </c>
      <c r="H5" s="90">
        <f>E5/C5</f>
        <v>0.1664724242642863</v>
      </c>
      <c r="I5" s="90"/>
      <c r="N5" s="90">
        <f>(2*9.81*F5)/(1.225*1*307.5*(C5-E5)^3)</f>
        <v>10.843628515055402</v>
      </c>
      <c r="Y5" s="94">
        <v>0.61599999999999999</v>
      </c>
      <c r="Z5" s="151">
        <v>0.5</v>
      </c>
      <c r="AA5" s="90">
        <v>0.2495</v>
      </c>
      <c r="AC5" s="90">
        <v>0.16875000000000001</v>
      </c>
      <c r="AE5" s="90">
        <v>0.14833333333333334</v>
      </c>
      <c r="AH5">
        <v>10.311925697901852</v>
      </c>
      <c r="AJ5">
        <v>1.2832466231357773</v>
      </c>
      <c r="AL5">
        <v>0.46613167168302527</v>
      </c>
    </row>
    <row r="6" spans="1:41" x14ac:dyDescent="0.3">
      <c r="A6">
        <v>1</v>
      </c>
      <c r="B6" s="94">
        <v>1.33</v>
      </c>
      <c r="C6" s="94">
        <v>4</v>
      </c>
      <c r="D6" s="94">
        <v>0</v>
      </c>
      <c r="E6" s="94">
        <v>0.44243688278231003</v>
      </c>
      <c r="F6" s="94">
        <f>17425*(E6)*(1.33*G6)</f>
        <v>10253.585367700731</v>
      </c>
      <c r="G6" s="94">
        <v>1</v>
      </c>
      <c r="H6" s="90">
        <f>E6/C6</f>
        <v>0.11060922069557751</v>
      </c>
      <c r="I6" s="90"/>
      <c r="N6" s="90">
        <f>(2*9.81*F6)/(1.225*1*307.5*(C6-E6)^3)</f>
        <v>11.861393230732645</v>
      </c>
      <c r="Y6" s="94">
        <v>1.33</v>
      </c>
      <c r="Z6" s="94">
        <v>0.5</v>
      </c>
      <c r="AB6" s="90">
        <v>0.1664724242642863</v>
      </c>
      <c r="AD6" s="90">
        <v>0.1575</v>
      </c>
      <c r="AF6" s="90">
        <v>0.15</v>
      </c>
      <c r="AI6">
        <v>10.843628515055402</v>
      </c>
      <c r="AK6">
        <v>4.2480511738878279</v>
      </c>
      <c r="AM6">
        <v>1.0237271379139894</v>
      </c>
    </row>
    <row r="7" spans="1:41" x14ac:dyDescent="0.3">
      <c r="A7">
        <v>3</v>
      </c>
      <c r="B7" s="94">
        <v>0.61599999999999999</v>
      </c>
      <c r="C7" s="94">
        <v>4</v>
      </c>
      <c r="D7" s="94">
        <v>0</v>
      </c>
      <c r="E7" s="94">
        <v>1.33</v>
      </c>
      <c r="F7" s="94">
        <v>2855.1908000000003</v>
      </c>
      <c r="G7" s="94">
        <v>0.2</v>
      </c>
      <c r="I7" s="90">
        <v>0.33250000000000002</v>
      </c>
      <c r="O7" s="90">
        <v>7.8130237720460851</v>
      </c>
      <c r="Y7" s="94">
        <v>0.61599999999999999</v>
      </c>
      <c r="Z7" s="94">
        <v>1</v>
      </c>
      <c r="AB7" s="90">
        <v>0.17499999999999999</v>
      </c>
      <c r="AD7" s="90">
        <v>0.159</v>
      </c>
      <c r="AF7" s="90">
        <v>0.12583333333333332</v>
      </c>
      <c r="AI7">
        <v>10.889990817263545</v>
      </c>
      <c r="AK7">
        <v>2.2441552113266914</v>
      </c>
      <c r="AM7">
        <v>0.73134412313293262</v>
      </c>
    </row>
    <row r="8" spans="1:41" x14ac:dyDescent="0.3">
      <c r="A8">
        <v>3</v>
      </c>
      <c r="B8" s="94">
        <v>0.61599999999999999</v>
      </c>
      <c r="C8" s="94">
        <v>4</v>
      </c>
      <c r="D8" s="94">
        <v>0</v>
      </c>
      <c r="E8" s="94">
        <v>0.998</v>
      </c>
      <c r="F8" s="94">
        <v>5356.1662000000006</v>
      </c>
      <c r="G8" s="94">
        <v>0.5</v>
      </c>
      <c r="I8" s="90">
        <v>0.2495</v>
      </c>
      <c r="O8" s="90">
        <v>10.311925697901852</v>
      </c>
      <c r="X8" s="94"/>
      <c r="Y8" s="94"/>
      <c r="Z8" s="94">
        <v>0</v>
      </c>
      <c r="AB8" s="90"/>
      <c r="AN8">
        <v>2</v>
      </c>
    </row>
    <row r="9" spans="1:41" x14ac:dyDescent="0.3">
      <c r="A9">
        <v>3</v>
      </c>
      <c r="B9" s="94">
        <v>0.61599999999999999</v>
      </c>
      <c r="C9" s="94">
        <v>4</v>
      </c>
      <c r="D9" s="94">
        <v>0</v>
      </c>
      <c r="E9" s="94">
        <v>0.7</v>
      </c>
      <c r="F9" s="94">
        <v>7513.66</v>
      </c>
      <c r="G9" s="94">
        <v>1</v>
      </c>
      <c r="I9" s="90">
        <v>0.17499999999999999</v>
      </c>
      <c r="O9" s="90">
        <v>10.889990817263545</v>
      </c>
      <c r="X9" s="94"/>
      <c r="Y9" s="94"/>
      <c r="Z9" s="94">
        <v>1</v>
      </c>
      <c r="AB9" s="90"/>
      <c r="AN9">
        <v>2</v>
      </c>
    </row>
    <row r="10" spans="1:41" x14ac:dyDescent="0.3">
      <c r="A10">
        <v>1</v>
      </c>
      <c r="B10" s="97">
        <v>1.33</v>
      </c>
      <c r="C10" s="97">
        <v>8</v>
      </c>
      <c r="D10" s="97">
        <v>0</v>
      </c>
      <c r="E10" s="97">
        <v>1.464173965654703</v>
      </c>
      <c r="F10" s="97">
        <f>17425*(E10)*(1.33*G10)</f>
        <v>6786.5195395078317</v>
      </c>
      <c r="G10" s="97">
        <v>0.2</v>
      </c>
      <c r="J10" s="90">
        <f>E10/C10</f>
        <v>0.18302174570683788</v>
      </c>
      <c r="K10" s="90"/>
      <c r="P10" s="90">
        <f>(2*9.81*F10)/(1.225*1*307.5*(C10-E10)^3)</f>
        <v>1.2660866987310382</v>
      </c>
      <c r="X10" s="97"/>
      <c r="Y10" s="97"/>
      <c r="Z10" s="97">
        <v>0</v>
      </c>
      <c r="AC10" s="90"/>
      <c r="AD10" s="90"/>
      <c r="AO10">
        <v>10</v>
      </c>
    </row>
    <row r="11" spans="1:41" x14ac:dyDescent="0.3">
      <c r="A11">
        <v>1</v>
      </c>
      <c r="B11" s="97">
        <v>1.33</v>
      </c>
      <c r="C11" s="97">
        <v>8</v>
      </c>
      <c r="D11" s="97">
        <v>0</v>
      </c>
      <c r="E11" s="97">
        <v>1.26</v>
      </c>
      <c r="F11" s="97">
        <f>17425*(E11)*(1.33*G11)</f>
        <v>14600.407500000001</v>
      </c>
      <c r="G11" s="97">
        <v>0.5</v>
      </c>
      <c r="J11" s="90">
        <f>E11/C11</f>
        <v>0.1575</v>
      </c>
      <c r="K11" s="90"/>
      <c r="P11" s="90">
        <f>(2*9.81*F11)/(1.225*1*307.5*(C11-E11)^3)</f>
        <v>2.4837225584477811</v>
      </c>
      <c r="X11" s="97"/>
      <c r="Y11" s="97"/>
      <c r="Z11" s="97">
        <v>1</v>
      </c>
      <c r="AC11" s="90"/>
      <c r="AD11" s="90"/>
      <c r="AO11">
        <v>10</v>
      </c>
    </row>
    <row r="12" spans="1:41" x14ac:dyDescent="0.3">
      <c r="A12">
        <v>1</v>
      </c>
      <c r="B12" s="97">
        <v>1.33</v>
      </c>
      <c r="C12" s="97">
        <v>8</v>
      </c>
      <c r="D12" s="97">
        <v>0</v>
      </c>
      <c r="E12" s="97">
        <v>1.1374006152158149</v>
      </c>
      <c r="F12" s="97">
        <f>17425*(E12)*(1.33*G12)</f>
        <v>26359.543607780317</v>
      </c>
      <c r="G12" s="97">
        <v>1</v>
      </c>
      <c r="J12" s="90">
        <f>E12/C12</f>
        <v>0.14217507690197687</v>
      </c>
      <c r="K12" s="90"/>
      <c r="P12" s="90">
        <f>(2*9.81*F12)/(1.225*1*307.5*(C12-E12)^3)</f>
        <v>4.2480511738878279</v>
      </c>
      <c r="X12" s="97"/>
      <c r="Y12" s="97"/>
      <c r="Z12" s="97"/>
      <c r="AC12" s="90"/>
      <c r="AD12" s="90"/>
    </row>
    <row r="13" spans="1:41" x14ac:dyDescent="0.3">
      <c r="A13">
        <v>3</v>
      </c>
      <c r="B13" s="97">
        <v>0.61599999999999999</v>
      </c>
      <c r="C13" s="97">
        <v>8</v>
      </c>
      <c r="D13" s="97">
        <v>0</v>
      </c>
      <c r="E13" s="97">
        <v>1.54</v>
      </c>
      <c r="F13" s="97">
        <v>3306.0104000000001</v>
      </c>
      <c r="G13" s="97">
        <v>0.2</v>
      </c>
      <c r="K13" s="90">
        <v>0.1925</v>
      </c>
      <c r="Q13" s="90">
        <v>0.63874050259023707</v>
      </c>
      <c r="X13" s="97"/>
      <c r="Y13" s="97"/>
      <c r="Z13" s="97"/>
      <c r="AD13" s="90"/>
    </row>
    <row r="14" spans="1:41" x14ac:dyDescent="0.3">
      <c r="A14">
        <v>3</v>
      </c>
      <c r="B14" s="97">
        <v>0.61599999999999999</v>
      </c>
      <c r="C14" s="97">
        <v>8</v>
      </c>
      <c r="D14" s="97">
        <v>0</v>
      </c>
      <c r="E14" s="97">
        <v>1.35</v>
      </c>
      <c r="F14" s="97">
        <v>7245.3149999999996</v>
      </c>
      <c r="G14" s="97">
        <v>0.5</v>
      </c>
      <c r="K14" s="90">
        <v>0.16875000000000001</v>
      </c>
      <c r="Q14" s="90">
        <v>1.2832466231357773</v>
      </c>
      <c r="X14" s="97"/>
      <c r="Y14" s="97"/>
      <c r="Z14" s="97"/>
      <c r="AD14" s="90"/>
    </row>
    <row r="15" spans="1:41" x14ac:dyDescent="0.3">
      <c r="A15">
        <v>3</v>
      </c>
      <c r="B15" s="97">
        <v>0.61599999999999999</v>
      </c>
      <c r="C15" s="97">
        <v>8</v>
      </c>
      <c r="D15" s="97">
        <v>0</v>
      </c>
      <c r="E15" s="97">
        <v>1.24</v>
      </c>
      <c r="F15" s="97">
        <v>13309.912</v>
      </c>
      <c r="G15" s="97">
        <v>1</v>
      </c>
      <c r="K15" s="90">
        <v>0.155</v>
      </c>
      <c r="Q15" s="90">
        <v>2.2441552113266914</v>
      </c>
      <c r="X15" s="97"/>
      <c r="Y15" s="97"/>
      <c r="Z15" s="97"/>
      <c r="AD15" s="90"/>
    </row>
    <row r="16" spans="1:41" x14ac:dyDescent="0.3">
      <c r="A16">
        <v>1</v>
      </c>
      <c r="B16" s="98">
        <v>1.33</v>
      </c>
      <c r="C16" s="98">
        <v>12</v>
      </c>
      <c r="D16" s="98">
        <v>0</v>
      </c>
      <c r="E16" s="98">
        <v>1.832662330051571</v>
      </c>
      <c r="F16" s="98">
        <f>17425*(E16)*(1.33*G16)</f>
        <v>8494.4815329055346</v>
      </c>
      <c r="G16" s="98">
        <v>0.2</v>
      </c>
      <c r="L16" s="90">
        <f>E16/C16</f>
        <v>0.15272186083763092</v>
      </c>
      <c r="M16" s="90"/>
      <c r="R16" s="90">
        <f>(2*9.81*F16)/(1.225*1*307.5*(C16-E16)^3)</f>
        <v>0.42095234092443828</v>
      </c>
      <c r="X16" s="98"/>
      <c r="Y16" s="98"/>
      <c r="Z16" s="98"/>
      <c r="AE16" s="90"/>
      <c r="AF16" s="90"/>
    </row>
    <row r="17" spans="1:39" x14ac:dyDescent="0.3">
      <c r="A17">
        <v>1</v>
      </c>
      <c r="B17" s="98">
        <v>1.33</v>
      </c>
      <c r="C17" s="98">
        <v>12</v>
      </c>
      <c r="D17" s="98">
        <v>0</v>
      </c>
      <c r="E17" s="98">
        <v>1.8</v>
      </c>
      <c r="F17" s="98">
        <f>17425*(E17)*(1.33*G17)</f>
        <v>20857.725000000002</v>
      </c>
      <c r="G17" s="98">
        <v>0.5</v>
      </c>
      <c r="L17" s="90">
        <f>E17/C17</f>
        <v>0.15</v>
      </c>
      <c r="M17" s="90"/>
      <c r="R17" s="90">
        <f>(2*9.81*F17)/(1.225*1*307.5*(C17-E17)^3)</f>
        <v>1.0237271379139894</v>
      </c>
      <c r="X17" s="98"/>
      <c r="Y17" s="98"/>
      <c r="Z17" s="98"/>
      <c r="AE17" s="90"/>
      <c r="AF17" s="90"/>
    </row>
    <row r="18" spans="1:39" x14ac:dyDescent="0.3">
      <c r="A18">
        <v>1</v>
      </c>
      <c r="B18" s="98">
        <v>1.33</v>
      </c>
      <c r="C18" s="98">
        <v>12</v>
      </c>
      <c r="D18" s="98">
        <v>0</v>
      </c>
      <c r="E18" s="98">
        <v>1.66</v>
      </c>
      <c r="F18" s="98">
        <f>17425*(E18)*(1.33*G18)</f>
        <v>38470.915000000001</v>
      </c>
      <c r="G18" s="98">
        <v>1</v>
      </c>
      <c r="L18" s="90">
        <f>E18/C18</f>
        <v>0.13833333333333334</v>
      </c>
      <c r="M18" s="90"/>
      <c r="R18" s="90">
        <f>(2*9.81*F18)/(1.225*1*307.5*(C18-E18)^3)</f>
        <v>1.8125445665466697</v>
      </c>
      <c r="X18" s="98"/>
      <c r="Y18" s="98"/>
      <c r="Z18" s="98"/>
      <c r="AE18" s="90"/>
      <c r="AF18" s="90"/>
    </row>
    <row r="19" spans="1:39" x14ac:dyDescent="0.3">
      <c r="A19">
        <v>3</v>
      </c>
      <c r="B19" s="98">
        <v>0.61599999999999999</v>
      </c>
      <c r="C19" s="98">
        <v>12</v>
      </c>
      <c r="D19" s="98">
        <v>0</v>
      </c>
      <c r="E19" s="98">
        <v>1.73</v>
      </c>
      <c r="F19" s="98">
        <v>3713.8948</v>
      </c>
      <c r="G19" s="98">
        <v>0.2</v>
      </c>
      <c r="M19" s="90">
        <v>0.14416666666666667</v>
      </c>
      <c r="S19" s="90">
        <v>0.17858133332277987</v>
      </c>
      <c r="X19" s="98"/>
      <c r="Y19" s="98"/>
      <c r="Z19" s="98"/>
      <c r="AF19" s="90"/>
    </row>
    <row r="20" spans="1:39" x14ac:dyDescent="0.3">
      <c r="A20">
        <v>3</v>
      </c>
      <c r="B20" s="98">
        <v>0.61599999999999999</v>
      </c>
      <c r="C20" s="98">
        <v>12</v>
      </c>
      <c r="D20" s="98">
        <v>0</v>
      </c>
      <c r="E20" s="98">
        <v>1.7800000000000002</v>
      </c>
      <c r="F20" s="98">
        <v>9553.0820000000003</v>
      </c>
      <c r="G20" s="98">
        <v>0.5</v>
      </c>
      <c r="M20" s="90">
        <v>0.14833333333333334</v>
      </c>
      <c r="S20" s="90">
        <v>0.46613167168302527</v>
      </c>
      <c r="X20" s="98"/>
      <c r="Y20" s="98"/>
      <c r="Z20" s="98"/>
      <c r="AF20" s="90"/>
    </row>
    <row r="21" spans="1:39" x14ac:dyDescent="0.3">
      <c r="A21">
        <v>3</v>
      </c>
      <c r="B21" s="98">
        <v>0.61599999999999999</v>
      </c>
      <c r="C21" s="98">
        <v>12</v>
      </c>
      <c r="D21" s="98">
        <v>0</v>
      </c>
      <c r="E21" s="98">
        <v>1.5099999999999998</v>
      </c>
      <c r="F21" s="98">
        <v>16208.037999999997</v>
      </c>
      <c r="G21" s="98">
        <v>1</v>
      </c>
      <c r="M21" s="90">
        <v>0.12583333333333332</v>
      </c>
      <c r="S21" s="90">
        <v>0.73134412313293262</v>
      </c>
      <c r="X21" s="98"/>
      <c r="Y21" s="98"/>
      <c r="Z21" s="98"/>
      <c r="AF21" s="90"/>
    </row>
    <row r="22" spans="1:39" x14ac:dyDescent="0.3">
      <c r="I22" s="70"/>
      <c r="N22" s="71"/>
    </row>
    <row r="23" spans="1:39" x14ac:dyDescent="0.3">
      <c r="G23" s="99">
        <v>0</v>
      </c>
      <c r="I23" s="70"/>
      <c r="N23" s="71"/>
      <c r="T23">
        <v>2</v>
      </c>
    </row>
    <row r="24" spans="1:39" x14ac:dyDescent="0.3">
      <c r="G24" s="99">
        <v>1</v>
      </c>
      <c r="I24" s="70"/>
      <c r="N24" s="71"/>
      <c r="T24">
        <v>2</v>
      </c>
    </row>
    <row r="25" spans="1:39" x14ac:dyDescent="0.3">
      <c r="G25" s="99">
        <v>0</v>
      </c>
      <c r="I25" s="70"/>
      <c r="N25" s="71"/>
      <c r="U25">
        <v>10</v>
      </c>
    </row>
    <row r="26" spans="1:39" x14ac:dyDescent="0.3">
      <c r="G26" s="99">
        <v>1</v>
      </c>
      <c r="I26" s="70"/>
      <c r="N26" s="71"/>
      <c r="U26">
        <v>10</v>
      </c>
      <c r="X26" s="152"/>
      <c r="Y26" s="152"/>
      <c r="Z26" s="152"/>
      <c r="AA26" s="153"/>
      <c r="AB26" s="153"/>
      <c r="AC26" s="153"/>
      <c r="AD26" s="153"/>
      <c r="AE26" s="153"/>
      <c r="AF26" s="153"/>
      <c r="AG26" s="152"/>
      <c r="AH26" s="152"/>
      <c r="AI26" s="152"/>
      <c r="AJ26" s="152"/>
      <c r="AK26" s="152"/>
      <c r="AL26" s="152"/>
      <c r="AM26" s="152"/>
    </row>
    <row r="27" spans="1:39" x14ac:dyDescent="0.3">
      <c r="I27" s="70"/>
      <c r="N27" s="71"/>
      <c r="X27" s="154"/>
      <c r="Y27" s="154"/>
      <c r="Z27" s="154"/>
      <c r="AA27" s="154"/>
      <c r="AB27" s="154"/>
      <c r="AC27" s="152"/>
      <c r="AD27" s="152"/>
      <c r="AE27" s="152"/>
      <c r="AF27" s="152"/>
      <c r="AG27" s="152"/>
      <c r="AH27" s="152"/>
      <c r="AI27" s="152"/>
      <c r="AJ27" s="152"/>
      <c r="AK27" s="152"/>
      <c r="AL27" s="152"/>
      <c r="AM27" s="152"/>
    </row>
    <row r="28" spans="1:39" x14ac:dyDescent="0.3">
      <c r="X28" s="154"/>
      <c r="Y28" s="154"/>
      <c r="Z28" s="154"/>
      <c r="AA28" s="154"/>
      <c r="AB28" s="154"/>
      <c r="AC28" s="152"/>
      <c r="AD28" s="152"/>
      <c r="AE28" s="152"/>
      <c r="AF28" s="152"/>
      <c r="AG28" s="152"/>
      <c r="AH28" s="152"/>
      <c r="AI28" s="152"/>
      <c r="AJ28" s="152"/>
      <c r="AK28" s="152"/>
      <c r="AL28" s="152"/>
      <c r="AM28" s="152"/>
    </row>
    <row r="29" spans="1:39" x14ac:dyDescent="0.3">
      <c r="X29" s="154"/>
      <c r="Y29" s="154"/>
      <c r="Z29" s="154"/>
      <c r="AA29" s="154"/>
      <c r="AB29" s="154"/>
      <c r="AC29" s="152"/>
      <c r="AD29" s="152"/>
      <c r="AE29" s="152"/>
      <c r="AF29" s="152"/>
      <c r="AG29" s="152"/>
      <c r="AH29" s="152"/>
      <c r="AI29" s="152"/>
      <c r="AJ29" s="152"/>
      <c r="AK29" s="152"/>
      <c r="AL29" s="152"/>
      <c r="AM29" s="152"/>
    </row>
    <row r="30" spans="1:39" x14ac:dyDescent="0.3">
      <c r="X30" s="154"/>
      <c r="Y30" s="154"/>
      <c r="Z30" s="154"/>
      <c r="AA30" s="152"/>
      <c r="AB30" s="154"/>
      <c r="AC30" s="152"/>
      <c r="AD30" s="152"/>
      <c r="AE30" s="152"/>
      <c r="AF30" s="152"/>
      <c r="AG30" s="152"/>
      <c r="AH30" s="152"/>
      <c r="AI30" s="152"/>
      <c r="AJ30" s="152"/>
      <c r="AK30" s="152"/>
      <c r="AL30" s="152"/>
      <c r="AM30" s="152"/>
    </row>
    <row r="31" spans="1:39" x14ac:dyDescent="0.3">
      <c r="X31" s="154"/>
      <c r="Y31" s="154"/>
      <c r="Z31" s="154"/>
      <c r="AA31" s="152"/>
      <c r="AB31" s="154"/>
      <c r="AC31" s="152"/>
      <c r="AD31" s="152"/>
      <c r="AE31" s="152"/>
      <c r="AF31" s="152"/>
      <c r="AG31" s="152"/>
      <c r="AH31" s="152"/>
      <c r="AI31" s="152"/>
      <c r="AJ31" s="152"/>
      <c r="AK31" s="152"/>
      <c r="AL31" s="152"/>
      <c r="AM31" s="152"/>
    </row>
    <row r="32" spans="1:39" x14ac:dyDescent="0.3">
      <c r="X32" s="154"/>
      <c r="Y32" s="154"/>
      <c r="Z32" s="154"/>
      <c r="AA32" s="152"/>
      <c r="AB32" s="154"/>
      <c r="AC32" s="152"/>
      <c r="AD32" s="152"/>
      <c r="AE32" s="152"/>
      <c r="AF32" s="152"/>
      <c r="AG32" s="152"/>
      <c r="AH32" s="152"/>
      <c r="AI32" s="152"/>
      <c r="AJ32" s="152"/>
      <c r="AK32" s="152"/>
      <c r="AL32" s="152"/>
      <c r="AM32" s="152"/>
    </row>
    <row r="33" spans="24:39" x14ac:dyDescent="0.3">
      <c r="X33" s="154"/>
      <c r="Y33" s="154"/>
      <c r="Z33" s="154"/>
      <c r="AA33" s="152"/>
      <c r="AB33" s="152"/>
      <c r="AC33" s="154"/>
      <c r="AD33" s="154"/>
      <c r="AE33" s="152"/>
      <c r="AF33" s="152"/>
      <c r="AG33" s="152"/>
      <c r="AH33" s="152"/>
      <c r="AI33" s="152"/>
      <c r="AJ33" s="152"/>
      <c r="AK33" s="152"/>
      <c r="AL33" s="152"/>
      <c r="AM33" s="152"/>
    </row>
    <row r="34" spans="24:39" x14ac:dyDescent="0.3">
      <c r="X34" s="154"/>
      <c r="Y34" s="154"/>
      <c r="Z34" s="154"/>
      <c r="AA34" s="152"/>
      <c r="AB34" s="152"/>
      <c r="AC34" s="154"/>
      <c r="AD34" s="154"/>
      <c r="AE34" s="152"/>
      <c r="AF34" s="152"/>
      <c r="AG34" s="152"/>
      <c r="AH34" s="152"/>
      <c r="AI34" s="152"/>
      <c r="AJ34" s="152"/>
      <c r="AK34" s="152"/>
      <c r="AL34" s="152"/>
      <c r="AM34" s="152"/>
    </row>
    <row r="35" spans="24:39" x14ac:dyDescent="0.3">
      <c r="X35" s="154"/>
      <c r="Y35" s="154"/>
      <c r="Z35" s="154"/>
      <c r="AA35" s="152"/>
      <c r="AB35" s="152"/>
      <c r="AC35" s="154"/>
      <c r="AD35" s="154"/>
      <c r="AE35" s="152"/>
      <c r="AF35" s="152"/>
      <c r="AG35" s="152"/>
      <c r="AH35" s="152"/>
      <c r="AI35" s="152"/>
      <c r="AJ35" s="152"/>
      <c r="AK35" s="152"/>
      <c r="AL35" s="152"/>
      <c r="AM35" s="152"/>
    </row>
    <row r="36" spans="24:39" x14ac:dyDescent="0.3">
      <c r="X36" s="154"/>
      <c r="Y36" s="154"/>
      <c r="Z36" s="154"/>
      <c r="AA36" s="152"/>
      <c r="AB36" s="152"/>
      <c r="AC36" s="152"/>
      <c r="AD36" s="154"/>
      <c r="AE36" s="152"/>
      <c r="AF36" s="152"/>
      <c r="AG36" s="152"/>
      <c r="AH36" s="152"/>
      <c r="AI36" s="152"/>
      <c r="AJ36" s="152"/>
      <c r="AK36" s="152"/>
      <c r="AL36" s="152"/>
      <c r="AM36" s="152"/>
    </row>
    <row r="37" spans="24:39" x14ac:dyDescent="0.3">
      <c r="X37" s="154"/>
      <c r="Y37" s="154"/>
      <c r="Z37" s="154"/>
      <c r="AA37" s="152"/>
      <c r="AB37" s="152"/>
      <c r="AC37" s="152"/>
      <c r="AD37" s="154"/>
      <c r="AE37" s="152"/>
      <c r="AF37" s="152"/>
      <c r="AG37" s="152"/>
      <c r="AH37" s="152"/>
      <c r="AI37" s="152"/>
      <c r="AJ37" s="152"/>
      <c r="AK37" s="152"/>
      <c r="AL37" s="152"/>
      <c r="AM37" s="152"/>
    </row>
    <row r="38" spans="24:39" x14ac:dyDescent="0.3">
      <c r="X38" s="154"/>
      <c r="Y38" s="154"/>
      <c r="Z38" s="154"/>
      <c r="AA38" s="152"/>
      <c r="AB38" s="152"/>
      <c r="AC38" s="152"/>
      <c r="AD38" s="154"/>
      <c r="AE38" s="152"/>
      <c r="AF38" s="152"/>
      <c r="AG38" s="152"/>
      <c r="AH38" s="152"/>
      <c r="AI38" s="152"/>
      <c r="AJ38" s="152"/>
      <c r="AK38" s="152"/>
      <c r="AL38" s="152"/>
      <c r="AM38" s="152"/>
    </row>
    <row r="39" spans="24:39" x14ac:dyDescent="0.3">
      <c r="X39" s="154"/>
      <c r="Y39" s="154"/>
      <c r="Z39" s="154"/>
      <c r="AA39" s="152"/>
      <c r="AB39" s="152"/>
      <c r="AC39" s="152"/>
      <c r="AD39" s="152"/>
      <c r="AE39" s="154"/>
      <c r="AF39" s="154"/>
      <c r="AG39" s="152"/>
      <c r="AH39" s="152"/>
      <c r="AI39" s="152"/>
      <c r="AJ39" s="152"/>
      <c r="AK39" s="152"/>
      <c r="AL39" s="152"/>
      <c r="AM39" s="152"/>
    </row>
    <row r="40" spans="24:39" x14ac:dyDescent="0.3">
      <c r="X40" s="154"/>
      <c r="Y40" s="154"/>
      <c r="Z40" s="154"/>
      <c r="AA40" s="152"/>
      <c r="AB40" s="152"/>
      <c r="AC40" s="152"/>
      <c r="AD40" s="152"/>
      <c r="AE40" s="154"/>
      <c r="AF40" s="154"/>
      <c r="AG40" s="152"/>
      <c r="AH40" s="152"/>
      <c r="AI40" s="152"/>
      <c r="AJ40" s="152"/>
      <c r="AK40" s="152"/>
      <c r="AL40" s="152"/>
      <c r="AM40" s="152"/>
    </row>
    <row r="41" spans="24:39" x14ac:dyDescent="0.3">
      <c r="X41" s="154"/>
      <c r="Y41" s="154"/>
      <c r="Z41" s="154"/>
      <c r="AA41" s="152"/>
      <c r="AB41" s="152"/>
      <c r="AC41" s="152"/>
      <c r="AD41" s="152"/>
      <c r="AE41" s="154"/>
      <c r="AF41" s="154"/>
      <c r="AG41" s="152"/>
      <c r="AH41" s="152"/>
      <c r="AI41" s="152"/>
      <c r="AJ41" s="152"/>
      <c r="AK41" s="152"/>
      <c r="AL41" s="152"/>
      <c r="AM41" s="152"/>
    </row>
    <row r="42" spans="24:39" x14ac:dyDescent="0.3">
      <c r="X42" s="154"/>
      <c r="Y42" s="154"/>
      <c r="Z42" s="154"/>
      <c r="AA42" s="152"/>
      <c r="AB42" s="152"/>
      <c r="AC42" s="152"/>
      <c r="AD42" s="152"/>
      <c r="AE42" s="152"/>
      <c r="AF42" s="154"/>
      <c r="AG42" s="152"/>
      <c r="AH42" s="152"/>
      <c r="AI42" s="152"/>
      <c r="AJ42" s="152"/>
      <c r="AK42" s="152"/>
      <c r="AL42" s="152"/>
      <c r="AM42" s="152"/>
    </row>
    <row r="43" spans="24:39" x14ac:dyDescent="0.3">
      <c r="X43" s="154"/>
      <c r="Y43" s="154"/>
      <c r="Z43" s="154"/>
      <c r="AA43" s="152"/>
      <c r="AB43" s="152"/>
      <c r="AC43" s="152"/>
      <c r="AD43" s="152"/>
      <c r="AE43" s="152"/>
      <c r="AF43" s="154"/>
      <c r="AG43" s="152"/>
      <c r="AH43" s="152"/>
      <c r="AI43" s="152"/>
      <c r="AJ43" s="152"/>
      <c r="AK43" s="152"/>
      <c r="AL43" s="152"/>
      <c r="AM43" s="152"/>
    </row>
    <row r="44" spans="24:39" x14ac:dyDescent="0.3">
      <c r="X44" s="154"/>
      <c r="Y44" s="154"/>
      <c r="Z44" s="154"/>
      <c r="AA44" s="152"/>
      <c r="AB44" s="152"/>
      <c r="AC44" s="152"/>
      <c r="AD44" s="152"/>
      <c r="AE44" s="152"/>
      <c r="AF44" s="154"/>
      <c r="AG44" s="152"/>
      <c r="AH44" s="152"/>
      <c r="AI44" s="152"/>
      <c r="AJ44" s="152"/>
      <c r="AK44" s="152"/>
      <c r="AL44" s="152"/>
      <c r="AM44" s="152"/>
    </row>
  </sheetData>
  <sortState ref="A2:I31">
    <sortCondition ref="C1"/>
  </sortState>
  <mergeCells count="5">
    <mergeCell ref="H2:M2"/>
    <mergeCell ref="N2:S2"/>
    <mergeCell ref="AA2:AG2"/>
    <mergeCell ref="AH2:AM2"/>
    <mergeCell ref="AB1:AK1"/>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zoomScale="85" zoomScaleNormal="85" workbookViewId="0">
      <selection activeCell="H1" activeCellId="1" sqref="K1:K1048576 H1:H1048576"/>
    </sheetView>
  </sheetViews>
  <sheetFormatPr defaultRowHeight="14.4" x14ac:dyDescent="0.3"/>
  <cols>
    <col min="1" max="1" width="13.44140625" style="74" customWidth="1"/>
    <col min="2" max="3" width="9" style="74" bestFit="1" customWidth="1"/>
    <col min="4" max="4" width="11.6640625" style="74" bestFit="1" customWidth="1"/>
    <col min="5" max="5" width="11.6640625" style="74" customWidth="1"/>
    <col min="6" max="6" width="11.88671875" style="74" customWidth="1"/>
    <col min="7" max="7" width="8.77734375" style="74" customWidth="1"/>
    <col min="8" max="8" width="9" style="74" customWidth="1"/>
    <col min="9" max="9" width="10.88671875" style="74" bestFit="1" customWidth="1"/>
    <col min="10" max="12" width="9" style="74" bestFit="1" customWidth="1"/>
    <col min="13" max="14" width="9" style="74" customWidth="1"/>
    <col min="15" max="16" width="9" style="74" bestFit="1" customWidth="1"/>
    <col min="17" max="17" width="11.88671875" style="74" bestFit="1" customWidth="1"/>
    <col min="18" max="18" width="9" style="74" bestFit="1" customWidth="1"/>
    <col min="19" max="16384" width="8.88671875" style="74"/>
  </cols>
  <sheetData>
    <row r="1" spans="1:18" ht="39.6" x14ac:dyDescent="0.3">
      <c r="A1" s="73" t="s">
        <v>256</v>
      </c>
      <c r="B1" s="73" t="s">
        <v>257</v>
      </c>
      <c r="C1" s="73" t="s">
        <v>258</v>
      </c>
      <c r="D1" s="73" t="s">
        <v>378</v>
      </c>
      <c r="E1" s="73" t="s">
        <v>466</v>
      </c>
      <c r="F1" s="73" t="s">
        <v>262</v>
      </c>
      <c r="G1" s="73" t="s">
        <v>259</v>
      </c>
      <c r="H1" s="73" t="s">
        <v>467</v>
      </c>
      <c r="I1" s="73" t="s">
        <v>390</v>
      </c>
      <c r="J1" s="73" t="s">
        <v>477</v>
      </c>
      <c r="K1" s="73" t="s">
        <v>377</v>
      </c>
      <c r="L1" s="73" t="s">
        <v>379</v>
      </c>
      <c r="M1" s="73" t="s">
        <v>476</v>
      </c>
      <c r="N1" s="73" t="s">
        <v>513</v>
      </c>
      <c r="O1" s="73" t="s">
        <v>261</v>
      </c>
      <c r="P1" s="73" t="s">
        <v>263</v>
      </c>
      <c r="Q1" s="73" t="s">
        <v>264</v>
      </c>
      <c r="R1" s="137" t="s">
        <v>375</v>
      </c>
    </row>
    <row r="2" spans="1:18" ht="23.4" customHeight="1" x14ac:dyDescent="0.3">
      <c r="A2" s="73" t="s">
        <v>272</v>
      </c>
      <c r="B2" s="75">
        <v>25.9</v>
      </c>
      <c r="C2" s="75">
        <v>28.9</v>
      </c>
      <c r="D2" s="76">
        <v>10.75</v>
      </c>
      <c r="E2" s="76">
        <v>0.13</v>
      </c>
      <c r="F2" s="75">
        <v>0.314</v>
      </c>
      <c r="G2" s="75">
        <v>0.09</v>
      </c>
      <c r="H2" s="75">
        <v>1.41</v>
      </c>
      <c r="I2" s="75">
        <f t="shared" ref="I2:I46" si="0">F2/G2</f>
        <v>3.4888888888888889</v>
      </c>
      <c r="J2" s="75">
        <v>9.1999999999999998E-2</v>
      </c>
      <c r="K2" s="76">
        <v>1.1222222222222222</v>
      </c>
      <c r="L2" s="76">
        <f t="shared" ref="L2:L46" si="1">K2/D2</f>
        <v>0.10439276485788114</v>
      </c>
      <c r="M2" s="76">
        <f>L2/J2</f>
        <v>1.1347039658465341</v>
      </c>
      <c r="N2" s="76">
        <f>L2/C2</f>
        <v>3.6122063964664757E-3</v>
      </c>
      <c r="O2" s="75">
        <v>37.200000000000003</v>
      </c>
      <c r="P2" s="75">
        <v>0.4</v>
      </c>
      <c r="Q2" s="75">
        <v>6556</v>
      </c>
      <c r="R2" s="108">
        <f t="shared" ref="R2:R46" si="2">2*9.81*Q2/(1.225*1.005*(B2+273.15)*(D2-K2)^3)</f>
        <v>0.3914838204527688</v>
      </c>
    </row>
    <row r="3" spans="1:18" ht="23.4" customHeight="1" x14ac:dyDescent="0.3">
      <c r="A3" s="73" t="s">
        <v>265</v>
      </c>
      <c r="B3" s="75">
        <v>24.8</v>
      </c>
      <c r="C3" s="75">
        <v>31.6</v>
      </c>
      <c r="D3" s="76">
        <v>8.5555555555555554</v>
      </c>
      <c r="E3" s="76">
        <v>0.13</v>
      </c>
      <c r="F3" s="75">
        <v>0.314</v>
      </c>
      <c r="G3" s="75">
        <v>0.09</v>
      </c>
      <c r="H3" s="75">
        <v>1.41</v>
      </c>
      <c r="I3" s="75">
        <f t="shared" si="0"/>
        <v>3.4888888888888889</v>
      </c>
      <c r="J3" s="75">
        <v>9.5000000000000001E-2</v>
      </c>
      <c r="K3" s="76">
        <v>0.71944444444444444</v>
      </c>
      <c r="L3" s="76">
        <f t="shared" si="1"/>
        <v>8.4090909090909091E-2</v>
      </c>
      <c r="M3" s="76">
        <f t="shared" ref="M3:M46" si="3">L3/J3</f>
        <v>0.88516746411483249</v>
      </c>
      <c r="N3" s="76">
        <f t="shared" ref="N3:N46" si="4">L3/C3</f>
        <v>2.6611047180667433E-3</v>
      </c>
      <c r="O3" s="75">
        <v>22.3</v>
      </c>
      <c r="P3" s="75"/>
      <c r="Q3" s="75">
        <v>4200</v>
      </c>
      <c r="R3" s="108">
        <f t="shared" si="2"/>
        <v>0.46687540625028751</v>
      </c>
    </row>
    <row r="4" spans="1:18" ht="23.4" customHeight="1" x14ac:dyDescent="0.3">
      <c r="A4" s="73" t="s">
        <v>307</v>
      </c>
      <c r="B4" s="75">
        <v>34.1</v>
      </c>
      <c r="C4" s="75">
        <v>16.3</v>
      </c>
      <c r="D4" s="76">
        <v>8.1388888888888893</v>
      </c>
      <c r="E4" s="76">
        <v>0.13</v>
      </c>
      <c r="F4" s="75">
        <v>0.314</v>
      </c>
      <c r="G4" s="75">
        <v>0.09</v>
      </c>
      <c r="H4" s="75">
        <v>1.41</v>
      </c>
      <c r="I4" s="75">
        <f t="shared" si="0"/>
        <v>3.4888888888888889</v>
      </c>
      <c r="J4" s="75">
        <v>6.0999999999999999E-2</v>
      </c>
      <c r="K4" s="76">
        <v>0.70277777777777772</v>
      </c>
      <c r="L4" s="76">
        <f t="shared" si="1"/>
        <v>8.6348122866894181E-2</v>
      </c>
      <c r="M4" s="76">
        <f t="shared" si="3"/>
        <v>1.4155429978179375</v>
      </c>
      <c r="N4" s="76">
        <f t="shared" si="4"/>
        <v>5.2974308507297042E-3</v>
      </c>
      <c r="O4" s="75">
        <v>38</v>
      </c>
      <c r="P4" s="75">
        <v>0.4</v>
      </c>
      <c r="Q4" s="75">
        <v>4109</v>
      </c>
      <c r="R4" s="108">
        <f t="shared" si="2"/>
        <v>0.51832659291507033</v>
      </c>
    </row>
    <row r="5" spans="1:18" ht="23.4" customHeight="1" x14ac:dyDescent="0.3">
      <c r="A5" s="73" t="s">
        <v>305</v>
      </c>
      <c r="B5" s="75">
        <v>38</v>
      </c>
      <c r="C5" s="75">
        <v>14</v>
      </c>
      <c r="D5" s="76">
        <v>10.499999999999998</v>
      </c>
      <c r="E5" s="76">
        <v>0.13</v>
      </c>
      <c r="F5" s="75">
        <v>0.314</v>
      </c>
      <c r="G5" s="75">
        <v>0.09</v>
      </c>
      <c r="H5" s="75">
        <v>1.41</v>
      </c>
      <c r="I5" s="75">
        <f t="shared" si="0"/>
        <v>3.4888888888888889</v>
      </c>
      <c r="J5" s="75">
        <v>6.3E-2</v>
      </c>
      <c r="K5" s="76">
        <v>1.2805555555555557</v>
      </c>
      <c r="L5" s="76">
        <f t="shared" si="1"/>
        <v>0.12195767195767199</v>
      </c>
      <c r="M5" s="76">
        <f t="shared" si="3"/>
        <v>1.9358360628201903</v>
      </c>
      <c r="N5" s="76">
        <f t="shared" si="4"/>
        <v>8.711262282690856E-3</v>
      </c>
      <c r="O5" s="75">
        <v>72.2</v>
      </c>
      <c r="P5" s="75">
        <v>0.7</v>
      </c>
      <c r="Q5" s="75">
        <v>8662</v>
      </c>
      <c r="R5" s="108">
        <f t="shared" si="2"/>
        <v>0.56614929616358678</v>
      </c>
    </row>
    <row r="6" spans="1:18" ht="23.4" customHeight="1" x14ac:dyDescent="0.3">
      <c r="A6" s="73" t="s">
        <v>293</v>
      </c>
      <c r="B6" s="75">
        <v>30.2</v>
      </c>
      <c r="C6" s="75">
        <v>18.600000000000001</v>
      </c>
      <c r="D6" s="76">
        <v>7.1944444444444438</v>
      </c>
      <c r="E6" s="76">
        <v>0.13</v>
      </c>
      <c r="F6" s="75">
        <v>0.314</v>
      </c>
      <c r="G6" s="75">
        <v>0.09</v>
      </c>
      <c r="H6" s="75">
        <v>1.41</v>
      </c>
      <c r="I6" s="75">
        <f t="shared" si="0"/>
        <v>3.4888888888888889</v>
      </c>
      <c r="J6" s="75">
        <v>6.0999999999999999E-2</v>
      </c>
      <c r="K6" s="76">
        <v>0.66111111111111109</v>
      </c>
      <c r="L6" s="76">
        <f t="shared" si="1"/>
        <v>9.1891891891891897E-2</v>
      </c>
      <c r="M6" s="76">
        <f t="shared" si="3"/>
        <v>1.5064244572441294</v>
      </c>
      <c r="N6" s="76">
        <f t="shared" si="4"/>
        <v>4.9404242952630047E-3</v>
      </c>
      <c r="O6" s="75">
        <v>26.1</v>
      </c>
      <c r="P6" s="75">
        <v>0.4</v>
      </c>
      <c r="Q6" s="75">
        <v>3858</v>
      </c>
      <c r="R6" s="108">
        <f t="shared" si="2"/>
        <v>0.72679281740679369</v>
      </c>
    </row>
    <row r="7" spans="1:18" ht="23.4" customHeight="1" x14ac:dyDescent="0.3">
      <c r="A7" s="73" t="s">
        <v>282</v>
      </c>
      <c r="B7" s="75">
        <v>29.7</v>
      </c>
      <c r="C7" s="75">
        <v>22.8</v>
      </c>
      <c r="D7" s="76">
        <v>8.3333333333333339</v>
      </c>
      <c r="E7" s="76">
        <v>0.13</v>
      </c>
      <c r="F7" s="75">
        <v>0.314</v>
      </c>
      <c r="G7" s="75">
        <v>0.09</v>
      </c>
      <c r="H7" s="75">
        <v>1.41</v>
      </c>
      <c r="I7" s="75">
        <f t="shared" si="0"/>
        <v>3.4888888888888889</v>
      </c>
      <c r="J7" s="75">
        <v>8.6999999999999994E-2</v>
      </c>
      <c r="K7" s="76">
        <v>0.95277777777777783</v>
      </c>
      <c r="L7" s="76">
        <f t="shared" si="1"/>
        <v>0.11433333333333333</v>
      </c>
      <c r="M7" s="76">
        <f t="shared" si="3"/>
        <v>1.314176245210728</v>
      </c>
      <c r="N7" s="76">
        <f t="shared" si="4"/>
        <v>5.0146198830409352E-3</v>
      </c>
      <c r="O7" s="75">
        <v>29.6</v>
      </c>
      <c r="P7" s="75">
        <v>0.6</v>
      </c>
      <c r="Q7" s="75">
        <v>5568</v>
      </c>
      <c r="R7" s="108">
        <f t="shared" si="2"/>
        <v>0.72878821344918865</v>
      </c>
    </row>
    <row r="8" spans="1:18" ht="23.4" customHeight="1" x14ac:dyDescent="0.3">
      <c r="A8" s="73" t="s">
        <v>267</v>
      </c>
      <c r="B8" s="75">
        <v>25.4</v>
      </c>
      <c r="C8" s="75">
        <v>30.4</v>
      </c>
      <c r="D8" s="76">
        <v>7.666666666666667</v>
      </c>
      <c r="E8" s="76">
        <v>0.13</v>
      </c>
      <c r="F8" s="75">
        <v>0.314</v>
      </c>
      <c r="G8" s="75">
        <v>0.09</v>
      </c>
      <c r="H8" s="75">
        <v>1.41</v>
      </c>
      <c r="I8" s="75">
        <f t="shared" si="0"/>
        <v>3.4888888888888889</v>
      </c>
      <c r="J8" s="75">
        <v>7.9000000000000001E-2</v>
      </c>
      <c r="K8" s="76">
        <v>0.78333333333333321</v>
      </c>
      <c r="L8" s="76">
        <f t="shared" si="1"/>
        <v>0.10217391304347824</v>
      </c>
      <c r="M8" s="76">
        <f t="shared" si="3"/>
        <v>1.2933406714364335</v>
      </c>
      <c r="N8" s="76">
        <f t="shared" si="4"/>
        <v>3.3609839816933634E-3</v>
      </c>
      <c r="O8" s="75">
        <v>19.3</v>
      </c>
      <c r="P8" s="75"/>
      <c r="Q8" s="75">
        <v>4576</v>
      </c>
      <c r="R8" s="108">
        <f t="shared" si="2"/>
        <v>0.74897856538294683</v>
      </c>
    </row>
    <row r="9" spans="1:18" ht="23.4" customHeight="1" x14ac:dyDescent="0.3">
      <c r="A9" s="73" t="s">
        <v>279</v>
      </c>
      <c r="B9" s="75">
        <v>29.1</v>
      </c>
      <c r="C9" s="75">
        <v>23.3</v>
      </c>
      <c r="D9" s="76">
        <v>8</v>
      </c>
      <c r="E9" s="76">
        <v>0.13</v>
      </c>
      <c r="F9" s="75">
        <v>0.314</v>
      </c>
      <c r="G9" s="75">
        <v>0.09</v>
      </c>
      <c r="H9" s="75">
        <v>1.41</v>
      </c>
      <c r="I9" s="75">
        <f t="shared" si="0"/>
        <v>3.4888888888888889</v>
      </c>
      <c r="J9" s="75">
        <v>7.0999999999999994E-2</v>
      </c>
      <c r="K9" s="76">
        <v>0.90277777777777779</v>
      </c>
      <c r="L9" s="76">
        <f t="shared" si="1"/>
        <v>0.11284722222222222</v>
      </c>
      <c r="M9" s="76">
        <f t="shared" si="3"/>
        <v>1.5893974960876371</v>
      </c>
      <c r="N9" s="76">
        <f t="shared" si="4"/>
        <v>4.8432284215546018E-3</v>
      </c>
      <c r="O9" s="75">
        <v>26.8</v>
      </c>
      <c r="P9" s="75">
        <v>0.4</v>
      </c>
      <c r="Q9" s="75">
        <v>5267</v>
      </c>
      <c r="R9" s="108">
        <f t="shared" si="2"/>
        <v>0.77683476029395127</v>
      </c>
    </row>
    <row r="10" spans="1:18" ht="23.4" customHeight="1" x14ac:dyDescent="0.3">
      <c r="A10" s="73" t="s">
        <v>295</v>
      </c>
      <c r="B10" s="75">
        <v>31.4</v>
      </c>
      <c r="C10" s="75">
        <v>17</v>
      </c>
      <c r="D10" s="76">
        <v>8.7222222222222214</v>
      </c>
      <c r="E10" s="76">
        <v>0.21</v>
      </c>
      <c r="F10" s="75">
        <v>0.39400000000000002</v>
      </c>
      <c r="G10" s="75">
        <v>0.28999999999999998</v>
      </c>
      <c r="H10" s="75">
        <v>0.74</v>
      </c>
      <c r="I10" s="75">
        <f t="shared" si="0"/>
        <v>1.3586206896551725</v>
      </c>
      <c r="J10" s="75">
        <v>5.7000000000000002E-2</v>
      </c>
      <c r="K10" s="76">
        <v>1.0194444444444444</v>
      </c>
      <c r="L10" s="76">
        <f t="shared" si="1"/>
        <v>0.11687898089171975</v>
      </c>
      <c r="M10" s="76">
        <f t="shared" si="3"/>
        <v>2.0505084366968376</v>
      </c>
      <c r="N10" s="76">
        <f t="shared" si="4"/>
        <v>6.8752341701011615E-3</v>
      </c>
      <c r="O10" s="75">
        <v>39</v>
      </c>
      <c r="P10" s="75">
        <v>1.4</v>
      </c>
      <c r="Q10" s="75">
        <v>7473</v>
      </c>
      <c r="R10" s="108">
        <f t="shared" si="2"/>
        <v>0.85564008969584748</v>
      </c>
    </row>
    <row r="11" spans="1:18" ht="23.4" customHeight="1" x14ac:dyDescent="0.3">
      <c r="A11" s="73" t="s">
        <v>271</v>
      </c>
      <c r="B11" s="75">
        <v>25.9</v>
      </c>
      <c r="C11" s="75">
        <v>28.9</v>
      </c>
      <c r="D11" s="76">
        <v>9.5833333333333339</v>
      </c>
      <c r="E11" s="76">
        <v>0.21</v>
      </c>
      <c r="F11" s="75">
        <v>0.39400000000000002</v>
      </c>
      <c r="G11" s="75">
        <v>0.28999999999999998</v>
      </c>
      <c r="H11" s="75">
        <v>0.74</v>
      </c>
      <c r="I11" s="75">
        <f t="shared" si="0"/>
        <v>1.3586206896551725</v>
      </c>
      <c r="J11" s="75">
        <v>9.0999999999999998E-2</v>
      </c>
      <c r="K11" s="76">
        <v>1.2972222222222223</v>
      </c>
      <c r="L11" s="76">
        <f t="shared" si="1"/>
        <v>0.1353623188405797</v>
      </c>
      <c r="M11" s="76">
        <f t="shared" si="3"/>
        <v>1.4874980092371395</v>
      </c>
      <c r="N11" s="76">
        <f t="shared" si="4"/>
        <v>4.6838172609197128E-3</v>
      </c>
      <c r="O11" s="75">
        <v>29.8</v>
      </c>
      <c r="P11" s="75">
        <v>1.4</v>
      </c>
      <c r="Q11" s="75">
        <v>9502</v>
      </c>
      <c r="R11" s="108">
        <f t="shared" si="2"/>
        <v>0.89005288888510325</v>
      </c>
    </row>
    <row r="12" spans="1:18" ht="23.4" customHeight="1" x14ac:dyDescent="0.3">
      <c r="A12" s="73" t="s">
        <v>268</v>
      </c>
      <c r="B12" s="75">
        <v>26.4</v>
      </c>
      <c r="C12" s="75">
        <v>29.6</v>
      </c>
      <c r="D12" s="76">
        <v>9.0555555555555554</v>
      </c>
      <c r="E12" s="76">
        <v>0.21</v>
      </c>
      <c r="F12" s="75">
        <v>0.39400000000000002</v>
      </c>
      <c r="G12" s="75">
        <v>0.28999999999999998</v>
      </c>
      <c r="H12" s="75">
        <v>0.74</v>
      </c>
      <c r="I12" s="75">
        <f t="shared" si="0"/>
        <v>1.3586206896551725</v>
      </c>
      <c r="J12" s="75">
        <v>9.9000000000000005E-2</v>
      </c>
      <c r="K12" s="76">
        <v>1.161111111111111</v>
      </c>
      <c r="L12" s="76">
        <f t="shared" si="1"/>
        <v>0.1282208588957055</v>
      </c>
      <c r="M12" s="76">
        <f t="shared" si="3"/>
        <v>1.295160190865712</v>
      </c>
      <c r="N12" s="76">
        <f t="shared" si="4"/>
        <v>4.3317857735035645E-3</v>
      </c>
      <c r="O12" s="75">
        <v>26.9</v>
      </c>
      <c r="P12" s="75">
        <v>1.5</v>
      </c>
      <c r="Q12" s="75">
        <v>8515</v>
      </c>
      <c r="R12" s="108">
        <f t="shared" si="2"/>
        <v>0.92076215879822787</v>
      </c>
    </row>
    <row r="13" spans="1:18" ht="23.4" customHeight="1" x14ac:dyDescent="0.3">
      <c r="A13" s="73" t="s">
        <v>308</v>
      </c>
      <c r="B13" s="75">
        <v>35.6</v>
      </c>
      <c r="C13" s="75">
        <v>14.9</v>
      </c>
      <c r="D13" s="76">
        <v>8.4166666666666661</v>
      </c>
      <c r="E13" s="76">
        <v>0.21</v>
      </c>
      <c r="F13" s="75">
        <v>0.39400000000000002</v>
      </c>
      <c r="G13" s="75">
        <v>0.28999999999999998</v>
      </c>
      <c r="H13" s="75">
        <v>0.74</v>
      </c>
      <c r="I13" s="75">
        <f t="shared" si="0"/>
        <v>1.3586206896551725</v>
      </c>
      <c r="J13" s="75">
        <v>5.4000000000000006E-2</v>
      </c>
      <c r="K13" s="76">
        <v>1.0999999999999999</v>
      </c>
      <c r="L13" s="76">
        <f t="shared" si="1"/>
        <v>0.1306930693069307</v>
      </c>
      <c r="M13" s="76">
        <f t="shared" si="3"/>
        <v>2.4202420242024201</v>
      </c>
      <c r="N13" s="76">
        <f t="shared" si="4"/>
        <v>8.7713469333510537E-3</v>
      </c>
      <c r="O13" s="75">
        <v>43.7</v>
      </c>
      <c r="P13" s="75">
        <v>1.4</v>
      </c>
      <c r="Q13" s="75">
        <v>8057</v>
      </c>
      <c r="R13" s="108">
        <f t="shared" si="2"/>
        <v>1.061752862157006</v>
      </c>
    </row>
    <row r="14" spans="1:18" ht="23.4" customHeight="1" x14ac:dyDescent="0.3">
      <c r="A14" s="73" t="s">
        <v>270</v>
      </c>
      <c r="B14" s="75">
        <v>26</v>
      </c>
      <c r="C14" s="75">
        <v>31.7</v>
      </c>
      <c r="D14" s="76">
        <v>7.666666666666667</v>
      </c>
      <c r="E14" s="76">
        <v>0.13</v>
      </c>
      <c r="F14" s="75">
        <v>0.314</v>
      </c>
      <c r="G14" s="75">
        <v>0.09</v>
      </c>
      <c r="H14" s="75">
        <v>1.41</v>
      </c>
      <c r="I14" s="75">
        <f t="shared" si="0"/>
        <v>3.4888888888888889</v>
      </c>
      <c r="J14" s="75">
        <v>0.08</v>
      </c>
      <c r="K14" s="76">
        <v>1.0777777777777777</v>
      </c>
      <c r="L14" s="76">
        <f t="shared" si="1"/>
        <v>0.14057971014492751</v>
      </c>
      <c r="M14" s="76">
        <f t="shared" si="3"/>
        <v>1.7572463768115938</v>
      </c>
      <c r="N14" s="76">
        <f t="shared" si="4"/>
        <v>4.4346911717642748E-3</v>
      </c>
      <c r="O14" s="75">
        <v>19.100000000000001</v>
      </c>
      <c r="P14" s="75">
        <v>0.3</v>
      </c>
      <c r="Q14" s="75">
        <v>6292</v>
      </c>
      <c r="R14" s="108">
        <f t="shared" si="2"/>
        <v>1.17181757577332</v>
      </c>
    </row>
    <row r="15" spans="1:18" ht="23.4" customHeight="1" x14ac:dyDescent="0.3">
      <c r="A15" s="73" t="s">
        <v>286</v>
      </c>
      <c r="B15" s="75">
        <v>27.2</v>
      </c>
      <c r="C15" s="75">
        <v>24.1</v>
      </c>
      <c r="D15" s="76">
        <v>9.9444444444444429</v>
      </c>
      <c r="E15" s="76">
        <v>0.21</v>
      </c>
      <c r="F15" s="75">
        <v>0.39400000000000002</v>
      </c>
      <c r="G15" s="75">
        <v>0.28999999999999998</v>
      </c>
      <c r="H15" s="75">
        <v>0.74</v>
      </c>
      <c r="I15" s="75">
        <f t="shared" si="0"/>
        <v>1.3586206896551725</v>
      </c>
      <c r="J15" s="75">
        <v>6.4000000000000001E-2</v>
      </c>
      <c r="K15" s="76">
        <v>1.7833333333333332</v>
      </c>
      <c r="L15" s="76">
        <f t="shared" si="1"/>
        <v>0.17932960893854749</v>
      </c>
      <c r="M15" s="76">
        <f t="shared" si="3"/>
        <v>2.8020251396648046</v>
      </c>
      <c r="N15" s="76">
        <f t="shared" si="4"/>
        <v>7.4410626115579866E-3</v>
      </c>
      <c r="O15" s="75">
        <v>36.9</v>
      </c>
      <c r="P15" s="75">
        <v>1.9</v>
      </c>
      <c r="Q15" s="75">
        <v>13078</v>
      </c>
      <c r="R15" s="108">
        <f t="shared" si="2"/>
        <v>1.2766230374298264</v>
      </c>
    </row>
    <row r="16" spans="1:18" ht="23.4" customHeight="1" x14ac:dyDescent="0.3">
      <c r="A16" s="73" t="s">
        <v>302</v>
      </c>
      <c r="B16" s="75">
        <v>33</v>
      </c>
      <c r="C16" s="75">
        <v>18.399999999999999</v>
      </c>
      <c r="D16" s="76">
        <v>9.3333333333333339</v>
      </c>
      <c r="E16" s="76">
        <v>0.21</v>
      </c>
      <c r="F16" s="75">
        <v>0.39400000000000002</v>
      </c>
      <c r="G16" s="75">
        <v>0.28999999999999998</v>
      </c>
      <c r="H16" s="75">
        <v>0.74</v>
      </c>
      <c r="I16" s="75">
        <f t="shared" si="0"/>
        <v>1.3586206896551725</v>
      </c>
      <c r="J16" s="75">
        <v>6.3E-2</v>
      </c>
      <c r="K16" s="76">
        <v>1.6527777777777777</v>
      </c>
      <c r="L16" s="76">
        <f t="shared" si="1"/>
        <v>0.17708333333333331</v>
      </c>
      <c r="M16" s="76">
        <f t="shared" si="3"/>
        <v>2.8108465608465605</v>
      </c>
      <c r="N16" s="76">
        <f t="shared" si="4"/>
        <v>9.6240942028985501E-3</v>
      </c>
      <c r="O16" s="75">
        <v>44.4</v>
      </c>
      <c r="P16" s="75">
        <v>2.1</v>
      </c>
      <c r="Q16" s="75">
        <v>12107</v>
      </c>
      <c r="R16" s="108">
        <f t="shared" si="2"/>
        <v>1.3909810922002974</v>
      </c>
    </row>
    <row r="17" spans="1:18" ht="23.4" customHeight="1" x14ac:dyDescent="0.3">
      <c r="A17" s="73" t="s">
        <v>275</v>
      </c>
      <c r="B17" s="75">
        <v>28.1</v>
      </c>
      <c r="C17" s="75">
        <v>24.1</v>
      </c>
      <c r="D17" s="76">
        <v>7.9444444444444446</v>
      </c>
      <c r="E17" s="76">
        <v>0.21</v>
      </c>
      <c r="F17" s="75">
        <v>0.39400000000000002</v>
      </c>
      <c r="G17" s="75">
        <v>0.28999999999999998</v>
      </c>
      <c r="H17" s="75">
        <v>0.74</v>
      </c>
      <c r="I17" s="75">
        <f t="shared" si="0"/>
        <v>1.3586206896551725</v>
      </c>
      <c r="J17" s="75">
        <v>9.9000000000000005E-2</v>
      </c>
      <c r="K17" s="76">
        <v>1.1444444444444444</v>
      </c>
      <c r="L17" s="76">
        <f t="shared" si="1"/>
        <v>0.14405594405594405</v>
      </c>
      <c r="M17" s="76">
        <f t="shared" si="3"/>
        <v>1.4551105460196367</v>
      </c>
      <c r="N17" s="76">
        <f t="shared" si="4"/>
        <v>5.9774250645619935E-3</v>
      </c>
      <c r="O17" s="75">
        <v>25.3</v>
      </c>
      <c r="P17" s="75">
        <v>1.4</v>
      </c>
      <c r="Q17" s="75">
        <v>8395</v>
      </c>
      <c r="R17" s="108">
        <f t="shared" si="2"/>
        <v>1.4124196772955531</v>
      </c>
    </row>
    <row r="18" spans="1:18" ht="23.4" customHeight="1" x14ac:dyDescent="0.3">
      <c r="A18" s="73" t="s">
        <v>288</v>
      </c>
      <c r="B18" s="75">
        <v>27.6</v>
      </c>
      <c r="C18" s="75">
        <v>23</v>
      </c>
      <c r="D18" s="76">
        <v>8.1388888888888893</v>
      </c>
      <c r="E18" s="76">
        <v>0.21</v>
      </c>
      <c r="F18" s="75">
        <v>0.39400000000000002</v>
      </c>
      <c r="G18" s="75">
        <v>0.28999999999999998</v>
      </c>
      <c r="H18" s="75">
        <v>0.74</v>
      </c>
      <c r="I18" s="75">
        <f t="shared" si="0"/>
        <v>1.3586206896551725</v>
      </c>
      <c r="J18" s="75">
        <v>6.4000000000000001E-2</v>
      </c>
      <c r="K18" s="76">
        <v>1.2222222222222223</v>
      </c>
      <c r="L18" s="76">
        <f t="shared" si="1"/>
        <v>0.15017064846416384</v>
      </c>
      <c r="M18" s="76">
        <f t="shared" si="3"/>
        <v>2.3464163822525599</v>
      </c>
      <c r="N18" s="76">
        <f t="shared" si="4"/>
        <v>6.5291586288766888E-3</v>
      </c>
      <c r="O18" s="75">
        <v>26.7</v>
      </c>
      <c r="P18" s="75">
        <v>1.8</v>
      </c>
      <c r="Q18" s="75">
        <v>8965</v>
      </c>
      <c r="R18" s="108">
        <f t="shared" si="2"/>
        <v>1.4356579211636626</v>
      </c>
    </row>
    <row r="19" spans="1:18" ht="23.4" customHeight="1" x14ac:dyDescent="0.3">
      <c r="A19" s="73" t="s">
        <v>292</v>
      </c>
      <c r="B19" s="75">
        <v>30.2</v>
      </c>
      <c r="C19" s="75">
        <v>18.600000000000001</v>
      </c>
      <c r="D19" s="76">
        <v>8.4722222222222214</v>
      </c>
      <c r="E19" s="76">
        <v>0.21</v>
      </c>
      <c r="F19" s="75">
        <v>0.39400000000000002</v>
      </c>
      <c r="G19" s="75">
        <v>0.28999999999999998</v>
      </c>
      <c r="H19" s="75">
        <v>0.74</v>
      </c>
      <c r="I19" s="75">
        <f t="shared" si="0"/>
        <v>1.3586206896551725</v>
      </c>
      <c r="J19" s="75">
        <v>6.8000000000000005E-2</v>
      </c>
      <c r="K19" s="76">
        <v>1.4166666666666665</v>
      </c>
      <c r="L19" s="76">
        <f t="shared" si="1"/>
        <v>0.16721311475409836</v>
      </c>
      <c r="M19" s="76">
        <f t="shared" si="3"/>
        <v>2.459016393442623</v>
      </c>
      <c r="N19" s="76">
        <f t="shared" si="4"/>
        <v>8.9899524061343196E-3</v>
      </c>
      <c r="O19" s="75">
        <v>34.299999999999997</v>
      </c>
      <c r="P19" s="75">
        <v>1.9</v>
      </c>
      <c r="Q19" s="75">
        <v>10388</v>
      </c>
      <c r="R19" s="108">
        <f t="shared" si="2"/>
        <v>1.553785794918235</v>
      </c>
    </row>
    <row r="20" spans="1:18" ht="23.4" customHeight="1" x14ac:dyDescent="0.3">
      <c r="A20" s="73" t="s">
        <v>297</v>
      </c>
      <c r="B20" s="75">
        <v>30.9</v>
      </c>
      <c r="C20" s="75">
        <v>21.5</v>
      </c>
      <c r="D20" s="76">
        <v>8.3055555555555554</v>
      </c>
      <c r="E20" s="76">
        <v>0.21</v>
      </c>
      <c r="F20" s="75">
        <v>0.39400000000000002</v>
      </c>
      <c r="G20" s="75">
        <v>0.28999999999999998</v>
      </c>
      <c r="H20" s="75">
        <v>0.74</v>
      </c>
      <c r="I20" s="75">
        <f t="shared" si="0"/>
        <v>1.3586206896551725</v>
      </c>
      <c r="J20" s="75">
        <v>6.6000000000000003E-2</v>
      </c>
      <c r="K20" s="76">
        <v>1.4027777777777777</v>
      </c>
      <c r="L20" s="76">
        <f t="shared" si="1"/>
        <v>0.16889632107023411</v>
      </c>
      <c r="M20" s="76">
        <f t="shared" si="3"/>
        <v>2.5590351677308196</v>
      </c>
      <c r="N20" s="76">
        <f t="shared" si="4"/>
        <v>7.855642840476006E-3</v>
      </c>
      <c r="O20" s="75">
        <v>31.4</v>
      </c>
      <c r="P20" s="75">
        <v>2.2000000000000002</v>
      </c>
      <c r="Q20" s="75">
        <v>10276</v>
      </c>
      <c r="R20" s="108">
        <f t="shared" si="2"/>
        <v>1.6375865532081884</v>
      </c>
    </row>
    <row r="21" spans="1:18" ht="23.4" customHeight="1" x14ac:dyDescent="0.3">
      <c r="A21" s="73" t="s">
        <v>290</v>
      </c>
      <c r="B21" s="75">
        <v>28.5</v>
      </c>
      <c r="C21" s="75">
        <v>21.2</v>
      </c>
      <c r="D21" s="76">
        <v>8.3611111111111107</v>
      </c>
      <c r="E21" s="76">
        <v>0.21</v>
      </c>
      <c r="F21" s="75">
        <v>0.39400000000000002</v>
      </c>
      <c r="G21" s="75">
        <v>0.28999999999999998</v>
      </c>
      <c r="H21" s="75">
        <v>0.74</v>
      </c>
      <c r="I21" s="75">
        <f t="shared" si="0"/>
        <v>1.3586206896551725</v>
      </c>
      <c r="J21" s="75">
        <v>6.0999999999999999E-2</v>
      </c>
      <c r="K21" s="76">
        <v>1.4555555555555555</v>
      </c>
      <c r="L21" s="76">
        <f t="shared" si="1"/>
        <v>0.17408637873754154</v>
      </c>
      <c r="M21" s="76">
        <f t="shared" si="3"/>
        <v>2.853875061271173</v>
      </c>
      <c r="N21" s="76">
        <f t="shared" si="4"/>
        <v>8.2116216385632809E-3</v>
      </c>
      <c r="O21" s="75">
        <v>29.9</v>
      </c>
      <c r="P21" s="75">
        <v>2</v>
      </c>
      <c r="Q21" s="75">
        <v>10662</v>
      </c>
      <c r="R21" s="108">
        <f t="shared" si="2"/>
        <v>1.7105521946998028</v>
      </c>
    </row>
    <row r="22" spans="1:18" ht="23.4" customHeight="1" x14ac:dyDescent="0.3">
      <c r="A22" s="73" t="s">
        <v>299</v>
      </c>
      <c r="B22" s="75">
        <v>31.3</v>
      </c>
      <c r="C22" s="75">
        <v>20.7</v>
      </c>
      <c r="D22" s="76">
        <v>9.6111111111111107</v>
      </c>
      <c r="E22" s="76">
        <v>0.21</v>
      </c>
      <c r="F22" s="75">
        <v>0.39400000000000002</v>
      </c>
      <c r="G22" s="75">
        <v>0.28999999999999998</v>
      </c>
      <c r="H22" s="75">
        <v>0.74</v>
      </c>
      <c r="I22" s="75">
        <f t="shared" si="0"/>
        <v>1.3586206896551725</v>
      </c>
      <c r="J22" s="75">
        <v>6.7000000000000004E-2</v>
      </c>
      <c r="K22" s="76">
        <v>1.9861111111111112</v>
      </c>
      <c r="L22" s="76">
        <f t="shared" si="1"/>
        <v>0.20664739884393066</v>
      </c>
      <c r="M22" s="76">
        <f t="shared" si="3"/>
        <v>3.0842895349840393</v>
      </c>
      <c r="N22" s="76">
        <f t="shared" si="4"/>
        <v>9.982966127726119E-3</v>
      </c>
      <c r="O22" s="75">
        <v>42.1</v>
      </c>
      <c r="P22" s="75">
        <v>1.9</v>
      </c>
      <c r="Q22" s="75">
        <v>14562</v>
      </c>
      <c r="R22" s="108">
        <f t="shared" si="2"/>
        <v>1.7194215154870367</v>
      </c>
    </row>
    <row r="23" spans="1:18" ht="23.4" customHeight="1" x14ac:dyDescent="0.3">
      <c r="A23" s="73" t="s">
        <v>294</v>
      </c>
      <c r="B23" s="75">
        <v>30.9</v>
      </c>
      <c r="C23" s="75">
        <v>17.399999999999999</v>
      </c>
      <c r="D23" s="76">
        <v>8.5277777777777768</v>
      </c>
      <c r="E23" s="76">
        <v>0.21</v>
      </c>
      <c r="F23" s="75">
        <v>0.39400000000000002</v>
      </c>
      <c r="G23" s="75">
        <v>0.28999999999999998</v>
      </c>
      <c r="H23" s="75">
        <v>0.74</v>
      </c>
      <c r="I23" s="75">
        <f t="shared" si="0"/>
        <v>1.3586206896551725</v>
      </c>
      <c r="J23" s="75">
        <v>6.0999999999999999E-2</v>
      </c>
      <c r="K23" s="76">
        <v>1.6249999999999998</v>
      </c>
      <c r="L23" s="76">
        <f t="shared" si="1"/>
        <v>0.19055374592833876</v>
      </c>
      <c r="M23" s="76">
        <f t="shared" si="3"/>
        <v>3.12383190046457</v>
      </c>
      <c r="N23" s="76">
        <f t="shared" si="4"/>
        <v>1.0951364708525218E-2</v>
      </c>
      <c r="O23" s="75">
        <v>36.5</v>
      </c>
      <c r="P23" s="75">
        <v>1.8</v>
      </c>
      <c r="Q23" s="75">
        <v>11911</v>
      </c>
      <c r="R23" s="108">
        <f t="shared" si="2"/>
        <v>1.8981406612750815</v>
      </c>
    </row>
    <row r="24" spans="1:18" ht="23.4" customHeight="1" x14ac:dyDescent="0.3">
      <c r="A24" s="73" t="s">
        <v>278</v>
      </c>
      <c r="B24" s="75">
        <v>29.1</v>
      </c>
      <c r="C24" s="75">
        <v>23.3</v>
      </c>
      <c r="D24" s="76">
        <v>8.1388888888888893</v>
      </c>
      <c r="E24" s="76">
        <v>0.21</v>
      </c>
      <c r="F24" s="75">
        <v>0.39400000000000002</v>
      </c>
      <c r="G24" s="75">
        <v>0.28999999999999998</v>
      </c>
      <c r="H24" s="75">
        <v>0.74</v>
      </c>
      <c r="I24" s="75">
        <f t="shared" si="0"/>
        <v>1.3586206896551725</v>
      </c>
      <c r="J24" s="75">
        <v>9.4E-2</v>
      </c>
      <c r="K24" s="76">
        <v>1.5138888888888888</v>
      </c>
      <c r="L24" s="76">
        <f t="shared" si="1"/>
        <v>0.18600682593856654</v>
      </c>
      <c r="M24" s="76">
        <f t="shared" si="3"/>
        <v>1.9787960206230484</v>
      </c>
      <c r="N24" s="76">
        <f t="shared" si="4"/>
        <v>7.9831255767625117E-3</v>
      </c>
      <c r="O24" s="75">
        <v>27.6</v>
      </c>
      <c r="P24" s="75">
        <v>1.7</v>
      </c>
      <c r="Q24" s="75">
        <v>11097</v>
      </c>
      <c r="R24" s="71">
        <f t="shared" si="2"/>
        <v>2.0122339926684152</v>
      </c>
    </row>
    <row r="25" spans="1:18" ht="23.4" customHeight="1" x14ac:dyDescent="0.3">
      <c r="A25" s="73" t="s">
        <v>273</v>
      </c>
      <c r="B25" s="75">
        <v>26.8</v>
      </c>
      <c r="C25" s="75">
        <v>26.1</v>
      </c>
      <c r="D25" s="76">
        <v>8.3333333333333339</v>
      </c>
      <c r="E25" s="76">
        <v>0.21</v>
      </c>
      <c r="F25" s="75">
        <v>0.39400000000000002</v>
      </c>
      <c r="G25" s="75">
        <v>0.28999999999999998</v>
      </c>
      <c r="H25" s="75">
        <v>0.74</v>
      </c>
      <c r="I25" s="75">
        <f t="shared" si="0"/>
        <v>1.3586206896551725</v>
      </c>
      <c r="J25" s="75">
        <v>0.115</v>
      </c>
      <c r="K25" s="76">
        <v>1.6583333333333332</v>
      </c>
      <c r="L25" s="76">
        <f t="shared" si="1"/>
        <v>0.19899999999999998</v>
      </c>
      <c r="M25" s="76">
        <f t="shared" si="3"/>
        <v>1.7304347826086954</v>
      </c>
      <c r="N25" s="76">
        <f t="shared" si="4"/>
        <v>7.6245210727969338E-3</v>
      </c>
      <c r="O25" s="75">
        <v>25.3</v>
      </c>
      <c r="P25" s="75">
        <v>1.6</v>
      </c>
      <c r="Q25" s="75">
        <v>12153</v>
      </c>
      <c r="R25" s="71">
        <f t="shared" si="2"/>
        <v>2.1710892356785627</v>
      </c>
    </row>
    <row r="26" spans="1:18" ht="23.4" customHeight="1" x14ac:dyDescent="0.3">
      <c r="A26" s="73" t="s">
        <v>303</v>
      </c>
      <c r="B26" s="75">
        <v>33</v>
      </c>
      <c r="C26" s="75">
        <v>18.399999999999999</v>
      </c>
      <c r="D26" s="76">
        <v>10.111111111111111</v>
      </c>
      <c r="E26" s="76">
        <v>0.53</v>
      </c>
      <c r="F26" s="75">
        <v>0.53</v>
      </c>
      <c r="G26" s="75">
        <v>0.73</v>
      </c>
      <c r="H26" s="75">
        <v>0.72</v>
      </c>
      <c r="I26" s="75">
        <f t="shared" si="0"/>
        <v>0.72602739726027399</v>
      </c>
      <c r="J26" s="75">
        <v>6.3E-2</v>
      </c>
      <c r="K26" s="76">
        <v>2.1527777777777777</v>
      </c>
      <c r="L26" s="76">
        <f t="shared" si="1"/>
        <v>0.21291208791208791</v>
      </c>
      <c r="M26" s="76">
        <f t="shared" si="3"/>
        <v>3.3795569509855223</v>
      </c>
      <c r="N26" s="76">
        <f t="shared" si="4"/>
        <v>1.1571309125656952E-2</v>
      </c>
      <c r="O26" s="75">
        <v>51.5</v>
      </c>
      <c r="P26" s="75">
        <v>4.3</v>
      </c>
      <c r="Q26" s="75">
        <v>21227</v>
      </c>
      <c r="R26" s="71">
        <f t="shared" si="2"/>
        <v>2.1922235159748489</v>
      </c>
    </row>
    <row r="27" spans="1:18" ht="23.4" customHeight="1" x14ac:dyDescent="0.3">
      <c r="A27" s="73" t="s">
        <v>309</v>
      </c>
      <c r="B27" s="75">
        <v>35.6</v>
      </c>
      <c r="C27" s="75">
        <v>14.9</v>
      </c>
      <c r="D27" s="76">
        <f>30.4/3.6</f>
        <v>8.4444444444444446</v>
      </c>
      <c r="E27" s="76">
        <v>0.53</v>
      </c>
      <c r="F27" s="75">
        <v>0.53</v>
      </c>
      <c r="G27" s="75">
        <v>0.73</v>
      </c>
      <c r="H27" s="75">
        <v>0.72</v>
      </c>
      <c r="I27" s="75">
        <f t="shared" si="0"/>
        <v>0.72602739726027399</v>
      </c>
      <c r="J27" s="75">
        <v>5.9000000000000004E-2</v>
      </c>
      <c r="K27" s="76">
        <v>1.4916666666666667</v>
      </c>
      <c r="L27" s="76">
        <f t="shared" si="1"/>
        <v>0.17664473684210527</v>
      </c>
      <c r="M27" s="76">
        <f t="shared" si="3"/>
        <v>2.9939785905441569</v>
      </c>
      <c r="N27" s="76">
        <f t="shared" si="4"/>
        <v>1.1855351465913105E-2</v>
      </c>
      <c r="O27" s="75">
        <v>44</v>
      </c>
      <c r="P27" s="75">
        <v>2.9</v>
      </c>
      <c r="Q27" s="75">
        <v>14712</v>
      </c>
      <c r="R27" s="71">
        <f t="shared" si="2"/>
        <v>2.2593658284509401</v>
      </c>
    </row>
    <row r="28" spans="1:18" ht="23.4" customHeight="1" x14ac:dyDescent="0.3">
      <c r="A28" s="73" t="s">
        <v>306</v>
      </c>
      <c r="B28" s="75">
        <v>34.1</v>
      </c>
      <c r="C28" s="75">
        <v>16.3</v>
      </c>
      <c r="D28" s="76">
        <v>7.5277777777777777</v>
      </c>
      <c r="E28" s="76">
        <v>0.21</v>
      </c>
      <c r="F28" s="75">
        <v>0.39400000000000002</v>
      </c>
      <c r="G28" s="75">
        <v>0.28999999999999998</v>
      </c>
      <c r="H28" s="75">
        <v>0.74</v>
      </c>
      <c r="I28" s="75">
        <f t="shared" si="0"/>
        <v>1.3586206896551725</v>
      </c>
      <c r="J28" s="75">
        <v>0.06</v>
      </c>
      <c r="K28" s="76">
        <v>1.4666666666666668</v>
      </c>
      <c r="L28" s="76">
        <f t="shared" si="1"/>
        <v>0.19483394833948342</v>
      </c>
      <c r="M28" s="76">
        <f t="shared" si="3"/>
        <v>3.2472324723247237</v>
      </c>
      <c r="N28" s="76">
        <f t="shared" si="4"/>
        <v>1.195300296561248E-2</v>
      </c>
      <c r="O28" s="75">
        <v>33.299999999999997</v>
      </c>
      <c r="P28" s="75">
        <v>1.6</v>
      </c>
      <c r="Q28" s="75">
        <v>10745</v>
      </c>
      <c r="R28" s="71">
        <f t="shared" si="2"/>
        <v>2.5029642373457741</v>
      </c>
    </row>
    <row r="29" spans="1:18" ht="23.4" customHeight="1" x14ac:dyDescent="0.3">
      <c r="A29" s="73" t="s">
        <v>280</v>
      </c>
      <c r="B29" s="75">
        <v>29.7</v>
      </c>
      <c r="C29" s="75">
        <v>22.8</v>
      </c>
      <c r="D29" s="76">
        <v>7.0555555555555554</v>
      </c>
      <c r="E29" s="76">
        <v>0.21</v>
      </c>
      <c r="F29" s="75">
        <v>0.39400000000000002</v>
      </c>
      <c r="G29" s="75">
        <v>0.28999999999999998</v>
      </c>
      <c r="H29" s="75">
        <v>0.74</v>
      </c>
      <c r="I29" s="75">
        <f t="shared" si="0"/>
        <v>1.3586206896551725</v>
      </c>
      <c r="J29" s="75">
        <v>8.6999999999999994E-2</v>
      </c>
      <c r="K29" s="76">
        <v>1.2777777777777777</v>
      </c>
      <c r="L29" s="76">
        <f t="shared" si="1"/>
        <v>0.18110236220472439</v>
      </c>
      <c r="M29" s="76">
        <f t="shared" si="3"/>
        <v>2.0816363471807402</v>
      </c>
      <c r="N29" s="76">
        <f t="shared" si="4"/>
        <v>7.9430860616107185E-3</v>
      </c>
      <c r="O29" s="75" t="s">
        <v>281</v>
      </c>
      <c r="P29" s="75">
        <v>1.8</v>
      </c>
      <c r="Q29" s="75">
        <v>9368</v>
      </c>
      <c r="R29" s="71">
        <f t="shared" si="2"/>
        <v>2.5558399488769994</v>
      </c>
    </row>
    <row r="30" spans="1:18" ht="23.4" customHeight="1" x14ac:dyDescent="0.3">
      <c r="A30" s="73" t="s">
        <v>310</v>
      </c>
      <c r="B30" s="75">
        <v>35.799999999999997</v>
      </c>
      <c r="C30" s="75">
        <v>14.2</v>
      </c>
      <c r="D30" s="76">
        <v>7.8888888888888884</v>
      </c>
      <c r="E30" s="76">
        <v>0.21</v>
      </c>
      <c r="F30" s="75">
        <v>0.39400000000000002</v>
      </c>
      <c r="G30" s="75">
        <v>0.28999999999999998</v>
      </c>
      <c r="H30" s="75">
        <v>0.74</v>
      </c>
      <c r="I30" s="75">
        <f t="shared" si="0"/>
        <v>1.3586206896551725</v>
      </c>
      <c r="J30" s="75">
        <v>5.5E-2</v>
      </c>
      <c r="K30" s="76">
        <v>1.7944444444444443</v>
      </c>
      <c r="L30" s="76">
        <f t="shared" si="1"/>
        <v>0.22746478873239437</v>
      </c>
      <c r="M30" s="76">
        <f t="shared" si="3"/>
        <v>4.1357234314980795</v>
      </c>
      <c r="N30" s="76">
        <f t="shared" si="4"/>
        <v>1.601864709383059E-2</v>
      </c>
      <c r="O30" s="75">
        <v>40.200000000000003</v>
      </c>
      <c r="P30" s="75"/>
      <c r="Q30" s="75">
        <v>13153</v>
      </c>
      <c r="R30" s="71">
        <f t="shared" si="2"/>
        <v>2.9973061564943104</v>
      </c>
    </row>
    <row r="31" spans="1:18" ht="23.4" customHeight="1" x14ac:dyDescent="0.3">
      <c r="A31" s="73" t="s">
        <v>304</v>
      </c>
      <c r="B31" s="75">
        <v>38</v>
      </c>
      <c r="C31" s="75">
        <v>14</v>
      </c>
      <c r="D31" s="76">
        <v>8</v>
      </c>
      <c r="E31" s="76">
        <v>0.21</v>
      </c>
      <c r="F31" s="75">
        <v>0.39400000000000002</v>
      </c>
      <c r="G31" s="75">
        <v>0.28999999999999998</v>
      </c>
      <c r="H31" s="75">
        <v>0.74</v>
      </c>
      <c r="I31" s="75">
        <f t="shared" si="0"/>
        <v>1.3586206896551725</v>
      </c>
      <c r="J31" s="75">
        <v>6.4000000000000001E-2</v>
      </c>
      <c r="K31" s="76">
        <v>1.9333333333333333</v>
      </c>
      <c r="L31" s="76">
        <f t="shared" si="1"/>
        <v>0.24166666666666667</v>
      </c>
      <c r="M31" s="76">
        <f t="shared" si="3"/>
        <v>3.7760416666666665</v>
      </c>
      <c r="N31" s="76">
        <f t="shared" si="4"/>
        <v>1.7261904761904763E-2</v>
      </c>
      <c r="O31" s="75">
        <v>44</v>
      </c>
      <c r="P31" s="75">
        <v>1.9</v>
      </c>
      <c r="Q31" s="75">
        <v>14176</v>
      </c>
      <c r="R31" s="71">
        <f t="shared" si="2"/>
        <v>3.2518488587787435</v>
      </c>
    </row>
    <row r="32" spans="1:18" ht="23.4" customHeight="1" x14ac:dyDescent="0.3">
      <c r="A32" s="73" t="s">
        <v>276</v>
      </c>
      <c r="B32" s="75">
        <v>28.1</v>
      </c>
      <c r="C32" s="75">
        <v>24.1</v>
      </c>
      <c r="D32" s="76">
        <v>7.4444444444444446</v>
      </c>
      <c r="E32" s="76">
        <v>0.53</v>
      </c>
      <c r="F32" s="75">
        <v>0.53</v>
      </c>
      <c r="G32" s="75">
        <v>0.73</v>
      </c>
      <c r="H32" s="75">
        <v>0.72</v>
      </c>
      <c r="I32" s="75">
        <f t="shared" si="0"/>
        <v>0.72602739726027399</v>
      </c>
      <c r="J32" s="75">
        <v>0.111</v>
      </c>
      <c r="K32" s="76">
        <v>1.461111111111111</v>
      </c>
      <c r="L32" s="76">
        <f t="shared" si="1"/>
        <v>0.19626865671641788</v>
      </c>
      <c r="M32" s="76">
        <f t="shared" si="3"/>
        <v>1.7681860965443053</v>
      </c>
      <c r="N32" s="76">
        <f t="shared" si="4"/>
        <v>8.1439276645816541E-3</v>
      </c>
      <c r="O32" s="75" t="s">
        <v>277</v>
      </c>
      <c r="P32" s="75">
        <v>3.9</v>
      </c>
      <c r="Q32" s="75">
        <v>14399</v>
      </c>
      <c r="R32" s="71">
        <f t="shared" si="2"/>
        <v>3.556088282645935</v>
      </c>
    </row>
    <row r="33" spans="1:18" ht="23.4" customHeight="1" x14ac:dyDescent="0.3">
      <c r="A33" s="73" t="s">
        <v>266</v>
      </c>
      <c r="B33" s="75">
        <v>25.4</v>
      </c>
      <c r="C33" s="75">
        <v>30.4</v>
      </c>
      <c r="D33" s="76">
        <v>6.6388888888888884</v>
      </c>
      <c r="E33" s="76">
        <v>0.21</v>
      </c>
      <c r="F33" s="75">
        <v>0.39400000000000002</v>
      </c>
      <c r="G33" s="75">
        <v>0.28999999999999998</v>
      </c>
      <c r="H33" s="75">
        <v>0.74</v>
      </c>
      <c r="I33" s="75">
        <f t="shared" si="0"/>
        <v>1.3586206896551725</v>
      </c>
      <c r="J33" s="75">
        <v>9.5000000000000001E-2</v>
      </c>
      <c r="K33" s="76">
        <v>1.4749999999999999</v>
      </c>
      <c r="L33" s="76">
        <f t="shared" si="1"/>
        <v>0.22217573221757322</v>
      </c>
      <c r="M33" s="76">
        <f t="shared" si="3"/>
        <v>2.3386919180797183</v>
      </c>
      <c r="N33" s="76">
        <f t="shared" si="4"/>
        <v>7.3084122439991198E-3</v>
      </c>
      <c r="O33" s="75">
        <v>15.3</v>
      </c>
      <c r="P33" s="75">
        <v>1.6</v>
      </c>
      <c r="Q33" s="75">
        <v>10801</v>
      </c>
      <c r="R33" s="71">
        <f t="shared" si="2"/>
        <v>4.187097521407213</v>
      </c>
    </row>
    <row r="34" spans="1:18" ht="23.4" customHeight="1" x14ac:dyDescent="0.3">
      <c r="A34" s="73" t="s">
        <v>311</v>
      </c>
      <c r="B34" s="75">
        <v>36.299999999999997</v>
      </c>
      <c r="C34" s="75">
        <v>13.6</v>
      </c>
      <c r="D34" s="76">
        <f>27.4/3.6</f>
        <v>7.6111111111111107</v>
      </c>
      <c r="E34" s="76">
        <v>0.21</v>
      </c>
      <c r="F34" s="75">
        <v>0.39400000000000002</v>
      </c>
      <c r="G34" s="75">
        <v>0.28999999999999998</v>
      </c>
      <c r="H34" s="75">
        <v>0.74</v>
      </c>
      <c r="I34" s="75">
        <f t="shared" si="0"/>
        <v>1.3586206896551725</v>
      </c>
      <c r="J34" s="75">
        <v>5.7999999999999996E-2</v>
      </c>
      <c r="K34" s="76">
        <v>2.0444444444444443</v>
      </c>
      <c r="L34" s="76">
        <f t="shared" si="1"/>
        <v>0.2686131386861314</v>
      </c>
      <c r="M34" s="76">
        <f t="shared" si="3"/>
        <v>4.6312610118298521</v>
      </c>
      <c r="N34" s="76">
        <f t="shared" si="4"/>
        <v>1.9750966079862604E-2</v>
      </c>
      <c r="O34" s="75">
        <v>39.1</v>
      </c>
      <c r="P34" s="75"/>
      <c r="Q34" s="75">
        <v>14981</v>
      </c>
      <c r="R34" s="71">
        <f t="shared" si="2"/>
        <v>4.4726150444527635</v>
      </c>
    </row>
    <row r="35" spans="1:18" ht="23.4" customHeight="1" x14ac:dyDescent="0.3">
      <c r="A35" s="73" t="s">
        <v>269</v>
      </c>
      <c r="B35" s="75">
        <v>26.4</v>
      </c>
      <c r="C35" s="75">
        <v>29.6</v>
      </c>
      <c r="D35" s="76">
        <v>6.9444444444444446</v>
      </c>
      <c r="E35" s="76">
        <v>0.53</v>
      </c>
      <c r="F35" s="75">
        <v>0.53</v>
      </c>
      <c r="G35" s="75">
        <v>0.73</v>
      </c>
      <c r="H35" s="75">
        <v>0.72</v>
      </c>
      <c r="I35" s="75">
        <f t="shared" si="0"/>
        <v>0.72602739726027399</v>
      </c>
      <c r="J35" s="75">
        <v>8.5999999999999993E-2</v>
      </c>
      <c r="K35" s="76">
        <v>1.4388888888888889</v>
      </c>
      <c r="L35" s="76">
        <f t="shared" si="1"/>
        <v>0.2072</v>
      </c>
      <c r="M35" s="76">
        <f t="shared" si="3"/>
        <v>2.4093023255813955</v>
      </c>
      <c r="N35" s="76">
        <f t="shared" si="4"/>
        <v>6.9999999999999993E-3</v>
      </c>
      <c r="O35" s="75">
        <v>17.2</v>
      </c>
      <c r="P35" s="75">
        <v>2.5</v>
      </c>
      <c r="Q35" s="75">
        <v>14196</v>
      </c>
      <c r="R35" s="71">
        <f t="shared" si="2"/>
        <v>4.5257449052425036</v>
      </c>
    </row>
    <row r="36" spans="1:18" ht="23.4" customHeight="1" x14ac:dyDescent="0.3">
      <c r="A36" s="73" t="s">
        <v>298</v>
      </c>
      <c r="B36" s="75">
        <v>30.9</v>
      </c>
      <c r="C36" s="75">
        <v>21.5</v>
      </c>
      <c r="D36" s="76">
        <v>7.25</v>
      </c>
      <c r="E36" s="76">
        <v>0.53</v>
      </c>
      <c r="F36" s="75">
        <v>0.53</v>
      </c>
      <c r="G36" s="75">
        <v>0.73</v>
      </c>
      <c r="H36" s="75">
        <v>0.72</v>
      </c>
      <c r="I36" s="75">
        <f t="shared" si="0"/>
        <v>0.72602739726027399</v>
      </c>
      <c r="J36" s="75">
        <v>7.400000000000001E-2</v>
      </c>
      <c r="K36" s="76">
        <v>1.6083333333333334</v>
      </c>
      <c r="L36" s="76">
        <f t="shared" si="1"/>
        <v>0.22183908045977013</v>
      </c>
      <c r="M36" s="76">
        <f t="shared" si="3"/>
        <v>2.997825411618515</v>
      </c>
      <c r="N36" s="76">
        <f t="shared" si="4"/>
        <v>1.0318096765570705E-2</v>
      </c>
      <c r="O36" s="75">
        <v>25</v>
      </c>
      <c r="P36" s="75">
        <v>3</v>
      </c>
      <c r="Q36" s="75">
        <v>15846</v>
      </c>
      <c r="R36" s="71">
        <f t="shared" si="2"/>
        <v>4.625399280688999</v>
      </c>
    </row>
    <row r="37" spans="1:18" ht="23.4" customHeight="1" x14ac:dyDescent="0.3">
      <c r="A37" s="73" t="s">
        <v>301</v>
      </c>
      <c r="B37" s="75">
        <v>32.5</v>
      </c>
      <c r="C37" s="75">
        <v>18.899999999999999</v>
      </c>
      <c r="D37" s="76">
        <v>8.1388888888888893</v>
      </c>
      <c r="E37" s="76">
        <v>0.21</v>
      </c>
      <c r="F37" s="75">
        <v>0.39400000000000002</v>
      </c>
      <c r="G37" s="75">
        <v>0.28999999999999998</v>
      </c>
      <c r="H37" s="75">
        <v>0.74</v>
      </c>
      <c r="I37" s="75">
        <f t="shared" si="0"/>
        <v>1.3586206896551725</v>
      </c>
      <c r="J37" s="75">
        <v>6.0999999999999999E-2</v>
      </c>
      <c r="K37" s="76">
        <v>2.3972222222222226</v>
      </c>
      <c r="L37" s="76">
        <f t="shared" si="1"/>
        <v>0.29453924914675772</v>
      </c>
      <c r="M37" s="76">
        <f t="shared" si="3"/>
        <v>4.8285122810943886</v>
      </c>
      <c r="N37" s="76">
        <f t="shared" si="4"/>
        <v>1.5584087256442209E-2</v>
      </c>
      <c r="O37" s="75">
        <v>33.9</v>
      </c>
      <c r="P37" s="75">
        <v>2.4</v>
      </c>
      <c r="Q37" s="75">
        <v>17560</v>
      </c>
      <c r="R37" s="71">
        <f t="shared" si="2"/>
        <v>4.8370773965283531</v>
      </c>
    </row>
    <row r="38" spans="1:18" ht="23.4" customHeight="1" x14ac:dyDescent="0.3">
      <c r="A38" s="73" t="s">
        <v>291</v>
      </c>
      <c r="B38" s="75">
        <v>28.5</v>
      </c>
      <c r="C38" s="75">
        <v>21.2</v>
      </c>
      <c r="D38" s="76">
        <v>8.6666666666666661</v>
      </c>
      <c r="E38" s="76">
        <v>0.53</v>
      </c>
      <c r="F38" s="75">
        <v>0.53</v>
      </c>
      <c r="G38" s="75">
        <v>0.73</v>
      </c>
      <c r="H38" s="75">
        <v>0.72</v>
      </c>
      <c r="I38" s="75">
        <f t="shared" si="0"/>
        <v>0.72602739726027399</v>
      </c>
      <c r="J38" s="75">
        <v>7.400000000000001E-2</v>
      </c>
      <c r="K38" s="76">
        <v>2.4694444444444446</v>
      </c>
      <c r="L38" s="76">
        <f t="shared" si="1"/>
        <v>0.28493589743589748</v>
      </c>
      <c r="M38" s="76">
        <f t="shared" si="3"/>
        <v>3.8504851004851006</v>
      </c>
      <c r="N38" s="76">
        <f t="shared" si="4"/>
        <v>1.3440372520561203E-2</v>
      </c>
      <c r="O38" s="75">
        <v>31.9</v>
      </c>
      <c r="P38" s="75">
        <v>4.9000000000000004</v>
      </c>
      <c r="Q38" s="75">
        <v>24333</v>
      </c>
      <c r="R38" s="71">
        <f t="shared" si="2"/>
        <v>5.4012959068773672</v>
      </c>
    </row>
    <row r="39" spans="1:18" ht="23.4" customHeight="1" x14ac:dyDescent="0.3">
      <c r="A39" s="73" t="s">
        <v>283</v>
      </c>
      <c r="B39" s="75">
        <v>31.8</v>
      </c>
      <c r="C39" s="75">
        <v>18.7</v>
      </c>
      <c r="D39" s="76">
        <v>5.3611111111111116</v>
      </c>
      <c r="E39" s="76">
        <v>0.21</v>
      </c>
      <c r="F39" s="75">
        <v>0.39400000000000002</v>
      </c>
      <c r="G39" s="75">
        <v>0.28999999999999998</v>
      </c>
      <c r="H39" s="75">
        <v>0.74</v>
      </c>
      <c r="I39" s="75">
        <f t="shared" si="0"/>
        <v>1.3586206896551725</v>
      </c>
      <c r="J39" s="75">
        <v>7.4999999999999997E-2</v>
      </c>
      <c r="K39" s="76">
        <v>1.1111111111111112</v>
      </c>
      <c r="L39" s="76">
        <f t="shared" si="1"/>
        <v>0.20725388601036268</v>
      </c>
      <c r="M39" s="76">
        <f t="shared" si="3"/>
        <v>2.7633851468048358</v>
      </c>
      <c r="N39" s="76">
        <f t="shared" si="4"/>
        <v>1.1083095508575546E-2</v>
      </c>
      <c r="O39" s="75">
        <v>17.5</v>
      </c>
      <c r="P39" s="75">
        <v>1.8</v>
      </c>
      <c r="Q39" s="75">
        <v>8141</v>
      </c>
      <c r="R39" s="71">
        <f t="shared" si="2"/>
        <v>5.5421615306566681</v>
      </c>
    </row>
    <row r="40" spans="1:18" ht="23.4" customHeight="1" x14ac:dyDescent="0.3">
      <c r="A40" s="73" t="s">
        <v>296</v>
      </c>
      <c r="B40" s="75">
        <v>31.4</v>
      </c>
      <c r="C40" s="75">
        <v>17</v>
      </c>
      <c r="D40" s="76">
        <v>7.1944444444444438</v>
      </c>
      <c r="E40" s="76">
        <v>0.53</v>
      </c>
      <c r="F40" s="75">
        <v>0.53</v>
      </c>
      <c r="G40" s="75">
        <v>0.73</v>
      </c>
      <c r="H40" s="75">
        <v>0.72</v>
      </c>
      <c r="I40" s="75">
        <f t="shared" si="0"/>
        <v>0.72602739726027399</v>
      </c>
      <c r="J40" s="75">
        <v>5.9000000000000004E-2</v>
      </c>
      <c r="K40" s="76">
        <v>1.7638888888888888</v>
      </c>
      <c r="L40" s="76">
        <f t="shared" si="1"/>
        <v>0.24517374517374518</v>
      </c>
      <c r="M40" s="76">
        <f t="shared" si="3"/>
        <v>4.155487206334664</v>
      </c>
      <c r="N40" s="76">
        <f t="shared" si="4"/>
        <v>1.4421985010220306E-2</v>
      </c>
      <c r="O40" s="75">
        <v>28.1</v>
      </c>
      <c r="P40" s="75">
        <v>3.6</v>
      </c>
      <c r="Q40" s="75">
        <v>17388</v>
      </c>
      <c r="R40" s="71">
        <f t="shared" si="2"/>
        <v>5.6813964736264113</v>
      </c>
    </row>
    <row r="41" spans="1:18" ht="23.4" customHeight="1" x14ac:dyDescent="0.3">
      <c r="A41" s="73" t="s">
        <v>285</v>
      </c>
      <c r="B41" s="75">
        <v>32.4</v>
      </c>
      <c r="C41" s="75">
        <v>17.899999999999999</v>
      </c>
      <c r="D41" s="76">
        <v>5.166666666666667</v>
      </c>
      <c r="E41" s="76">
        <v>0.21</v>
      </c>
      <c r="F41" s="75">
        <v>0.39400000000000002</v>
      </c>
      <c r="G41" s="75">
        <v>0.28999999999999998</v>
      </c>
      <c r="H41" s="75">
        <v>0.74</v>
      </c>
      <c r="I41" s="75">
        <f t="shared" si="0"/>
        <v>1.3586206896551725</v>
      </c>
      <c r="J41" s="75">
        <v>7.4999999999999997E-2</v>
      </c>
      <c r="K41" s="76">
        <v>1.1194444444444445</v>
      </c>
      <c r="L41" s="76">
        <f t="shared" si="1"/>
        <v>0.21666666666666665</v>
      </c>
      <c r="M41" s="76">
        <f t="shared" si="3"/>
        <v>2.8888888888888888</v>
      </c>
      <c r="N41" s="76">
        <f t="shared" si="4"/>
        <v>1.2104283054003724E-2</v>
      </c>
      <c r="O41" s="75">
        <v>17.3</v>
      </c>
      <c r="P41" s="75">
        <v>1.7</v>
      </c>
      <c r="Q41" s="75">
        <v>8209</v>
      </c>
      <c r="R41" s="71">
        <f t="shared" si="2"/>
        <v>6.458529791267539</v>
      </c>
    </row>
    <row r="42" spans="1:18" ht="23.4" customHeight="1" x14ac:dyDescent="0.3">
      <c r="A42" s="73" t="s">
        <v>300</v>
      </c>
      <c r="B42" s="75">
        <v>31.3</v>
      </c>
      <c r="C42" s="75">
        <v>20.7</v>
      </c>
      <c r="D42" s="76">
        <v>6.8055555555555554</v>
      </c>
      <c r="E42" s="76">
        <v>0.53</v>
      </c>
      <c r="F42" s="75">
        <v>0.53</v>
      </c>
      <c r="G42" s="75">
        <v>0.73</v>
      </c>
      <c r="H42" s="75">
        <v>0.72</v>
      </c>
      <c r="I42" s="75">
        <f t="shared" si="0"/>
        <v>0.72602739726027399</v>
      </c>
      <c r="J42" s="75">
        <v>7.5999999999999998E-2</v>
      </c>
      <c r="K42" s="76">
        <v>2.0527777777777776</v>
      </c>
      <c r="L42" s="76">
        <f t="shared" si="1"/>
        <v>0.3016326530612245</v>
      </c>
      <c r="M42" s="76">
        <f t="shared" si="3"/>
        <v>3.9688506981740068</v>
      </c>
      <c r="N42" s="76">
        <f t="shared" si="4"/>
        <v>1.4571625751749976E-2</v>
      </c>
      <c r="O42" s="75">
        <v>23.3</v>
      </c>
      <c r="P42" s="75">
        <v>3.3</v>
      </c>
      <c r="Q42" s="75">
        <v>20229</v>
      </c>
      <c r="R42" s="71">
        <f t="shared" si="2"/>
        <v>9.863084690784758</v>
      </c>
    </row>
    <row r="43" spans="1:18" ht="23.4" customHeight="1" x14ac:dyDescent="0.3">
      <c r="A43" s="73" t="s">
        <v>287</v>
      </c>
      <c r="B43" s="75">
        <v>27.2</v>
      </c>
      <c r="C43" s="75">
        <v>24.1</v>
      </c>
      <c r="D43" s="76">
        <v>8.1388888888888893</v>
      </c>
      <c r="E43" s="76">
        <v>0.53</v>
      </c>
      <c r="F43" s="75">
        <v>0.53</v>
      </c>
      <c r="G43" s="75">
        <v>0.73</v>
      </c>
      <c r="H43" s="75">
        <v>0.72</v>
      </c>
      <c r="I43" s="75">
        <f t="shared" si="0"/>
        <v>0.72602739726027399</v>
      </c>
      <c r="J43" s="75">
        <v>6.6000000000000003E-2</v>
      </c>
      <c r="K43" s="76">
        <v>2.838888888888889</v>
      </c>
      <c r="L43" s="76">
        <f t="shared" si="1"/>
        <v>0.34880546075085322</v>
      </c>
      <c r="M43" s="76">
        <f t="shared" si="3"/>
        <v>5.2849312234977761</v>
      </c>
      <c r="N43" s="76">
        <f t="shared" si="4"/>
        <v>1.4473255632815485E-2</v>
      </c>
      <c r="O43" s="75">
        <v>25.7</v>
      </c>
      <c r="P43" s="75">
        <v>4.3</v>
      </c>
      <c r="Q43" s="75">
        <v>27987</v>
      </c>
      <c r="R43" s="71">
        <f t="shared" si="2"/>
        <v>9.9746566515688322</v>
      </c>
    </row>
    <row r="44" spans="1:18" ht="23.4" customHeight="1" x14ac:dyDescent="0.3">
      <c r="A44" s="73" t="s">
        <v>284</v>
      </c>
      <c r="B44" s="75">
        <v>31.8</v>
      </c>
      <c r="C44" s="75">
        <v>18.7</v>
      </c>
      <c r="D44" s="76">
        <v>6.0555555555555554</v>
      </c>
      <c r="E44" s="76">
        <v>0.53</v>
      </c>
      <c r="F44" s="75">
        <v>0.53</v>
      </c>
      <c r="G44" s="75">
        <v>0.73</v>
      </c>
      <c r="H44" s="75">
        <v>0.72</v>
      </c>
      <c r="I44" s="75">
        <f t="shared" si="0"/>
        <v>0.72602739726027399</v>
      </c>
      <c r="J44" s="75">
        <v>8.5000000000000006E-2</v>
      </c>
      <c r="K44" s="76">
        <v>1.8388888888888888</v>
      </c>
      <c r="L44" s="76">
        <f t="shared" si="1"/>
        <v>0.30366972477064219</v>
      </c>
      <c r="M44" s="76">
        <f t="shared" si="3"/>
        <v>3.5725849973016728</v>
      </c>
      <c r="N44" s="76">
        <f t="shared" si="4"/>
        <v>1.6239022715007604E-2</v>
      </c>
      <c r="O44" s="75">
        <v>20.8</v>
      </c>
      <c r="P44" s="75">
        <v>3.6</v>
      </c>
      <c r="Q44" s="75">
        <v>18137</v>
      </c>
      <c r="R44" s="71">
        <f t="shared" si="2"/>
        <v>12.642293120027324</v>
      </c>
    </row>
    <row r="45" spans="1:18" ht="23.4" customHeight="1" x14ac:dyDescent="0.3">
      <c r="A45" s="73" t="s">
        <v>289</v>
      </c>
      <c r="B45" s="75">
        <v>27.6</v>
      </c>
      <c r="C45" s="75">
        <v>23</v>
      </c>
      <c r="D45" s="76">
        <v>6.333333333333333</v>
      </c>
      <c r="E45" s="76">
        <v>0.53</v>
      </c>
      <c r="F45" s="75">
        <v>0.53</v>
      </c>
      <c r="G45" s="75">
        <v>0.73</v>
      </c>
      <c r="H45" s="75">
        <v>0.72</v>
      </c>
      <c r="I45" s="75">
        <f t="shared" si="0"/>
        <v>0.72602739726027399</v>
      </c>
      <c r="J45" s="75">
        <v>7.0000000000000007E-2</v>
      </c>
      <c r="K45" s="76">
        <v>2.411111111111111</v>
      </c>
      <c r="L45" s="76">
        <f t="shared" si="1"/>
        <v>0.38070175438596493</v>
      </c>
      <c r="M45" s="76">
        <f t="shared" si="3"/>
        <v>5.4385964912280702</v>
      </c>
      <c r="N45" s="76">
        <f t="shared" si="4"/>
        <v>1.6552250190694128E-2</v>
      </c>
      <c r="O45" s="75">
        <v>17.8</v>
      </c>
      <c r="P45" s="75">
        <v>3.4</v>
      </c>
      <c r="Q45" s="75">
        <v>23780</v>
      </c>
      <c r="R45" s="71">
        <f t="shared" si="2"/>
        <v>20.883653509373076</v>
      </c>
    </row>
    <row r="46" spans="1:18" ht="23.4" customHeight="1" x14ac:dyDescent="0.3">
      <c r="A46" s="73" t="s">
        <v>274</v>
      </c>
      <c r="B46" s="75">
        <v>26.8</v>
      </c>
      <c r="C46" s="75">
        <v>26.1</v>
      </c>
      <c r="D46" s="76">
        <v>5.75</v>
      </c>
      <c r="E46" s="76">
        <v>0.53</v>
      </c>
      <c r="F46" s="75">
        <v>0.53</v>
      </c>
      <c r="G46" s="75">
        <v>0.73</v>
      </c>
      <c r="H46" s="75">
        <v>0.72</v>
      </c>
      <c r="I46" s="75">
        <f t="shared" si="0"/>
        <v>0.72602739726027399</v>
      </c>
      <c r="J46" s="75">
        <v>0.11599999999999999</v>
      </c>
      <c r="K46" s="76">
        <v>2.0611111111111109</v>
      </c>
      <c r="L46" s="76">
        <f t="shared" si="1"/>
        <v>0.3584541062801932</v>
      </c>
      <c r="M46" s="76">
        <f t="shared" si="3"/>
        <v>3.0901216058637346</v>
      </c>
      <c r="N46" s="76">
        <f t="shared" si="4"/>
        <v>1.3733873803838819E-2</v>
      </c>
      <c r="O46" s="75">
        <v>14.1</v>
      </c>
      <c r="P46" s="75">
        <v>3.9</v>
      </c>
      <c r="Q46" s="75">
        <v>20324</v>
      </c>
      <c r="R46" s="71">
        <f t="shared" si="2"/>
        <v>21.511487859560276</v>
      </c>
    </row>
    <row r="50" spans="1:18" x14ac:dyDescent="0.3">
      <c r="D50" s="71"/>
      <c r="E50" s="71"/>
    </row>
    <row r="52" spans="1:18" ht="18" x14ac:dyDescent="0.3">
      <c r="A52" s="109"/>
      <c r="B52" s="110"/>
      <c r="C52" s="110"/>
      <c r="D52" s="110"/>
      <c r="E52" s="110"/>
      <c r="F52" s="140" t="s">
        <v>478</v>
      </c>
      <c r="G52" s="140">
        <f>PEARSON(G2:G46,M2:M46)</f>
        <v>0.59369324863875628</v>
      </c>
      <c r="H52" s="140">
        <f>PEARSON(H2:H46,M2:M46)</f>
        <v>-0.56978028142217807</v>
      </c>
      <c r="I52" s="110"/>
      <c r="J52" s="110"/>
      <c r="K52" s="110"/>
      <c r="L52" s="110"/>
      <c r="M52" s="110"/>
      <c r="N52" s="110"/>
      <c r="O52" s="110"/>
      <c r="P52" s="110"/>
      <c r="Q52" s="110"/>
      <c r="R52" s="110"/>
    </row>
    <row r="54" spans="1:18" x14ac:dyDescent="0.3">
      <c r="G54" s="74">
        <f>PEARSON(G2:G46,H2:H46)</f>
        <v>-0.62334313246451378</v>
      </c>
    </row>
  </sheetData>
  <sortState ref="A2:S52">
    <sortCondition ref="R1"/>
  </sortState>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5"/>
  <sheetViews>
    <sheetView topLeftCell="A34" workbookViewId="0">
      <selection activeCell="G63" sqref="G63"/>
    </sheetView>
  </sheetViews>
  <sheetFormatPr defaultRowHeight="14.4" x14ac:dyDescent="0.3"/>
  <cols>
    <col min="1" max="1" width="8.77734375" style="74" customWidth="1"/>
    <col min="2" max="2" width="9" style="74" bestFit="1" customWidth="1"/>
    <col min="8" max="8" width="9" style="74" bestFit="1" customWidth="1"/>
    <col min="17" max="17" width="9" style="74" customWidth="1"/>
  </cols>
  <sheetData>
    <row r="1" spans="1:19" ht="26.4" x14ac:dyDescent="0.3">
      <c r="B1" s="74" t="s">
        <v>252</v>
      </c>
      <c r="I1" t="s">
        <v>512</v>
      </c>
      <c r="Q1" s="73" t="s">
        <v>476</v>
      </c>
    </row>
    <row r="2" spans="1:19" x14ac:dyDescent="0.3">
      <c r="A2" s="73" t="s">
        <v>259</v>
      </c>
      <c r="B2" s="73" t="s">
        <v>491</v>
      </c>
      <c r="C2" s="73" t="s">
        <v>492</v>
      </c>
      <c r="D2" s="73" t="s">
        <v>493</v>
      </c>
      <c r="H2" s="73" t="s">
        <v>491</v>
      </c>
      <c r="I2" s="73" t="s">
        <v>492</v>
      </c>
      <c r="J2" s="73" t="s">
        <v>493</v>
      </c>
      <c r="Q2" s="73" t="s">
        <v>491</v>
      </c>
      <c r="R2" s="73" t="s">
        <v>492</v>
      </c>
      <c r="S2" s="73" t="s">
        <v>493</v>
      </c>
    </row>
    <row r="3" spans="1:19" x14ac:dyDescent="0.3">
      <c r="A3" s="75">
        <v>0.09</v>
      </c>
      <c r="B3" s="76">
        <v>1.1222222222222222</v>
      </c>
      <c r="C3" s="76">
        <v>1.0194444444444444</v>
      </c>
      <c r="D3" s="76">
        <v>2.1527777777777777</v>
      </c>
      <c r="H3" s="76">
        <v>0.10439276485788114</v>
      </c>
      <c r="I3" s="76">
        <v>0.11687898089171975</v>
      </c>
      <c r="J3" s="76">
        <v>0.21291208791208791</v>
      </c>
      <c r="Q3" s="76">
        <v>1.1347039658465341</v>
      </c>
      <c r="R3" s="76">
        <v>2.0505084366968376</v>
      </c>
      <c r="S3" s="76">
        <v>3.3795569509855223</v>
      </c>
    </row>
    <row r="4" spans="1:19" x14ac:dyDescent="0.3">
      <c r="A4" s="75">
        <v>0.09</v>
      </c>
      <c r="B4" s="76">
        <v>0.71944444444444444</v>
      </c>
      <c r="C4" s="76">
        <v>1.2972222222222223</v>
      </c>
      <c r="D4" s="76">
        <v>1.4916666666666667</v>
      </c>
      <c r="H4" s="76">
        <v>8.4090909090909091E-2</v>
      </c>
      <c r="I4" s="76">
        <v>0.1353623188405797</v>
      </c>
      <c r="J4" s="76">
        <v>0.17664473684210527</v>
      </c>
      <c r="Q4" s="76">
        <v>0.88516746411483249</v>
      </c>
      <c r="R4" s="76">
        <v>1.4874980092371395</v>
      </c>
      <c r="S4" s="76">
        <v>2.9939785905441569</v>
      </c>
    </row>
    <row r="5" spans="1:19" x14ac:dyDescent="0.3">
      <c r="A5" s="75">
        <v>0.09</v>
      </c>
      <c r="B5" s="76">
        <v>0.70277777777777772</v>
      </c>
      <c r="C5" s="76">
        <v>1.161111111111111</v>
      </c>
      <c r="D5" s="76">
        <v>1.461111111111111</v>
      </c>
      <c r="H5" s="76">
        <v>8.6348122866894181E-2</v>
      </c>
      <c r="I5" s="76">
        <v>0.1282208588957055</v>
      </c>
      <c r="J5" s="76">
        <v>0.19626865671641788</v>
      </c>
      <c r="Q5" s="76">
        <v>1.4155429978179375</v>
      </c>
      <c r="R5" s="76">
        <v>1.295160190865712</v>
      </c>
      <c r="S5" s="76">
        <v>1.7681860965443053</v>
      </c>
    </row>
    <row r="6" spans="1:19" x14ac:dyDescent="0.3">
      <c r="A6" s="75">
        <v>0.09</v>
      </c>
      <c r="B6" s="76">
        <v>1.2805555555555557</v>
      </c>
      <c r="C6" s="76">
        <v>1.0999999999999999</v>
      </c>
      <c r="D6" s="76">
        <v>1.4388888888888889</v>
      </c>
      <c r="H6" s="76">
        <v>0.12195767195767199</v>
      </c>
      <c r="I6" s="76">
        <v>0.1306930693069307</v>
      </c>
      <c r="J6" s="76">
        <v>0.2072</v>
      </c>
      <c r="Q6" s="76">
        <v>1.9358360628201903</v>
      </c>
      <c r="R6" s="76">
        <v>2.4202420242024201</v>
      </c>
      <c r="S6" s="76">
        <v>2.4093023255813955</v>
      </c>
    </row>
    <row r="7" spans="1:19" x14ac:dyDescent="0.3">
      <c r="A7" s="75">
        <v>0.09</v>
      </c>
      <c r="B7" s="76">
        <v>0.66111111111111109</v>
      </c>
      <c r="C7" s="76">
        <v>1.7833333333333332</v>
      </c>
      <c r="D7" s="76">
        <v>1.6083333333333334</v>
      </c>
      <c r="H7" s="76">
        <v>9.1891891891891897E-2</v>
      </c>
      <c r="I7" s="76">
        <v>0.17932960893854749</v>
      </c>
      <c r="J7" s="76">
        <v>0.22183908045977013</v>
      </c>
      <c r="Q7" s="76">
        <v>1.5064244572441294</v>
      </c>
      <c r="R7" s="76">
        <v>2.8020251396648046</v>
      </c>
      <c r="S7" s="76">
        <v>2.997825411618515</v>
      </c>
    </row>
    <row r="8" spans="1:19" x14ac:dyDescent="0.3">
      <c r="A8" s="75">
        <v>0.09</v>
      </c>
      <c r="B8" s="76">
        <v>0.95277777777777783</v>
      </c>
      <c r="C8" s="76">
        <v>1.6527777777777777</v>
      </c>
      <c r="D8" s="76">
        <v>2.4694444444444446</v>
      </c>
      <c r="H8" s="76">
        <v>0.11433333333333333</v>
      </c>
      <c r="I8" s="76">
        <v>0.17708333333333331</v>
      </c>
      <c r="J8" s="76">
        <v>0.28493589743589748</v>
      </c>
      <c r="Q8" s="76">
        <v>1.314176245210728</v>
      </c>
      <c r="R8" s="76">
        <v>2.8108465608465605</v>
      </c>
      <c r="S8" s="76">
        <v>3.8504851004851006</v>
      </c>
    </row>
    <row r="9" spans="1:19" x14ac:dyDescent="0.3">
      <c r="A9" s="75">
        <v>0.09</v>
      </c>
      <c r="B9" s="76">
        <v>0.78333333333333321</v>
      </c>
      <c r="C9" s="76">
        <v>1.1444444444444444</v>
      </c>
      <c r="D9" s="76">
        <v>1.7638888888888888</v>
      </c>
      <c r="H9" s="76">
        <v>0.10217391304347824</v>
      </c>
      <c r="I9" s="76">
        <v>0.14405594405594405</v>
      </c>
      <c r="J9" s="76">
        <v>0.24517374517374518</v>
      </c>
      <c r="Q9" s="76">
        <v>1.2933406714364335</v>
      </c>
      <c r="R9" s="76">
        <v>1.4551105460196367</v>
      </c>
      <c r="S9" s="76">
        <v>4.155487206334664</v>
      </c>
    </row>
    <row r="10" spans="1:19" x14ac:dyDescent="0.3">
      <c r="A10" s="75">
        <v>0.09</v>
      </c>
      <c r="B10" s="76">
        <v>0.90277777777777779</v>
      </c>
      <c r="C10" s="76">
        <v>1.2222222222222223</v>
      </c>
      <c r="D10" s="76">
        <v>2.0527777777777776</v>
      </c>
      <c r="H10" s="76">
        <v>0.11284722222222222</v>
      </c>
      <c r="I10" s="76">
        <v>0.15017064846416384</v>
      </c>
      <c r="J10" s="76">
        <v>0.3016326530612245</v>
      </c>
      <c r="Q10" s="76">
        <v>1.5893974960876371</v>
      </c>
      <c r="R10" s="76">
        <v>2.3464163822525599</v>
      </c>
      <c r="S10" s="76">
        <v>3.9688506981740068</v>
      </c>
    </row>
    <row r="11" spans="1:19" x14ac:dyDescent="0.3">
      <c r="A11" s="75">
        <v>0.09</v>
      </c>
      <c r="B11" s="76">
        <v>1.0777777777777777</v>
      </c>
      <c r="C11" s="76">
        <v>1.4166666666666665</v>
      </c>
      <c r="D11" s="76">
        <v>2.838888888888889</v>
      </c>
      <c r="H11" s="76">
        <v>0.14057971014492751</v>
      </c>
      <c r="I11" s="76">
        <v>0.16721311475409836</v>
      </c>
      <c r="J11" s="76">
        <v>0.34880546075085322</v>
      </c>
      <c r="Q11" s="76">
        <v>1.7572463768115938</v>
      </c>
      <c r="R11" s="76">
        <v>2.459016393442623</v>
      </c>
      <c r="S11" s="76">
        <v>5.2849312234977761</v>
      </c>
    </row>
    <row r="12" spans="1:19" x14ac:dyDescent="0.3">
      <c r="A12" s="75">
        <v>0.28999999999999998</v>
      </c>
      <c r="C12" s="76">
        <v>1.4027777777777777</v>
      </c>
      <c r="D12" s="76">
        <v>1.8388888888888888</v>
      </c>
      <c r="I12" s="76">
        <v>0.16889632107023411</v>
      </c>
      <c r="J12" s="76">
        <v>0.30366972477064219</v>
      </c>
      <c r="R12" s="76">
        <v>2.5590351677308196</v>
      </c>
      <c r="S12" s="76">
        <v>3.5725849973016728</v>
      </c>
    </row>
    <row r="13" spans="1:19" x14ac:dyDescent="0.3">
      <c r="A13" s="75">
        <v>0.28999999999999998</v>
      </c>
      <c r="C13" s="76">
        <v>1.4555555555555555</v>
      </c>
      <c r="D13" s="76">
        <v>2.411111111111111</v>
      </c>
      <c r="I13" s="76">
        <v>0.17408637873754154</v>
      </c>
      <c r="J13" s="76">
        <v>0.38070175438596493</v>
      </c>
      <c r="R13" s="76">
        <v>2.853875061271173</v>
      </c>
      <c r="S13" s="76">
        <v>5.4385964912280702</v>
      </c>
    </row>
    <row r="14" spans="1:19" x14ac:dyDescent="0.3">
      <c r="A14" s="75">
        <v>0.28999999999999998</v>
      </c>
      <c r="C14" s="76">
        <v>1.9861111111111112</v>
      </c>
      <c r="D14" s="76">
        <v>2.0611111111111109</v>
      </c>
      <c r="I14" s="76">
        <v>0.20664739884393066</v>
      </c>
      <c r="J14" s="76">
        <v>0.3584541062801932</v>
      </c>
      <c r="R14" s="76">
        <v>3.0842895349840393</v>
      </c>
      <c r="S14" s="76">
        <v>3.0901216058637346</v>
      </c>
    </row>
    <row r="15" spans="1:19" x14ac:dyDescent="0.3">
      <c r="A15" s="75">
        <v>0.28999999999999998</v>
      </c>
      <c r="C15" s="76">
        <v>1.6249999999999998</v>
      </c>
      <c r="I15" s="76">
        <v>0.19055374592833876</v>
      </c>
      <c r="R15" s="76">
        <v>3.12383190046457</v>
      </c>
    </row>
    <row r="16" spans="1:19" x14ac:dyDescent="0.3">
      <c r="A16" s="75">
        <v>0.28999999999999998</v>
      </c>
      <c r="C16" s="76">
        <v>1.5138888888888888</v>
      </c>
      <c r="I16" s="76">
        <v>0.18600682593856654</v>
      </c>
      <c r="R16" s="76">
        <v>1.9787960206230484</v>
      </c>
    </row>
    <row r="17" spans="1:18" x14ac:dyDescent="0.3">
      <c r="A17" s="75">
        <v>0.28999999999999998</v>
      </c>
      <c r="C17" s="76">
        <v>1.6583333333333332</v>
      </c>
      <c r="I17" s="76">
        <v>0.19899999999999998</v>
      </c>
      <c r="R17" s="76">
        <v>1.7304347826086954</v>
      </c>
    </row>
    <row r="18" spans="1:18" x14ac:dyDescent="0.3">
      <c r="A18" s="75">
        <v>0.28999999999999998</v>
      </c>
      <c r="C18" s="76">
        <v>1.4666666666666668</v>
      </c>
      <c r="I18" s="76">
        <v>0.19483394833948342</v>
      </c>
      <c r="R18" s="76">
        <v>3.2472324723247237</v>
      </c>
    </row>
    <row r="19" spans="1:18" x14ac:dyDescent="0.3">
      <c r="A19" s="75">
        <v>0.28999999999999998</v>
      </c>
      <c r="C19" s="76">
        <v>1.2777777777777777</v>
      </c>
      <c r="I19" s="76">
        <v>0.18110236220472439</v>
      </c>
      <c r="R19" s="76">
        <v>2.0816363471807402</v>
      </c>
    </row>
    <row r="20" spans="1:18" x14ac:dyDescent="0.3">
      <c r="A20" s="75">
        <v>0.28999999999999998</v>
      </c>
      <c r="C20" s="76">
        <v>1.7944444444444443</v>
      </c>
      <c r="I20" s="76">
        <v>0.22746478873239437</v>
      </c>
      <c r="R20" s="76">
        <v>4.1357234314980795</v>
      </c>
    </row>
    <row r="21" spans="1:18" x14ac:dyDescent="0.3">
      <c r="A21" s="75">
        <v>0.28999999999999998</v>
      </c>
      <c r="C21" s="76">
        <v>1.9333333333333333</v>
      </c>
      <c r="I21" s="76">
        <v>0.24166666666666667</v>
      </c>
      <c r="R21" s="76">
        <v>3.7760416666666665</v>
      </c>
    </row>
    <row r="22" spans="1:18" x14ac:dyDescent="0.3">
      <c r="A22" s="75">
        <v>0.28999999999999998</v>
      </c>
      <c r="C22" s="76">
        <v>1.4749999999999999</v>
      </c>
      <c r="I22" s="76">
        <v>0.22217573221757322</v>
      </c>
      <c r="R22" s="76">
        <v>2.3386919180797183</v>
      </c>
    </row>
    <row r="23" spans="1:18" x14ac:dyDescent="0.3">
      <c r="A23" s="75">
        <v>0.28999999999999998</v>
      </c>
      <c r="C23" s="76">
        <v>2.0444444444444443</v>
      </c>
      <c r="I23" s="76">
        <v>0.2686131386861314</v>
      </c>
      <c r="R23" s="76">
        <v>4.6312610118298521</v>
      </c>
    </row>
    <row r="24" spans="1:18" x14ac:dyDescent="0.3">
      <c r="A24" s="75">
        <v>0.28999999999999998</v>
      </c>
      <c r="C24" s="76">
        <v>2.3972222222222226</v>
      </c>
      <c r="I24" s="76">
        <v>0.29453924914675772</v>
      </c>
      <c r="R24" s="76">
        <v>4.8285122810943886</v>
      </c>
    </row>
    <row r="25" spans="1:18" x14ac:dyDescent="0.3">
      <c r="A25" s="75">
        <v>0.28999999999999998</v>
      </c>
      <c r="C25" s="76">
        <v>1.1111111111111112</v>
      </c>
      <c r="I25" s="76">
        <v>0.20725388601036268</v>
      </c>
      <c r="R25" s="76">
        <v>2.7633851468048358</v>
      </c>
    </row>
    <row r="26" spans="1:18" x14ac:dyDescent="0.3">
      <c r="A26" s="75">
        <v>0.28999999999999998</v>
      </c>
      <c r="C26" s="76">
        <v>1.1194444444444445</v>
      </c>
      <c r="I26" s="76">
        <v>0.21666666666666665</v>
      </c>
      <c r="R26" s="76">
        <v>2.8888888888888888</v>
      </c>
    </row>
    <row r="27" spans="1:18" x14ac:dyDescent="0.3">
      <c r="A27" s="75">
        <v>0.28999999999999998</v>
      </c>
    </row>
    <row r="28" spans="1:18" x14ac:dyDescent="0.3">
      <c r="A28" s="75">
        <v>0.28999999999999998</v>
      </c>
    </row>
    <row r="29" spans="1:18" x14ac:dyDescent="0.3">
      <c r="A29" s="75">
        <v>0.28999999999999998</v>
      </c>
    </row>
    <row r="30" spans="1:18" x14ac:dyDescent="0.3">
      <c r="A30" s="75">
        <v>0.28999999999999998</v>
      </c>
    </row>
    <row r="31" spans="1:18" x14ac:dyDescent="0.3">
      <c r="A31" s="75">
        <v>0.28999999999999998</v>
      </c>
    </row>
    <row r="32" spans="1:18" x14ac:dyDescent="0.3">
      <c r="A32" s="75">
        <v>0.28999999999999998</v>
      </c>
    </row>
    <row r="33" spans="1:23" x14ac:dyDescent="0.3">
      <c r="A33" s="75">
        <v>0.28999999999999998</v>
      </c>
    </row>
    <row r="34" spans="1:23" x14ac:dyDescent="0.3">
      <c r="A34" s="75">
        <v>0.28999999999999998</v>
      </c>
    </row>
    <row r="35" spans="1:23" x14ac:dyDescent="0.3">
      <c r="A35" s="75">
        <v>0.28999999999999998</v>
      </c>
    </row>
    <row r="36" spans="1:23" x14ac:dyDescent="0.3">
      <c r="A36" s="75">
        <v>0.73</v>
      </c>
    </row>
    <row r="37" spans="1:23" x14ac:dyDescent="0.3">
      <c r="A37" s="75">
        <v>0.73</v>
      </c>
      <c r="H37" t="s">
        <v>494</v>
      </c>
      <c r="Q37" t="s">
        <v>494</v>
      </c>
    </row>
    <row r="38" spans="1:23" x14ac:dyDescent="0.3">
      <c r="A38" s="75">
        <v>0.73</v>
      </c>
      <c r="H38"/>
      <c r="Q38"/>
    </row>
    <row r="39" spans="1:23" ht="15" thickBot="1" x14ac:dyDescent="0.35">
      <c r="A39" s="75">
        <v>0.73</v>
      </c>
      <c r="H39" t="s">
        <v>495</v>
      </c>
      <c r="Q39" t="s">
        <v>495</v>
      </c>
    </row>
    <row r="40" spans="1:23" x14ac:dyDescent="0.3">
      <c r="A40" s="75">
        <v>0.73</v>
      </c>
      <c r="H40" s="158" t="s">
        <v>496</v>
      </c>
      <c r="I40" s="158" t="s">
        <v>497</v>
      </c>
      <c r="J40" s="158" t="s">
        <v>498</v>
      </c>
      <c r="K40" s="158" t="s">
        <v>499</v>
      </c>
      <c r="L40" s="158" t="s">
        <v>500</v>
      </c>
      <c r="Q40" s="158" t="s">
        <v>496</v>
      </c>
      <c r="R40" s="158" t="s">
        <v>497</v>
      </c>
      <c r="S40" s="158" t="s">
        <v>498</v>
      </c>
      <c r="T40" s="158" t="s">
        <v>499</v>
      </c>
      <c r="U40" s="158" t="s">
        <v>500</v>
      </c>
    </row>
    <row r="41" spans="1:23" x14ac:dyDescent="0.3">
      <c r="A41" s="75">
        <v>0.73</v>
      </c>
      <c r="H41" s="156" t="s">
        <v>491</v>
      </c>
      <c r="I41" s="156">
        <v>9</v>
      </c>
      <c r="J41" s="156">
        <v>0.95861553940920963</v>
      </c>
      <c r="K41" s="156">
        <v>0.10651283771213441</v>
      </c>
      <c r="L41" s="156">
        <v>3.3085386523230322E-4</v>
      </c>
      <c r="Q41" s="156" t="s">
        <v>491</v>
      </c>
      <c r="R41" s="156">
        <v>9</v>
      </c>
      <c r="S41" s="156">
        <v>12.831835737390016</v>
      </c>
      <c r="T41" s="156">
        <v>1.4257595263766685</v>
      </c>
      <c r="U41" s="156">
        <v>0.10129861219696457</v>
      </c>
    </row>
    <row r="42" spans="1:23" x14ac:dyDescent="0.3">
      <c r="A42" s="75">
        <v>0.73</v>
      </c>
      <c r="H42" s="156" t="s">
        <v>492</v>
      </c>
      <c r="I42" s="156">
        <v>24</v>
      </c>
      <c r="J42" s="156">
        <v>4.5085149866703942</v>
      </c>
      <c r="K42" s="156">
        <v>0.18785479111126643</v>
      </c>
      <c r="L42" s="156">
        <v>1.9327744809504311E-3</v>
      </c>
      <c r="Q42" s="156" t="s">
        <v>492</v>
      </c>
      <c r="R42" s="156">
        <v>24</v>
      </c>
      <c r="S42" s="156">
        <v>65.148459315278529</v>
      </c>
      <c r="T42" s="156">
        <v>2.7145191381366054</v>
      </c>
      <c r="U42" s="156">
        <v>0.8633457163689634</v>
      </c>
    </row>
    <row r="43" spans="1:23" ht="15" thickBot="1" x14ac:dyDescent="0.35">
      <c r="A43" s="75">
        <v>0.73</v>
      </c>
      <c r="H43" s="157" t="s">
        <v>493</v>
      </c>
      <c r="I43" s="157">
        <v>12</v>
      </c>
      <c r="J43" s="157">
        <v>3.2382379037889022</v>
      </c>
      <c r="K43" s="157">
        <v>0.26985315864907516</v>
      </c>
      <c r="L43" s="157">
        <v>4.8124189384963064E-3</v>
      </c>
      <c r="Q43" s="157" t="s">
        <v>493</v>
      </c>
      <c r="R43" s="157">
        <v>12</v>
      </c>
      <c r="S43" s="157">
        <v>42.90990669815892</v>
      </c>
      <c r="T43" s="157">
        <v>3.5758255581799099</v>
      </c>
      <c r="U43" s="157">
        <v>1.1392981009768655</v>
      </c>
    </row>
    <row r="44" spans="1:23" x14ac:dyDescent="0.3">
      <c r="A44" s="75">
        <v>0.73</v>
      </c>
      <c r="H44"/>
      <c r="Q44"/>
    </row>
    <row r="45" spans="1:23" x14ac:dyDescent="0.3">
      <c r="A45" s="75">
        <v>0.73</v>
      </c>
      <c r="H45"/>
      <c r="Q45"/>
    </row>
    <row r="46" spans="1:23" ht="15" thickBot="1" x14ac:dyDescent="0.35">
      <c r="A46" s="75">
        <v>0.73</v>
      </c>
      <c r="H46" t="s">
        <v>501</v>
      </c>
      <c r="Q46" t="s">
        <v>501</v>
      </c>
    </row>
    <row r="47" spans="1:23" x14ac:dyDescent="0.3">
      <c r="A47" s="75">
        <v>0.73</v>
      </c>
      <c r="H47" s="158" t="s">
        <v>502</v>
      </c>
      <c r="I47" s="158" t="s">
        <v>503</v>
      </c>
      <c r="J47" s="158" t="s">
        <v>504</v>
      </c>
      <c r="K47" s="158" t="s">
        <v>505</v>
      </c>
      <c r="L47" s="158" t="s">
        <v>506</v>
      </c>
      <c r="M47" s="158" t="s">
        <v>507</v>
      </c>
      <c r="N47" s="158" t="s">
        <v>508</v>
      </c>
      <c r="Q47" s="158" t="s">
        <v>502</v>
      </c>
      <c r="R47" s="158" t="s">
        <v>503</v>
      </c>
      <c r="S47" s="158" t="s">
        <v>504</v>
      </c>
      <c r="T47" s="158" t="s">
        <v>505</v>
      </c>
      <c r="U47" s="158" t="s">
        <v>506</v>
      </c>
      <c r="V47" s="158" t="s">
        <v>507</v>
      </c>
      <c r="W47" s="158" t="s">
        <v>508</v>
      </c>
    </row>
    <row r="48" spans="1:23" x14ac:dyDescent="0.3">
      <c r="H48" s="156" t="s">
        <v>509</v>
      </c>
      <c r="I48" s="156">
        <v>0.13882329588719386</v>
      </c>
      <c r="J48" s="156">
        <v>2</v>
      </c>
      <c r="K48" s="156">
        <v>6.941164794359693E-2</v>
      </c>
      <c r="L48" s="156">
        <v>29.142036055521505</v>
      </c>
      <c r="M48" s="156">
        <v>1.1544202276247117E-8</v>
      </c>
      <c r="N48" s="156">
        <v>3.2199422931761248</v>
      </c>
      <c r="Q48" s="156" t="s">
        <v>509</v>
      </c>
      <c r="R48" s="156">
        <v>23.814839870741338</v>
      </c>
      <c r="S48" s="156">
        <v>2</v>
      </c>
      <c r="T48" s="156">
        <v>11.907419935370669</v>
      </c>
      <c r="U48" s="156">
        <v>15.063776183170601</v>
      </c>
      <c r="V48" s="156">
        <v>1.1697956678382791E-5</v>
      </c>
      <c r="W48" s="156">
        <v>3.2199422931761248</v>
      </c>
    </row>
    <row r="49" spans="1:23" x14ac:dyDescent="0.3">
      <c r="H49" s="156" t="s">
        <v>510</v>
      </c>
      <c r="I49" s="156">
        <v>0.10003725230717758</v>
      </c>
      <c r="J49" s="156">
        <v>42</v>
      </c>
      <c r="K49" s="156">
        <v>2.3818393406470854E-3</v>
      </c>
      <c r="L49" s="156"/>
      <c r="M49" s="156"/>
      <c r="N49" s="156"/>
      <c r="Q49" s="156" t="s">
        <v>510</v>
      </c>
      <c r="R49" s="156">
        <v>33.199619484807386</v>
      </c>
      <c r="S49" s="156">
        <v>42</v>
      </c>
      <c r="T49" s="156">
        <v>0.79046713059065199</v>
      </c>
      <c r="U49" s="156"/>
      <c r="V49" s="156"/>
      <c r="W49" s="156"/>
    </row>
    <row r="50" spans="1:23" x14ac:dyDescent="0.3">
      <c r="H50" s="156"/>
      <c r="I50" s="156"/>
      <c r="J50" s="156"/>
      <c r="K50" s="156"/>
      <c r="L50" s="156"/>
      <c r="M50" s="156"/>
      <c r="N50" s="156"/>
      <c r="Q50" s="156"/>
      <c r="R50" s="156"/>
      <c r="S50" s="156"/>
      <c r="T50" s="156"/>
      <c r="U50" s="156"/>
      <c r="V50" s="156"/>
      <c r="W50" s="156"/>
    </row>
    <row r="51" spans="1:23" ht="15" thickBot="1" x14ac:dyDescent="0.35">
      <c r="A51" t="s">
        <v>494</v>
      </c>
      <c r="B51"/>
      <c r="H51" s="157" t="s">
        <v>511</v>
      </c>
      <c r="I51" s="157">
        <v>0.23886054819437144</v>
      </c>
      <c r="J51" s="157">
        <v>44</v>
      </c>
      <c r="K51" s="157"/>
      <c r="L51" s="157"/>
      <c r="M51" s="157"/>
      <c r="N51" s="157"/>
      <c r="Q51" s="157" t="s">
        <v>511</v>
      </c>
      <c r="R51" s="157">
        <v>57.014459355548723</v>
      </c>
      <c r="S51" s="157">
        <v>44</v>
      </c>
      <c r="T51" s="157"/>
      <c r="U51" s="157"/>
      <c r="V51" s="157"/>
      <c r="W51" s="157"/>
    </row>
    <row r="52" spans="1:23" x14ac:dyDescent="0.3">
      <c r="A52"/>
      <c r="B52"/>
    </row>
    <row r="53" spans="1:23" ht="18.600000000000001" thickBot="1" x14ac:dyDescent="0.35">
      <c r="A53" t="s">
        <v>495</v>
      </c>
      <c r="B53"/>
      <c r="H53" s="110"/>
      <c r="Q53" s="110"/>
    </row>
    <row r="54" spans="1:23" x14ac:dyDescent="0.3">
      <c r="A54" s="158" t="s">
        <v>496</v>
      </c>
      <c r="B54" s="158" t="s">
        <v>497</v>
      </c>
      <c r="C54" s="158" t="s">
        <v>498</v>
      </c>
      <c r="D54" s="158" t="s">
        <v>499</v>
      </c>
      <c r="E54" s="158" t="s">
        <v>500</v>
      </c>
    </row>
    <row r="55" spans="1:23" x14ac:dyDescent="0.3">
      <c r="A55" s="156" t="s">
        <v>491</v>
      </c>
      <c r="B55" s="156">
        <v>9</v>
      </c>
      <c r="C55" s="156">
        <v>8.2027777777777775</v>
      </c>
      <c r="D55" s="156">
        <v>0.91141975308641976</v>
      </c>
      <c r="E55" s="156">
        <v>4.6200703017832745E-2</v>
      </c>
    </row>
    <row r="56" spans="1:23" x14ac:dyDescent="0.3">
      <c r="A56" s="156" t="s">
        <v>492</v>
      </c>
      <c r="B56" s="156">
        <v>24</v>
      </c>
      <c r="C56" s="156">
        <v>36.058333333333344</v>
      </c>
      <c r="D56" s="156">
        <v>1.5024305555555559</v>
      </c>
      <c r="E56" s="156">
        <v>0.12489553978797489</v>
      </c>
    </row>
    <row r="57" spans="1:23" ht="15" thickBot="1" x14ac:dyDescent="0.35">
      <c r="A57" s="157" t="s">
        <v>493</v>
      </c>
      <c r="B57" s="157">
        <v>12</v>
      </c>
      <c r="C57" s="157">
        <v>23.588888888888889</v>
      </c>
      <c r="D57" s="157">
        <v>1.9657407407407408</v>
      </c>
      <c r="E57" s="157">
        <v>0.20069631500187057</v>
      </c>
    </row>
    <row r="58" spans="1:23" x14ac:dyDescent="0.3">
      <c r="A58"/>
      <c r="B58"/>
    </row>
    <row r="59" spans="1:23" x14ac:dyDescent="0.3">
      <c r="A59"/>
      <c r="B59"/>
    </row>
    <row r="60" spans="1:23" ht="15" thickBot="1" x14ac:dyDescent="0.35">
      <c r="A60" t="s">
        <v>501</v>
      </c>
      <c r="B60"/>
    </row>
    <row r="61" spans="1:23" x14ac:dyDescent="0.3">
      <c r="A61" s="158" t="s">
        <v>502</v>
      </c>
      <c r="B61" s="158" t="s">
        <v>503</v>
      </c>
      <c r="C61" s="158" t="s">
        <v>504</v>
      </c>
      <c r="D61" s="158" t="s">
        <v>505</v>
      </c>
      <c r="E61" s="158" t="s">
        <v>506</v>
      </c>
      <c r="F61" s="158" t="s">
        <v>507</v>
      </c>
      <c r="G61" s="158" t="s">
        <v>508</v>
      </c>
    </row>
    <row r="62" spans="1:23" x14ac:dyDescent="0.3">
      <c r="A62" s="156" t="s">
        <v>509</v>
      </c>
      <c r="B62" s="156">
        <v>5.7182331747256478</v>
      </c>
      <c r="C62" s="156">
        <v>2</v>
      </c>
      <c r="D62" s="156">
        <v>2.8591165873628239</v>
      </c>
      <c r="E62" s="156">
        <v>22.034114911116582</v>
      </c>
      <c r="F62" s="156">
        <v>2.8611116800459432E-7</v>
      </c>
      <c r="G62" s="156">
        <v>3.2199422931761248</v>
      </c>
    </row>
    <row r="63" spans="1:23" x14ac:dyDescent="0.3">
      <c r="A63" s="156" t="s">
        <v>510</v>
      </c>
      <c r="B63" s="156">
        <v>5.4498625042866946</v>
      </c>
      <c r="C63" s="156">
        <v>42</v>
      </c>
      <c r="D63" s="156">
        <v>0.1297586310544451</v>
      </c>
      <c r="E63" s="156"/>
      <c r="F63" s="156"/>
      <c r="G63" s="156"/>
    </row>
    <row r="64" spans="1:23" x14ac:dyDescent="0.3">
      <c r="A64" s="156"/>
      <c r="B64" s="156"/>
      <c r="C64" s="156"/>
      <c r="D64" s="156"/>
      <c r="E64" s="156"/>
      <c r="F64" s="156"/>
      <c r="G64" s="156"/>
    </row>
    <row r="65" spans="1:7" ht="15" thickBot="1" x14ac:dyDescent="0.35">
      <c r="A65" s="157" t="s">
        <v>511</v>
      </c>
      <c r="B65" s="157">
        <v>11.168095679012342</v>
      </c>
      <c r="C65" s="157">
        <v>44</v>
      </c>
      <c r="D65" s="157"/>
      <c r="E65" s="157"/>
      <c r="F65" s="157"/>
      <c r="G65" s="157"/>
    </row>
  </sheetData>
  <sortState ref="A2:D54">
    <sortCondition ref="A2"/>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5"/>
  <sheetViews>
    <sheetView zoomScale="85" zoomScaleNormal="85" workbookViewId="0">
      <selection activeCell="G1" activeCellId="1" sqref="L1:L1048576 G1:G1048576"/>
    </sheetView>
  </sheetViews>
  <sheetFormatPr defaultRowHeight="14.4" x14ac:dyDescent="0.3"/>
  <cols>
    <col min="1" max="1" width="15.6640625" style="74" customWidth="1"/>
    <col min="2" max="3" width="8.88671875" style="74"/>
    <col min="4" max="4" width="11.5546875" style="74" bestFit="1" customWidth="1"/>
    <col min="5" max="5" width="8.88671875" style="74"/>
    <col min="6" max="6" width="9" style="74" customWidth="1"/>
    <col min="7" max="7" width="11.5546875" style="74" bestFit="1" customWidth="1"/>
    <col min="8" max="10" width="11.5546875" style="74" customWidth="1"/>
    <col min="11" max="11" width="8.88671875" style="74"/>
    <col min="12" max="15" width="10.77734375" style="74" customWidth="1"/>
    <col min="16" max="16" width="11.21875" style="74" customWidth="1"/>
    <col min="17" max="19" width="8.88671875" style="74"/>
    <col min="20" max="22" width="11.5546875" style="74" customWidth="1"/>
    <col min="23" max="23" width="10.77734375" style="74" customWidth="1"/>
    <col min="24" max="16384" width="8.88671875" style="74"/>
  </cols>
  <sheetData>
    <row r="1" spans="1:23" ht="26.4" x14ac:dyDescent="0.3">
      <c r="A1" s="73" t="s">
        <v>312</v>
      </c>
      <c r="B1" s="73" t="s">
        <v>313</v>
      </c>
      <c r="C1" s="73" t="s">
        <v>258</v>
      </c>
      <c r="D1" s="73" t="s">
        <v>378</v>
      </c>
      <c r="E1" s="73" t="s">
        <v>376</v>
      </c>
      <c r="F1" s="73" t="s">
        <v>314</v>
      </c>
      <c r="G1" s="73" t="s">
        <v>389</v>
      </c>
      <c r="H1" s="73" t="s">
        <v>464</v>
      </c>
      <c r="I1" s="73" t="s">
        <v>399</v>
      </c>
      <c r="J1" s="73" t="s">
        <v>400</v>
      </c>
      <c r="K1" s="73" t="s">
        <v>315</v>
      </c>
      <c r="L1" s="73" t="s">
        <v>377</v>
      </c>
      <c r="M1" s="73" t="s">
        <v>379</v>
      </c>
      <c r="N1" s="73" t="s">
        <v>476</v>
      </c>
      <c r="O1" s="73" t="s">
        <v>514</v>
      </c>
      <c r="P1" s="116" t="s">
        <v>316</v>
      </c>
      <c r="Q1" s="107" t="s">
        <v>375</v>
      </c>
      <c r="T1" s="73" t="s">
        <v>464</v>
      </c>
      <c r="U1" s="73" t="s">
        <v>399</v>
      </c>
      <c r="V1" s="73" t="s">
        <v>400</v>
      </c>
      <c r="W1" s="73" t="s">
        <v>379</v>
      </c>
    </row>
    <row r="2" spans="1:23" ht="22.8" customHeight="1" x14ac:dyDescent="0.3">
      <c r="A2" s="73" t="s">
        <v>339</v>
      </c>
      <c r="B2" s="75">
        <v>20</v>
      </c>
      <c r="C2" s="75">
        <v>31</v>
      </c>
      <c r="D2" s="76">
        <v>4.6494595058198422</v>
      </c>
      <c r="E2" s="75">
        <v>0.17</v>
      </c>
      <c r="F2" s="84">
        <v>0.16</v>
      </c>
      <c r="G2" s="76">
        <f t="shared" ref="G2:G33" si="0">E2/F2</f>
        <v>1.0625</v>
      </c>
      <c r="H2" s="76">
        <v>0.2615384615384615</v>
      </c>
      <c r="I2" s="76">
        <v>0.18153846153846154</v>
      </c>
      <c r="J2" s="76">
        <v>1.4476012807282157</v>
      </c>
      <c r="K2" s="75">
        <v>7.6999999999999999E-2</v>
      </c>
      <c r="L2" s="76">
        <v>0.65</v>
      </c>
      <c r="M2" s="76">
        <f>L2/(D2)</f>
        <v>0.1398011960715819</v>
      </c>
      <c r="N2" s="76">
        <f>M2/K2</f>
        <v>1.8155999489815831</v>
      </c>
      <c r="O2" s="76">
        <f>M2/C2</f>
        <v>4.5097160023090934E-3</v>
      </c>
      <c r="P2" s="75">
        <v>2092</v>
      </c>
      <c r="Q2" s="77">
        <v>1.7777255832835264</v>
      </c>
      <c r="T2" s="76">
        <v>0.2615384615384615</v>
      </c>
      <c r="U2" s="76">
        <v>0.18153846153846154</v>
      </c>
      <c r="V2" s="76">
        <v>1.4476012807282157</v>
      </c>
      <c r="W2" s="76">
        <v>0.1398011960715819</v>
      </c>
    </row>
    <row r="3" spans="1:23" ht="22.8" customHeight="1" x14ac:dyDescent="0.3">
      <c r="A3" s="73" t="s">
        <v>343</v>
      </c>
      <c r="B3" s="75">
        <v>19</v>
      </c>
      <c r="C3" s="75">
        <v>58</v>
      </c>
      <c r="D3" s="76">
        <v>7.7006673065141129</v>
      </c>
      <c r="E3" s="75">
        <v>0.26</v>
      </c>
      <c r="F3" s="84">
        <v>0.16</v>
      </c>
      <c r="G3" s="76">
        <f t="shared" si="0"/>
        <v>1.625</v>
      </c>
      <c r="H3" s="76">
        <v>0.2615384615384615</v>
      </c>
      <c r="I3" s="76">
        <v>0.18153846153846154</v>
      </c>
      <c r="J3" s="76">
        <v>1.4476012807282157</v>
      </c>
      <c r="K3" s="75">
        <v>0.115</v>
      </c>
      <c r="L3" s="76">
        <v>1.1116666666666668</v>
      </c>
      <c r="M3" s="76">
        <f t="shared" ref="M3:M59" si="1">L3/(D3)</f>
        <v>0.1443597836938483</v>
      </c>
      <c r="N3" s="76">
        <f t="shared" ref="N3:N59" si="2">M3/K3</f>
        <v>1.2553024669030286</v>
      </c>
      <c r="O3" s="76">
        <f t="shared" ref="O3:O59" si="3">M3/C3</f>
        <v>2.4889617878249707E-3</v>
      </c>
      <c r="P3" s="75">
        <v>5416</v>
      </c>
      <c r="Q3" s="77">
        <v>1.0327874893051634</v>
      </c>
      <c r="T3" s="76">
        <v>0.2615384615384615</v>
      </c>
      <c r="U3" s="76">
        <v>0.18153846153846154</v>
      </c>
      <c r="V3" s="76">
        <v>1.4476012807282157</v>
      </c>
      <c r="W3" s="76">
        <v>0.1443597836938483</v>
      </c>
    </row>
    <row r="4" spans="1:23" ht="22.8" customHeight="1" x14ac:dyDescent="0.3">
      <c r="A4" s="73" t="s">
        <v>342</v>
      </c>
      <c r="B4" s="75">
        <v>18</v>
      </c>
      <c r="C4" s="75">
        <v>59</v>
      </c>
      <c r="D4" s="76">
        <v>7.4463999897895903</v>
      </c>
      <c r="E4" s="75">
        <v>0.41</v>
      </c>
      <c r="F4" s="84">
        <v>0.16</v>
      </c>
      <c r="G4" s="76">
        <f t="shared" si="0"/>
        <v>2.5625</v>
      </c>
      <c r="H4" s="76">
        <v>0.2615384615384615</v>
      </c>
      <c r="I4" s="76">
        <v>0.18153846153846154</v>
      </c>
      <c r="J4" s="76">
        <v>1.4476012807282157</v>
      </c>
      <c r="K4" s="75">
        <v>0.10400000000000001</v>
      </c>
      <c r="L4" s="76">
        <v>1.1766666666666665</v>
      </c>
      <c r="M4" s="76">
        <f t="shared" si="1"/>
        <v>0.15801819245274187</v>
      </c>
      <c r="N4" s="76">
        <f t="shared" si="2"/>
        <v>1.5194056966609795</v>
      </c>
      <c r="O4" s="76">
        <f t="shared" si="3"/>
        <v>2.6782744483515573E-3</v>
      </c>
      <c r="P4" s="75">
        <v>9108</v>
      </c>
      <c r="Q4" s="77">
        <v>2.0228136391335672</v>
      </c>
      <c r="T4" s="76">
        <v>0.2615384615384615</v>
      </c>
      <c r="U4" s="76">
        <v>0.18153846153846154</v>
      </c>
      <c r="V4" s="76">
        <v>1.4476012807282157</v>
      </c>
      <c r="W4" s="76">
        <v>0.15801819245274187</v>
      </c>
    </row>
    <row r="5" spans="1:23" ht="22.8" customHeight="1" x14ac:dyDescent="0.3">
      <c r="A5" s="73" t="s">
        <v>354</v>
      </c>
      <c r="B5" s="75">
        <v>26</v>
      </c>
      <c r="C5" s="75">
        <v>14</v>
      </c>
      <c r="D5" s="76">
        <v>13.33087217684283</v>
      </c>
      <c r="E5" s="75">
        <v>0.19</v>
      </c>
      <c r="F5" s="84">
        <v>0.17</v>
      </c>
      <c r="G5" s="76">
        <f t="shared" si="0"/>
        <v>1.1176470588235294</v>
      </c>
      <c r="H5" s="76">
        <v>0.2615384615384615</v>
      </c>
      <c r="I5" s="76">
        <v>0.18153846153846154</v>
      </c>
      <c r="J5" s="76">
        <v>1.4476012807282157</v>
      </c>
      <c r="K5" s="75">
        <v>7.0000000000000007E-2</v>
      </c>
      <c r="L5" s="76">
        <v>2.5</v>
      </c>
      <c r="M5" s="76">
        <f t="shared" si="1"/>
        <v>0.18753461640287655</v>
      </c>
      <c r="N5" s="76">
        <f t="shared" si="2"/>
        <v>2.6790659486125219</v>
      </c>
      <c r="O5" s="76">
        <f t="shared" si="3"/>
        <v>1.3395329743062611E-2</v>
      </c>
      <c r="P5" s="75">
        <v>8883</v>
      </c>
      <c r="Q5" s="77">
        <v>0.37245792223682134</v>
      </c>
      <c r="T5" s="76">
        <v>0.2615384615384615</v>
      </c>
      <c r="U5" s="76">
        <v>0.18153846153846154</v>
      </c>
      <c r="V5" s="76">
        <v>1.4476012807282157</v>
      </c>
      <c r="W5" s="76">
        <v>0.18753461640287655</v>
      </c>
    </row>
    <row r="6" spans="1:23" ht="22.8" customHeight="1" x14ac:dyDescent="0.3">
      <c r="A6" s="73" t="s">
        <v>355</v>
      </c>
      <c r="B6" s="75">
        <v>27</v>
      </c>
      <c r="C6" s="75">
        <v>37</v>
      </c>
      <c r="D6" s="76">
        <v>7.0831609658974157</v>
      </c>
      <c r="E6" s="75">
        <v>0.17</v>
      </c>
      <c r="F6" s="84">
        <v>0.18</v>
      </c>
      <c r="G6" s="76">
        <f t="shared" si="0"/>
        <v>0.94444444444444453</v>
      </c>
      <c r="H6" s="76">
        <v>0.2615384615384615</v>
      </c>
      <c r="I6" s="76">
        <v>0.18153846153846154</v>
      </c>
      <c r="J6" s="76">
        <v>1.4476012807282157</v>
      </c>
      <c r="K6" s="75">
        <v>9.4E-2</v>
      </c>
      <c r="L6" s="76">
        <v>1.75</v>
      </c>
      <c r="M6" s="76">
        <f t="shared" si="1"/>
        <v>0.24706483566102047</v>
      </c>
      <c r="N6" s="76">
        <f t="shared" si="2"/>
        <v>2.6283493155427711</v>
      </c>
      <c r="O6" s="76">
        <f t="shared" si="3"/>
        <v>6.677427990838391E-3</v>
      </c>
      <c r="P6" s="75">
        <v>5563</v>
      </c>
      <c r="Q6" s="77">
        <v>1.9472131305791291</v>
      </c>
      <c r="T6" s="76">
        <v>0.2615384615384615</v>
      </c>
      <c r="U6" s="76">
        <v>0.18153846153846154</v>
      </c>
      <c r="V6" s="76">
        <v>1.4476012807282157</v>
      </c>
      <c r="W6" s="76">
        <v>0.24706483566102047</v>
      </c>
    </row>
    <row r="7" spans="1:23" ht="22.8" customHeight="1" x14ac:dyDescent="0.3">
      <c r="A7" s="73" t="s">
        <v>345</v>
      </c>
      <c r="B7" s="75">
        <v>28</v>
      </c>
      <c r="C7" s="75">
        <v>18</v>
      </c>
      <c r="D7" s="76">
        <v>8.281849744741594</v>
      </c>
      <c r="E7" s="75">
        <v>0.19</v>
      </c>
      <c r="F7" s="84">
        <v>0.18</v>
      </c>
      <c r="G7" s="76">
        <f t="shared" si="0"/>
        <v>1.0555555555555556</v>
      </c>
      <c r="H7" s="76">
        <v>0.2615384615384615</v>
      </c>
      <c r="I7" s="76">
        <v>0.18153846153846154</v>
      </c>
      <c r="J7" s="76">
        <v>1.4476012807282157</v>
      </c>
      <c r="K7" s="75">
        <v>0.106</v>
      </c>
      <c r="L7" s="76">
        <v>1.5383333333333333</v>
      </c>
      <c r="M7" s="76">
        <f t="shared" si="1"/>
        <v>0.18574755407873336</v>
      </c>
      <c r="N7" s="76">
        <f t="shared" si="2"/>
        <v>1.7523354158371072</v>
      </c>
      <c r="O7" s="76">
        <f t="shared" si="3"/>
        <v>1.0319308559929631E-2</v>
      </c>
      <c r="P7" s="75">
        <v>5466</v>
      </c>
      <c r="Q7" s="77">
        <v>0.94324466203152246</v>
      </c>
      <c r="T7" s="76">
        <v>0.2615384615384615</v>
      </c>
      <c r="U7" s="76">
        <v>0.18153846153846154</v>
      </c>
      <c r="V7" s="76">
        <v>1.4476012807282157</v>
      </c>
      <c r="W7" s="76">
        <v>0.18574755407873336</v>
      </c>
    </row>
    <row r="8" spans="1:23" ht="22.8" customHeight="1" x14ac:dyDescent="0.3">
      <c r="A8" s="73" t="s">
        <v>340</v>
      </c>
      <c r="B8" s="75">
        <v>20</v>
      </c>
      <c r="C8" s="75">
        <v>31</v>
      </c>
      <c r="D8" s="76">
        <v>2.3247297529099211</v>
      </c>
      <c r="E8" s="75">
        <v>0.23</v>
      </c>
      <c r="F8" s="84">
        <v>0.18</v>
      </c>
      <c r="G8" s="76">
        <f t="shared" si="0"/>
        <v>1.2777777777777779</v>
      </c>
      <c r="H8" s="76">
        <v>0.2615384615384615</v>
      </c>
      <c r="I8" s="76">
        <v>0.18153846153846154</v>
      </c>
      <c r="J8" s="76">
        <v>1.4476012807282157</v>
      </c>
      <c r="K8" s="75">
        <v>7.6999999999999999E-2</v>
      </c>
      <c r="L8" s="76">
        <v>0.29166666666666669</v>
      </c>
      <c r="M8" s="76">
        <f t="shared" si="1"/>
        <v>0.12546261185911195</v>
      </c>
      <c r="N8" s="76">
        <f t="shared" si="2"/>
        <v>1.6293845695988565</v>
      </c>
      <c r="O8" s="76">
        <f t="shared" si="3"/>
        <v>4.0471810277132887E-3</v>
      </c>
      <c r="P8" s="75">
        <v>1260</v>
      </c>
      <c r="Q8" s="77">
        <v>8.1512635279906203</v>
      </c>
      <c r="T8" s="76">
        <v>0.2615384615384615</v>
      </c>
      <c r="U8" s="76">
        <v>0.18153846153846154</v>
      </c>
      <c r="V8" s="76">
        <v>1.4476012807282157</v>
      </c>
      <c r="W8" s="76">
        <v>0.12546261185911195</v>
      </c>
    </row>
    <row r="9" spans="1:23" ht="22.8" customHeight="1" x14ac:dyDescent="0.3">
      <c r="A9" s="73" t="s">
        <v>335</v>
      </c>
      <c r="B9" s="75">
        <v>19</v>
      </c>
      <c r="C9" s="75">
        <v>36</v>
      </c>
      <c r="D9" s="76">
        <v>5.5938809679394979</v>
      </c>
      <c r="E9" s="75">
        <v>0.35</v>
      </c>
      <c r="F9" s="84">
        <v>0.18</v>
      </c>
      <c r="G9" s="76">
        <f t="shared" si="0"/>
        <v>1.9444444444444444</v>
      </c>
      <c r="H9" s="76">
        <v>0.2615384615384615</v>
      </c>
      <c r="I9" s="76">
        <v>0.18153846153846154</v>
      </c>
      <c r="J9" s="76">
        <v>1.4476012807282157</v>
      </c>
      <c r="K9" s="75">
        <v>6.3E-2</v>
      </c>
      <c r="L9" s="76">
        <v>0.84166666666666667</v>
      </c>
      <c r="M9" s="76">
        <f t="shared" si="1"/>
        <v>0.15046202654124297</v>
      </c>
      <c r="N9" s="76">
        <f t="shared" si="2"/>
        <v>2.3882861355752851</v>
      </c>
      <c r="O9" s="76">
        <f t="shared" si="3"/>
        <v>4.1795007372567488E-3</v>
      </c>
      <c r="P9" s="75">
        <v>5447</v>
      </c>
      <c r="Q9" s="77">
        <v>2.7686004579351122</v>
      </c>
      <c r="T9" s="76">
        <v>0.2615384615384615</v>
      </c>
      <c r="U9" s="76">
        <v>0.18153846153846154</v>
      </c>
      <c r="V9" s="76">
        <v>1.4476012807282157</v>
      </c>
      <c r="W9" s="76">
        <v>0.15046202654124297</v>
      </c>
    </row>
    <row r="10" spans="1:23" ht="22.8" customHeight="1" x14ac:dyDescent="0.3">
      <c r="A10" s="73" t="s">
        <v>344</v>
      </c>
      <c r="B10" s="75">
        <v>19</v>
      </c>
      <c r="C10" s="75">
        <v>58</v>
      </c>
      <c r="D10" s="76">
        <v>10.134368766591686</v>
      </c>
      <c r="E10" s="75">
        <v>0.3</v>
      </c>
      <c r="F10" s="84">
        <v>0.19</v>
      </c>
      <c r="G10" s="76">
        <f t="shared" si="0"/>
        <v>1.5789473684210527</v>
      </c>
      <c r="H10" s="76">
        <v>0.2615384615384615</v>
      </c>
      <c r="I10" s="76">
        <v>0.18153846153846154</v>
      </c>
      <c r="J10" s="76">
        <v>1.4476012807282157</v>
      </c>
      <c r="K10" s="75">
        <v>8.8000000000000009E-2</v>
      </c>
      <c r="L10" s="76">
        <v>1.5383333333333333</v>
      </c>
      <c r="M10" s="76">
        <f t="shared" si="1"/>
        <v>0.15179370010735202</v>
      </c>
      <c r="N10" s="76">
        <f t="shared" si="2"/>
        <v>1.7249284103108182</v>
      </c>
      <c r="O10" s="76">
        <f t="shared" si="3"/>
        <v>2.6171327604715866E-3</v>
      </c>
      <c r="P10" s="75">
        <v>8549</v>
      </c>
      <c r="Q10" s="77">
        <v>0.73419544875874354</v>
      </c>
      <c r="T10" s="76">
        <v>0.2615384615384615</v>
      </c>
      <c r="U10" s="76">
        <v>0.18153846153846154</v>
      </c>
      <c r="V10" s="76">
        <v>1.4476012807282157</v>
      </c>
      <c r="W10" s="76">
        <v>0.15179370010735202</v>
      </c>
    </row>
    <row r="11" spans="1:23" ht="22.8" customHeight="1" x14ac:dyDescent="0.3">
      <c r="A11" s="73" t="s">
        <v>338</v>
      </c>
      <c r="B11" s="75">
        <v>21</v>
      </c>
      <c r="C11" s="75">
        <v>32</v>
      </c>
      <c r="D11" s="76">
        <v>4.1046009699815791</v>
      </c>
      <c r="E11" s="75">
        <v>0.25</v>
      </c>
      <c r="F11" s="84">
        <v>0.2</v>
      </c>
      <c r="G11" s="76">
        <f t="shared" si="0"/>
        <v>1.25</v>
      </c>
      <c r="H11" s="76">
        <v>0.2615384615384615</v>
      </c>
      <c r="I11" s="76">
        <v>0.18153846153846154</v>
      </c>
      <c r="J11" s="76">
        <v>1.4476012807282157</v>
      </c>
      <c r="K11" s="75">
        <v>6.7000000000000004E-2</v>
      </c>
      <c r="L11" s="76">
        <v>0.56166666666666676</v>
      </c>
      <c r="M11" s="76">
        <f t="shared" si="1"/>
        <v>0.13683831163475738</v>
      </c>
      <c r="N11" s="76">
        <f t="shared" si="2"/>
        <v>2.0423628602202593</v>
      </c>
      <c r="O11" s="76">
        <f t="shared" si="3"/>
        <v>4.276197238586168E-3</v>
      </c>
      <c r="P11" s="75">
        <v>2665</v>
      </c>
      <c r="Q11" s="77">
        <v>3.2466533092998633</v>
      </c>
      <c r="T11" s="76">
        <v>0.2615384615384615</v>
      </c>
      <c r="U11" s="76">
        <v>0.18153846153846154</v>
      </c>
      <c r="V11" s="76">
        <v>1.4476012807282157</v>
      </c>
      <c r="W11" s="76">
        <v>0.13683831163475738</v>
      </c>
    </row>
    <row r="12" spans="1:23" ht="22.8" customHeight="1" x14ac:dyDescent="0.3">
      <c r="A12" s="73" t="s">
        <v>349</v>
      </c>
      <c r="B12" s="75">
        <v>17</v>
      </c>
      <c r="C12" s="75">
        <v>44</v>
      </c>
      <c r="D12" s="76">
        <v>4.2135726771492319</v>
      </c>
      <c r="E12" s="75">
        <v>0.28000000000000003</v>
      </c>
      <c r="F12" s="84">
        <v>0.2</v>
      </c>
      <c r="G12" s="76">
        <f t="shared" si="0"/>
        <v>1.4000000000000001</v>
      </c>
      <c r="H12" s="76">
        <v>0.2615384615384615</v>
      </c>
      <c r="I12" s="76">
        <v>0.18153846153846154</v>
      </c>
      <c r="J12" s="76">
        <v>1.4476012807282157</v>
      </c>
      <c r="K12" s="75">
        <v>0.10800000000000001</v>
      </c>
      <c r="L12" s="76">
        <v>0.45666666666666667</v>
      </c>
      <c r="M12" s="76">
        <f t="shared" si="1"/>
        <v>0.10837991928873829</v>
      </c>
      <c r="N12" s="76">
        <f t="shared" si="2"/>
        <v>1.0035177711920211</v>
      </c>
      <c r="O12" s="76">
        <f t="shared" si="3"/>
        <v>2.4631799838349612E-3</v>
      </c>
      <c r="P12" s="75">
        <v>2391</v>
      </c>
      <c r="Q12" s="77">
        <v>2.4766398892665915</v>
      </c>
      <c r="T12" s="76">
        <v>0.2615384615384615</v>
      </c>
      <c r="U12" s="76">
        <v>0.18153846153846154</v>
      </c>
      <c r="V12" s="76">
        <v>1.4476012807282157</v>
      </c>
      <c r="W12" s="76">
        <v>0.10837991928873829</v>
      </c>
    </row>
    <row r="13" spans="1:23" ht="22.8" customHeight="1" x14ac:dyDescent="0.3">
      <c r="A13" s="73" t="s">
        <v>348</v>
      </c>
      <c r="B13" s="75">
        <v>19</v>
      </c>
      <c r="C13" s="75">
        <v>40</v>
      </c>
      <c r="D13" s="76">
        <v>4.6857834082090593</v>
      </c>
      <c r="E13" s="75">
        <v>0.3</v>
      </c>
      <c r="F13" s="84">
        <v>0.2</v>
      </c>
      <c r="G13" s="76">
        <f t="shared" si="0"/>
        <v>1.4999999999999998</v>
      </c>
      <c r="H13" s="76">
        <v>0.2615384615384615</v>
      </c>
      <c r="I13" s="76">
        <v>0.18153846153846154</v>
      </c>
      <c r="J13" s="76">
        <v>1.4476012807282157</v>
      </c>
      <c r="K13" s="75">
        <v>0.126</v>
      </c>
      <c r="L13" s="76">
        <v>0.8</v>
      </c>
      <c r="M13" s="76">
        <f t="shared" si="1"/>
        <v>0.17072918876243276</v>
      </c>
      <c r="N13" s="76">
        <f t="shared" si="2"/>
        <v>1.3549935616066091</v>
      </c>
      <c r="O13" s="76">
        <f t="shared" si="3"/>
        <v>4.2682297190608188E-3</v>
      </c>
      <c r="P13" s="75">
        <v>4488</v>
      </c>
      <c r="Q13" s="77">
        <v>4.1726123726981887</v>
      </c>
      <c r="T13" s="76">
        <v>0.2615384615384615</v>
      </c>
      <c r="U13" s="76">
        <v>0.18153846153846154</v>
      </c>
      <c r="V13" s="76">
        <v>1.4476012807282157</v>
      </c>
      <c r="W13" s="76">
        <v>0.17072918876243276</v>
      </c>
    </row>
    <row r="14" spans="1:23" ht="22.8" customHeight="1" x14ac:dyDescent="0.3">
      <c r="A14" s="73" t="s">
        <v>347</v>
      </c>
      <c r="B14" s="75">
        <v>18</v>
      </c>
      <c r="C14" s="75">
        <v>42</v>
      </c>
      <c r="D14" s="76">
        <v>5.9207960894424554</v>
      </c>
      <c r="E14" s="75">
        <v>0.3</v>
      </c>
      <c r="F14" s="84">
        <v>0.2</v>
      </c>
      <c r="G14" s="76">
        <f t="shared" si="0"/>
        <v>1.4999999999999998</v>
      </c>
      <c r="H14" s="76">
        <v>0.2615384615384615</v>
      </c>
      <c r="I14" s="76">
        <v>0.18153846153846154</v>
      </c>
      <c r="J14" s="76">
        <v>1.4476012807282157</v>
      </c>
      <c r="K14" s="75">
        <v>0.114</v>
      </c>
      <c r="L14" s="76">
        <v>1.3333333333333333</v>
      </c>
      <c r="M14" s="76">
        <f t="shared" si="1"/>
        <v>0.22519494223265668</v>
      </c>
      <c r="N14" s="76">
        <f t="shared" si="2"/>
        <v>1.9753942301110234</v>
      </c>
      <c r="O14" s="76">
        <f t="shared" si="3"/>
        <v>5.3617843388727784E-3</v>
      </c>
      <c r="P14" s="75">
        <v>7480</v>
      </c>
      <c r="Q14" s="77">
        <v>4.2409582961499801</v>
      </c>
      <c r="T14" s="76">
        <v>0.2615384615384615</v>
      </c>
      <c r="U14" s="76">
        <v>0.18153846153846154</v>
      </c>
      <c r="V14" s="76">
        <v>1.4476012807282157</v>
      </c>
      <c r="W14" s="76">
        <v>0.22519494223265668</v>
      </c>
    </row>
    <row r="15" spans="1:23" ht="22.8" customHeight="1" x14ac:dyDescent="0.3">
      <c r="A15" s="73" t="s">
        <v>327</v>
      </c>
      <c r="B15" s="75">
        <v>32</v>
      </c>
      <c r="C15" s="75">
        <v>27</v>
      </c>
      <c r="D15" s="76">
        <v>4.8310790177659291</v>
      </c>
      <c r="E15" s="75">
        <v>0.35</v>
      </c>
      <c r="F15" s="88">
        <v>0.22</v>
      </c>
      <c r="G15" s="76">
        <f t="shared" si="0"/>
        <v>1.5909090909090908</v>
      </c>
      <c r="H15" s="76">
        <v>0.46466666666666662</v>
      </c>
      <c r="I15" s="76">
        <v>0.29333333333333333</v>
      </c>
      <c r="J15" s="76">
        <v>1.5644330205584824</v>
      </c>
      <c r="K15" s="75">
        <v>7.6999999999999999E-2</v>
      </c>
      <c r="L15" s="76">
        <v>0.93666666666666676</v>
      </c>
      <c r="M15" s="76">
        <f t="shared" si="1"/>
        <v>0.19388353268951836</v>
      </c>
      <c r="N15" s="76">
        <f t="shared" si="2"/>
        <v>2.5179679570067321</v>
      </c>
      <c r="O15" s="76">
        <f t="shared" si="3"/>
        <v>7.1808715810932726E-3</v>
      </c>
      <c r="P15" s="75">
        <v>6081</v>
      </c>
      <c r="Q15" s="77">
        <v>5.3769089198005799</v>
      </c>
      <c r="T15" s="76">
        <v>0.46466666666666662</v>
      </c>
      <c r="U15" s="76">
        <v>0.29333333333333333</v>
      </c>
      <c r="V15" s="76">
        <v>1.5644330205584824</v>
      </c>
      <c r="W15" s="76">
        <v>0.19388353268951836</v>
      </c>
    </row>
    <row r="16" spans="1:23" ht="22.8" customHeight="1" x14ac:dyDescent="0.3">
      <c r="A16" s="73" t="s">
        <v>356</v>
      </c>
      <c r="B16" s="75">
        <v>27</v>
      </c>
      <c r="C16" s="75">
        <v>35</v>
      </c>
      <c r="D16" s="76">
        <v>7.3374282826219375</v>
      </c>
      <c r="E16" s="75">
        <v>0.21</v>
      </c>
      <c r="F16" s="88">
        <v>0.23</v>
      </c>
      <c r="G16" s="76">
        <f t="shared" si="0"/>
        <v>0.91304347826086951</v>
      </c>
      <c r="H16" s="76">
        <v>0.46466666666666662</v>
      </c>
      <c r="I16" s="76">
        <v>0.29333333333333333</v>
      </c>
      <c r="J16" s="76">
        <v>1.5644330205584824</v>
      </c>
      <c r="K16" s="75">
        <v>9.3000000000000013E-2</v>
      </c>
      <c r="L16" s="76">
        <v>1.8166666666666667</v>
      </c>
      <c r="M16" s="76">
        <f t="shared" si="1"/>
        <v>0.24758901848066905</v>
      </c>
      <c r="N16" s="76">
        <f t="shared" si="2"/>
        <v>2.662247510544828</v>
      </c>
      <c r="O16" s="76">
        <f t="shared" si="3"/>
        <v>7.0739719565905447E-3</v>
      </c>
      <c r="P16" s="75">
        <v>7134</v>
      </c>
      <c r="Q16" s="77">
        <v>2.251099156250127</v>
      </c>
      <c r="T16" s="76">
        <v>0.46466666666666662</v>
      </c>
      <c r="U16" s="76">
        <v>0.29333333333333333</v>
      </c>
      <c r="V16" s="76">
        <v>1.5644330205584824</v>
      </c>
      <c r="W16" s="76">
        <v>0.24758901848066905</v>
      </c>
    </row>
    <row r="17" spans="1:23" ht="22.8" customHeight="1" x14ac:dyDescent="0.3">
      <c r="A17" s="73" t="s">
        <v>357</v>
      </c>
      <c r="B17" s="75">
        <v>29</v>
      </c>
      <c r="C17" s="75">
        <v>28</v>
      </c>
      <c r="D17" s="76">
        <v>5.6665287727179328</v>
      </c>
      <c r="E17" s="75">
        <v>0.25</v>
      </c>
      <c r="F17" s="88">
        <v>0.23</v>
      </c>
      <c r="G17" s="76">
        <f t="shared" si="0"/>
        <v>1.0869565217391304</v>
      </c>
      <c r="H17" s="76">
        <v>0.46466666666666662</v>
      </c>
      <c r="I17" s="76">
        <v>0.29333333333333333</v>
      </c>
      <c r="J17" s="76">
        <v>1.5644330205584824</v>
      </c>
      <c r="K17" s="75">
        <v>7.0999999999999994E-2</v>
      </c>
      <c r="L17" s="76">
        <v>1.4283333333333335</v>
      </c>
      <c r="M17" s="76">
        <f t="shared" si="1"/>
        <v>0.25206495733511258</v>
      </c>
      <c r="N17" s="76">
        <f t="shared" si="2"/>
        <v>3.550210666691727</v>
      </c>
      <c r="O17" s="76">
        <f t="shared" si="3"/>
        <v>9.0023199048254489E-3</v>
      </c>
      <c r="P17" s="75">
        <v>6677</v>
      </c>
      <c r="Q17" s="77">
        <v>4.6260752271446508</v>
      </c>
      <c r="T17" s="76">
        <v>0.46466666666666662</v>
      </c>
      <c r="U17" s="76">
        <v>0.29333333333333333</v>
      </c>
      <c r="V17" s="76">
        <v>1.5644330205584824</v>
      </c>
      <c r="W17" s="76">
        <v>0.25206495733511258</v>
      </c>
    </row>
    <row r="18" spans="1:23" ht="22.8" customHeight="1" x14ac:dyDescent="0.3">
      <c r="A18" s="73" t="s">
        <v>353</v>
      </c>
      <c r="B18" s="75">
        <v>28</v>
      </c>
      <c r="C18" s="75">
        <v>35</v>
      </c>
      <c r="D18" s="76">
        <v>5.9207960894424554</v>
      </c>
      <c r="E18" s="75">
        <v>0.28000000000000003</v>
      </c>
      <c r="F18" s="88">
        <v>0.24</v>
      </c>
      <c r="G18" s="76">
        <f t="shared" si="0"/>
        <v>1.1666666666666667</v>
      </c>
      <c r="H18" s="76">
        <v>0.46466666666666662</v>
      </c>
      <c r="I18" s="76">
        <v>0.29333333333333333</v>
      </c>
      <c r="J18" s="76">
        <v>1.5644330205584824</v>
      </c>
      <c r="K18" s="75">
        <v>0.08</v>
      </c>
      <c r="L18" s="76">
        <v>1.4283333333333335</v>
      </c>
      <c r="M18" s="76">
        <f t="shared" si="1"/>
        <v>0.24124008186673349</v>
      </c>
      <c r="N18" s="76">
        <f t="shared" si="2"/>
        <v>3.0155010233341684</v>
      </c>
      <c r="O18" s="76">
        <f t="shared" si="3"/>
        <v>6.8925737676209563E-3</v>
      </c>
      <c r="P18" s="75">
        <v>7479</v>
      </c>
      <c r="Q18" s="77">
        <v>4.3651991525522069</v>
      </c>
      <c r="T18" s="76">
        <v>0.46466666666666662</v>
      </c>
      <c r="U18" s="76">
        <v>0.29333333333333333</v>
      </c>
      <c r="V18" s="76">
        <v>1.5644330205584824</v>
      </c>
      <c r="W18" s="76">
        <v>0.24124008186673349</v>
      </c>
    </row>
    <row r="19" spans="1:23" ht="22.8" customHeight="1" x14ac:dyDescent="0.3">
      <c r="A19" s="73" t="s">
        <v>334</v>
      </c>
      <c r="B19" s="75">
        <v>18</v>
      </c>
      <c r="C19" s="75">
        <v>36</v>
      </c>
      <c r="D19" s="76">
        <v>6.4293307228914998</v>
      </c>
      <c r="E19" s="75">
        <v>0.33</v>
      </c>
      <c r="F19" s="88">
        <v>0.24</v>
      </c>
      <c r="G19" s="76">
        <f t="shared" si="0"/>
        <v>1.3750000000000002</v>
      </c>
      <c r="H19" s="76">
        <v>0.46466666666666662</v>
      </c>
      <c r="I19" s="76">
        <v>0.29333333333333333</v>
      </c>
      <c r="J19" s="76">
        <v>1.5644330205584824</v>
      </c>
      <c r="K19" s="75">
        <v>6.8000000000000005E-2</v>
      </c>
      <c r="L19" s="76">
        <v>1.2233333333333334</v>
      </c>
      <c r="M19" s="76">
        <f t="shared" si="1"/>
        <v>0.19027382258897962</v>
      </c>
      <c r="N19" s="76">
        <f t="shared" si="2"/>
        <v>2.7981444498379355</v>
      </c>
      <c r="O19" s="76">
        <f t="shared" si="3"/>
        <v>5.2853839608049897E-3</v>
      </c>
      <c r="P19" s="75">
        <v>7517</v>
      </c>
      <c r="Q19" s="77">
        <v>2.9161695468523896</v>
      </c>
      <c r="T19" s="76">
        <v>0.46466666666666662</v>
      </c>
      <c r="U19" s="76">
        <v>0.29333333333333333</v>
      </c>
      <c r="V19" s="76">
        <v>1.5644330205584824</v>
      </c>
      <c r="W19" s="76">
        <v>0.19027382258897962</v>
      </c>
    </row>
    <row r="20" spans="1:23" ht="22.8" customHeight="1" x14ac:dyDescent="0.3">
      <c r="A20" s="73" t="s">
        <v>332</v>
      </c>
      <c r="B20" s="75">
        <v>25</v>
      </c>
      <c r="C20" s="75">
        <v>42</v>
      </c>
      <c r="D20" s="76">
        <v>6.0297677966101082</v>
      </c>
      <c r="E20" s="75">
        <v>0.38</v>
      </c>
      <c r="F20" s="88">
        <v>0.24</v>
      </c>
      <c r="G20" s="76">
        <f t="shared" si="0"/>
        <v>1.5833333333333335</v>
      </c>
      <c r="H20" s="76">
        <v>0.46466666666666662</v>
      </c>
      <c r="I20" s="76">
        <v>0.29333333333333333</v>
      </c>
      <c r="J20" s="76">
        <v>1.5644330205584824</v>
      </c>
      <c r="K20" s="75">
        <v>6.5000000000000002E-2</v>
      </c>
      <c r="L20" s="76">
        <v>1.25</v>
      </c>
      <c r="M20" s="76">
        <f t="shared" si="1"/>
        <v>0.20730483198751715</v>
      </c>
      <c r="N20" s="76">
        <f t="shared" si="2"/>
        <v>3.1893051075002639</v>
      </c>
      <c r="O20" s="76">
        <f t="shared" si="3"/>
        <v>4.9358293330361222E-3</v>
      </c>
      <c r="P20" s="75">
        <v>8781</v>
      </c>
      <c r="Q20" s="77">
        <v>4.2981900986189601</v>
      </c>
      <c r="T20" s="76">
        <v>0.46466666666666662</v>
      </c>
      <c r="U20" s="76">
        <v>0.29333333333333333</v>
      </c>
      <c r="V20" s="76">
        <v>1.5644330205584824</v>
      </c>
      <c r="W20" s="76">
        <v>0.20730483198751715</v>
      </c>
    </row>
    <row r="21" spans="1:23" ht="22.8" customHeight="1" x14ac:dyDescent="0.3">
      <c r="A21" s="73" t="s">
        <v>331</v>
      </c>
      <c r="B21" s="75">
        <v>24</v>
      </c>
      <c r="C21" s="75">
        <v>51</v>
      </c>
      <c r="D21" s="76">
        <v>6.7199219420052403</v>
      </c>
      <c r="E21" s="75">
        <v>0.39</v>
      </c>
      <c r="F21" s="88">
        <v>0.24</v>
      </c>
      <c r="G21" s="76">
        <f t="shared" si="0"/>
        <v>1.6250000000000002</v>
      </c>
      <c r="H21" s="76">
        <v>0.46466666666666662</v>
      </c>
      <c r="I21" s="76">
        <v>0.29333333333333333</v>
      </c>
      <c r="J21" s="76">
        <v>1.5644330205584824</v>
      </c>
      <c r="K21" s="75">
        <v>9.6999999999999989E-2</v>
      </c>
      <c r="L21" s="76">
        <v>0.91333333333333333</v>
      </c>
      <c r="M21" s="76">
        <f t="shared" si="1"/>
        <v>0.13591427716209342</v>
      </c>
      <c r="N21" s="76">
        <f t="shared" si="2"/>
        <v>1.4011781150731282</v>
      </c>
      <c r="O21" s="76">
        <f t="shared" si="3"/>
        <v>2.6649858267077144E-3</v>
      </c>
      <c r="P21" s="75">
        <v>6670</v>
      </c>
      <c r="Q21" s="77">
        <v>1.8271902897726016</v>
      </c>
      <c r="T21" s="76">
        <v>0.46466666666666662</v>
      </c>
      <c r="U21" s="76">
        <v>0.29333333333333333</v>
      </c>
      <c r="V21" s="76">
        <v>1.5644330205584824</v>
      </c>
      <c r="W21" s="76">
        <v>0.13591427716209342</v>
      </c>
    </row>
    <row r="22" spans="1:23" ht="22.8" customHeight="1" x14ac:dyDescent="0.3">
      <c r="A22" s="73" t="s">
        <v>351</v>
      </c>
      <c r="B22" s="75">
        <v>23</v>
      </c>
      <c r="C22" s="75">
        <v>53</v>
      </c>
      <c r="D22" s="76">
        <v>4.140924872370797</v>
      </c>
      <c r="E22" s="75">
        <v>0.22</v>
      </c>
      <c r="F22" s="88">
        <v>0.25</v>
      </c>
      <c r="G22" s="76">
        <f t="shared" si="0"/>
        <v>0.88</v>
      </c>
      <c r="H22" s="76">
        <v>0.46466666666666662</v>
      </c>
      <c r="I22" s="76">
        <v>0.29333333333333333</v>
      </c>
      <c r="J22" s="76">
        <v>1.5644330205584824</v>
      </c>
      <c r="K22" s="75">
        <v>0.113</v>
      </c>
      <c r="L22" s="76">
        <v>0.73333333333333328</v>
      </c>
      <c r="M22" s="76">
        <f t="shared" si="1"/>
        <v>0.17709409272945326</v>
      </c>
      <c r="N22" s="76">
        <f t="shared" si="2"/>
        <v>1.5672043604376393</v>
      </c>
      <c r="O22" s="76">
        <f t="shared" si="3"/>
        <v>3.3413979760274198E-3</v>
      </c>
      <c r="P22" s="75">
        <v>3017</v>
      </c>
      <c r="Q22" s="77">
        <v>4.1031541401313891</v>
      </c>
      <c r="T22" s="76">
        <v>0.46466666666666662</v>
      </c>
      <c r="U22" s="76">
        <v>0.29333333333333333</v>
      </c>
      <c r="V22" s="76">
        <v>1.5644330205584824</v>
      </c>
      <c r="W22" s="76">
        <v>0.17709409272945326</v>
      </c>
    </row>
    <row r="23" spans="1:23" ht="22.8" customHeight="1" x14ac:dyDescent="0.3">
      <c r="A23" s="73" t="s">
        <v>329</v>
      </c>
      <c r="B23" s="75">
        <v>28</v>
      </c>
      <c r="C23" s="75">
        <v>38</v>
      </c>
      <c r="D23" s="76">
        <v>7.4100760874003724</v>
      </c>
      <c r="E23" s="75">
        <v>0.31</v>
      </c>
      <c r="F23" s="88">
        <v>0.25</v>
      </c>
      <c r="G23" s="76">
        <f t="shared" si="0"/>
        <v>1.24</v>
      </c>
      <c r="H23" s="76">
        <v>0.46466666666666662</v>
      </c>
      <c r="I23" s="76">
        <v>0.29333333333333333</v>
      </c>
      <c r="J23" s="76">
        <v>1.5644330205584824</v>
      </c>
      <c r="K23" s="75">
        <v>5.4000000000000006E-2</v>
      </c>
      <c r="L23" s="76">
        <v>1.7</v>
      </c>
      <c r="M23" s="76">
        <f t="shared" si="1"/>
        <v>0.22941734739951902</v>
      </c>
      <c r="N23" s="76">
        <f t="shared" si="2"/>
        <v>4.2484693962873887</v>
      </c>
      <c r="O23" s="76">
        <f t="shared" si="3"/>
        <v>6.0372986157768167E-3</v>
      </c>
      <c r="P23" s="75">
        <v>9840</v>
      </c>
      <c r="Q23" s="77">
        <v>2.7969415946675449</v>
      </c>
      <c r="T23" s="76">
        <v>0.46466666666666662</v>
      </c>
      <c r="U23" s="76">
        <v>0.29333333333333333</v>
      </c>
      <c r="V23" s="76">
        <v>1.5644330205584824</v>
      </c>
      <c r="W23" s="76">
        <v>0.22941734739951902</v>
      </c>
    </row>
    <row r="24" spans="1:23" ht="22.8" customHeight="1" x14ac:dyDescent="0.3">
      <c r="A24" s="73" t="s">
        <v>333</v>
      </c>
      <c r="B24" s="75">
        <v>16</v>
      </c>
      <c r="C24" s="75">
        <v>39</v>
      </c>
      <c r="D24" s="76">
        <v>4.7947551153767112</v>
      </c>
      <c r="E24" s="75">
        <v>0.45</v>
      </c>
      <c r="F24" s="88">
        <v>0.25</v>
      </c>
      <c r="G24" s="76">
        <f t="shared" si="0"/>
        <v>1.8</v>
      </c>
      <c r="H24" s="76">
        <v>0.46466666666666662</v>
      </c>
      <c r="I24" s="76">
        <v>0.29333333333333333</v>
      </c>
      <c r="J24" s="76">
        <v>1.5644330205584824</v>
      </c>
      <c r="K24" s="75">
        <v>0.08</v>
      </c>
      <c r="L24" s="76">
        <v>0.69500000000000006</v>
      </c>
      <c r="M24" s="76">
        <f t="shared" si="1"/>
        <v>0.14495005131151431</v>
      </c>
      <c r="N24" s="76">
        <f t="shared" si="2"/>
        <v>1.8118756413939288</v>
      </c>
      <c r="O24" s="76">
        <f t="shared" si="3"/>
        <v>3.7166679823465209E-3</v>
      </c>
      <c r="P24" s="75">
        <v>5866</v>
      </c>
      <c r="Q24" s="77">
        <v>4.6918267316871187</v>
      </c>
      <c r="T24" s="76">
        <v>0.46466666666666662</v>
      </c>
      <c r="U24" s="76">
        <v>0.29333333333333333</v>
      </c>
      <c r="V24" s="76">
        <v>1.5644330205584824</v>
      </c>
      <c r="W24" s="76">
        <v>0.14495005131151431</v>
      </c>
    </row>
    <row r="25" spans="1:23" ht="22.8" customHeight="1" x14ac:dyDescent="0.3">
      <c r="A25" s="73" t="s">
        <v>341</v>
      </c>
      <c r="B25" s="75">
        <v>19</v>
      </c>
      <c r="C25" s="75">
        <v>48</v>
      </c>
      <c r="D25" s="76">
        <v>4.9763746273227998</v>
      </c>
      <c r="E25" s="75">
        <v>0.49</v>
      </c>
      <c r="F25" s="88">
        <v>0.25</v>
      </c>
      <c r="G25" s="76">
        <f t="shared" si="0"/>
        <v>1.96</v>
      </c>
      <c r="H25" s="76">
        <v>0.46466666666666662</v>
      </c>
      <c r="I25" s="76">
        <v>0.29333333333333333</v>
      </c>
      <c r="J25" s="76">
        <v>1.5644330205584824</v>
      </c>
      <c r="K25" s="75">
        <v>9.9000000000000005E-2</v>
      </c>
      <c r="L25" s="76">
        <v>0.83333333333333337</v>
      </c>
      <c r="M25" s="76">
        <f t="shared" si="1"/>
        <v>0.16745791780986788</v>
      </c>
      <c r="N25" s="76">
        <f t="shared" si="2"/>
        <v>1.6914941192915947</v>
      </c>
      <c r="O25" s="76">
        <f t="shared" si="3"/>
        <v>3.4887066210389141E-3</v>
      </c>
      <c r="P25" s="75">
        <v>7698</v>
      </c>
      <c r="Q25" s="77">
        <v>5.904880089407726</v>
      </c>
      <c r="T25" s="76">
        <v>0.46466666666666662</v>
      </c>
      <c r="U25" s="76">
        <v>0.29333333333333333</v>
      </c>
      <c r="V25" s="76">
        <v>1.5644330205584824</v>
      </c>
      <c r="W25" s="76">
        <v>0.16745791780986788</v>
      </c>
    </row>
    <row r="26" spans="1:23" ht="22.8" customHeight="1" x14ac:dyDescent="0.3">
      <c r="A26" s="73" t="s">
        <v>358</v>
      </c>
      <c r="B26" s="75">
        <v>28</v>
      </c>
      <c r="C26" s="75">
        <v>27</v>
      </c>
      <c r="D26" s="76">
        <v>2.7242926791913136</v>
      </c>
      <c r="E26" s="75">
        <v>0.75</v>
      </c>
      <c r="F26" s="88">
        <v>0.25</v>
      </c>
      <c r="G26" s="76">
        <f t="shared" si="0"/>
        <v>3</v>
      </c>
      <c r="H26" s="76">
        <v>0.46466666666666662</v>
      </c>
      <c r="I26" s="76">
        <v>0.29333333333333333</v>
      </c>
      <c r="J26" s="76">
        <v>1.5644330205584824</v>
      </c>
      <c r="K26" s="75">
        <v>0.10300000000000001</v>
      </c>
      <c r="L26" s="76">
        <v>0.46</v>
      </c>
      <c r="M26" s="76">
        <f t="shared" si="1"/>
        <v>0.16885116768604599</v>
      </c>
      <c r="N26" s="76">
        <f t="shared" si="2"/>
        <v>1.6393317251072426</v>
      </c>
      <c r="O26" s="76">
        <f t="shared" si="3"/>
        <v>6.2537469513350369E-3</v>
      </c>
      <c r="P26" s="75">
        <v>6452</v>
      </c>
      <c r="Q26" s="77">
        <v>29.411058604902703</v>
      </c>
      <c r="T26" s="76">
        <v>0.46466666666666662</v>
      </c>
      <c r="U26" s="76">
        <v>0.29333333333333333</v>
      </c>
      <c r="V26" s="76">
        <v>1.5644330205584824</v>
      </c>
      <c r="W26" s="76">
        <v>0.16885116768604599</v>
      </c>
    </row>
    <row r="27" spans="1:23" ht="22.8" customHeight="1" x14ac:dyDescent="0.3">
      <c r="A27" s="73" t="s">
        <v>346</v>
      </c>
      <c r="B27" s="75">
        <v>27</v>
      </c>
      <c r="C27" s="75">
        <v>21</v>
      </c>
      <c r="D27" s="76">
        <v>4.5768117010414064</v>
      </c>
      <c r="E27" s="75">
        <v>0.22</v>
      </c>
      <c r="F27" s="88">
        <v>0.26</v>
      </c>
      <c r="G27" s="76">
        <f t="shared" si="0"/>
        <v>0.84615384615384615</v>
      </c>
      <c r="H27" s="76">
        <v>0.46466666666666662</v>
      </c>
      <c r="I27" s="76">
        <v>0.29333333333333333</v>
      </c>
      <c r="J27" s="76">
        <v>1.5644330205584824</v>
      </c>
      <c r="K27" s="75">
        <v>0.11900000000000001</v>
      </c>
      <c r="L27" s="76">
        <v>1.0533333333333335</v>
      </c>
      <c r="M27" s="76">
        <f t="shared" si="1"/>
        <v>0.2301456564388826</v>
      </c>
      <c r="N27" s="76">
        <f t="shared" si="2"/>
        <v>1.9339971129317863</v>
      </c>
      <c r="O27" s="76">
        <f t="shared" si="3"/>
        <v>1.0959316973280123E-2</v>
      </c>
      <c r="P27" s="75">
        <v>4333</v>
      </c>
      <c r="Q27" s="77">
        <v>5.2593535379808429</v>
      </c>
      <c r="T27" s="76">
        <v>0.46466666666666662</v>
      </c>
      <c r="U27" s="76">
        <v>0.29333333333333333</v>
      </c>
      <c r="V27" s="76">
        <v>1.5644330205584824</v>
      </c>
      <c r="W27" s="76">
        <v>0.2301456564388826</v>
      </c>
    </row>
    <row r="28" spans="1:23" ht="22.8" customHeight="1" x14ac:dyDescent="0.3">
      <c r="A28" s="73" t="s">
        <v>330</v>
      </c>
      <c r="B28" s="75">
        <v>30</v>
      </c>
      <c r="C28" s="75">
        <v>26</v>
      </c>
      <c r="D28" s="76">
        <v>5.0853463344904526</v>
      </c>
      <c r="E28" s="75">
        <v>0.26</v>
      </c>
      <c r="F28" s="88">
        <v>0.26</v>
      </c>
      <c r="G28" s="76">
        <f t="shared" si="0"/>
        <v>1</v>
      </c>
      <c r="H28" s="76">
        <v>0.46466666666666662</v>
      </c>
      <c r="I28" s="76">
        <v>0.29333333333333333</v>
      </c>
      <c r="J28" s="76">
        <v>1.5644330205584824</v>
      </c>
      <c r="K28" s="75">
        <v>4.4999999999999998E-2</v>
      </c>
      <c r="L28" s="76">
        <v>1.1433333333333333</v>
      </c>
      <c r="M28" s="76">
        <f t="shared" si="1"/>
        <v>0.22482900045152859</v>
      </c>
      <c r="N28" s="76">
        <f t="shared" si="2"/>
        <v>4.9962000100339692</v>
      </c>
      <c r="O28" s="76">
        <f t="shared" si="3"/>
        <v>8.6472692481357159E-3</v>
      </c>
      <c r="P28" s="75">
        <v>5650</v>
      </c>
      <c r="Q28" s="77">
        <v>4.8487921841592492</v>
      </c>
      <c r="T28" s="76">
        <v>0.46466666666666662</v>
      </c>
      <c r="U28" s="76">
        <v>0.29333333333333333</v>
      </c>
      <c r="V28" s="76">
        <v>1.5644330205584824</v>
      </c>
      <c r="W28" s="76">
        <v>0.22482900045152859</v>
      </c>
    </row>
    <row r="29" spans="1:23" ht="22.8" customHeight="1" x14ac:dyDescent="0.3">
      <c r="A29" s="73" t="s">
        <v>328</v>
      </c>
      <c r="B29" s="75">
        <v>31</v>
      </c>
      <c r="C29" s="75">
        <v>25</v>
      </c>
      <c r="D29" s="76">
        <v>4.2862204819276668</v>
      </c>
      <c r="E29" s="75">
        <v>0.26</v>
      </c>
      <c r="F29" s="88">
        <v>0.27</v>
      </c>
      <c r="G29" s="76">
        <f t="shared" si="0"/>
        <v>0.96296296296296291</v>
      </c>
      <c r="H29" s="76">
        <v>0.46466666666666662</v>
      </c>
      <c r="I29" s="76">
        <v>0.29333333333333333</v>
      </c>
      <c r="J29" s="76">
        <v>1.5644330205584824</v>
      </c>
      <c r="K29" s="75">
        <v>0.12</v>
      </c>
      <c r="L29" s="76">
        <v>1.25</v>
      </c>
      <c r="M29" s="76">
        <f t="shared" si="1"/>
        <v>0.29163222127057503</v>
      </c>
      <c r="N29" s="76">
        <f t="shared" si="2"/>
        <v>2.4302685105881254</v>
      </c>
      <c r="O29" s="76">
        <f t="shared" si="3"/>
        <v>1.1665288850823002E-2</v>
      </c>
      <c r="P29" s="75">
        <v>6007</v>
      </c>
      <c r="Q29" s="77">
        <v>11.245188682502944</v>
      </c>
      <c r="T29" s="76">
        <v>0.46466666666666662</v>
      </c>
      <c r="U29" s="76">
        <v>0.29333333333333333</v>
      </c>
      <c r="V29" s="76">
        <v>1.5644330205584824</v>
      </c>
      <c r="W29" s="76">
        <v>0.29163222127057503</v>
      </c>
    </row>
    <row r="30" spans="1:23" ht="22.8" customHeight="1" x14ac:dyDescent="0.3">
      <c r="A30" s="73" t="s">
        <v>352</v>
      </c>
      <c r="B30" s="75">
        <v>28</v>
      </c>
      <c r="C30" s="75">
        <v>36</v>
      </c>
      <c r="D30" s="76">
        <v>7.2284565754542847</v>
      </c>
      <c r="E30" s="75">
        <v>0.31</v>
      </c>
      <c r="F30" s="88">
        <v>0.27</v>
      </c>
      <c r="G30" s="76">
        <f t="shared" si="0"/>
        <v>1.1481481481481481</v>
      </c>
      <c r="H30" s="76">
        <v>0.46466666666666662</v>
      </c>
      <c r="I30" s="76">
        <v>0.29333333333333333</v>
      </c>
      <c r="J30" s="76">
        <v>1.5644330205584824</v>
      </c>
      <c r="K30" s="75">
        <v>8.3000000000000004E-2</v>
      </c>
      <c r="L30" s="76">
        <v>2.2216666666666667</v>
      </c>
      <c r="M30" s="76">
        <f t="shared" si="1"/>
        <v>0.30735007445583806</v>
      </c>
      <c r="N30" s="76">
        <f t="shared" si="2"/>
        <v>3.7030129452510607</v>
      </c>
      <c r="O30" s="76">
        <f t="shared" si="3"/>
        <v>8.5375020682177238E-3</v>
      </c>
      <c r="P30" s="75">
        <v>12879</v>
      </c>
      <c r="Q30" s="77">
        <v>5.4302274847414465</v>
      </c>
      <c r="T30" s="76">
        <v>0.46466666666666662</v>
      </c>
      <c r="U30" s="76">
        <v>0.29333333333333333</v>
      </c>
      <c r="V30" s="76">
        <v>1.5644330205584824</v>
      </c>
      <c r="W30" s="76">
        <v>0.30735007445583806</v>
      </c>
    </row>
    <row r="31" spans="1:23" ht="22.8" customHeight="1" x14ac:dyDescent="0.3">
      <c r="A31" s="73" t="s">
        <v>350</v>
      </c>
      <c r="B31" s="75">
        <v>24</v>
      </c>
      <c r="C31" s="75">
        <v>41</v>
      </c>
      <c r="D31" s="76">
        <v>9.5895102307534223</v>
      </c>
      <c r="E31" s="75">
        <v>0.27</v>
      </c>
      <c r="F31" s="88">
        <v>0.28000000000000003</v>
      </c>
      <c r="G31" s="76">
        <f t="shared" si="0"/>
        <v>0.9642857142857143</v>
      </c>
      <c r="H31" s="76">
        <v>0.46466666666666662</v>
      </c>
      <c r="I31" s="76">
        <v>0.29333333333333333</v>
      </c>
      <c r="J31" s="76">
        <v>1.5644330205584824</v>
      </c>
      <c r="K31" s="75">
        <v>0.125</v>
      </c>
      <c r="L31" s="76">
        <v>2.1483333333333334</v>
      </c>
      <c r="M31" s="76">
        <f t="shared" si="1"/>
        <v>0.22402951575604552</v>
      </c>
      <c r="N31" s="76">
        <f t="shared" si="2"/>
        <v>1.7922361260483641</v>
      </c>
      <c r="O31" s="76">
        <f t="shared" si="3"/>
        <v>5.4641345306352569E-3</v>
      </c>
      <c r="P31" s="75">
        <v>10847</v>
      </c>
      <c r="Q31" s="77">
        <v>1.4119062835439282</v>
      </c>
      <c r="T31" s="76">
        <v>0.46466666666666662</v>
      </c>
      <c r="U31" s="76">
        <v>0.29333333333333333</v>
      </c>
      <c r="V31" s="76">
        <v>1.5644330205584824</v>
      </c>
      <c r="W31" s="76">
        <v>0.22402951575604552</v>
      </c>
    </row>
    <row r="32" spans="1:23" ht="22.8" customHeight="1" x14ac:dyDescent="0.3">
      <c r="A32" s="73" t="s">
        <v>336</v>
      </c>
      <c r="B32" s="75">
        <v>20</v>
      </c>
      <c r="C32" s="75">
        <v>29</v>
      </c>
      <c r="D32" s="76">
        <v>5.9571199918316724</v>
      </c>
      <c r="E32" s="75">
        <v>0.38</v>
      </c>
      <c r="F32" s="88">
        <v>0.28999999999999998</v>
      </c>
      <c r="G32" s="76">
        <f t="shared" si="0"/>
        <v>1.3103448275862071</v>
      </c>
      <c r="H32" s="76">
        <v>0.46466666666666662</v>
      </c>
      <c r="I32" s="76">
        <v>0.29333333333333333</v>
      </c>
      <c r="J32" s="76">
        <v>1.5644330205584824</v>
      </c>
      <c r="K32" s="75">
        <v>0.10400000000000001</v>
      </c>
      <c r="L32" s="76">
        <v>1.5</v>
      </c>
      <c r="M32" s="76">
        <f t="shared" si="1"/>
        <v>0.25179952763361846</v>
      </c>
      <c r="N32" s="76">
        <f t="shared" si="2"/>
        <v>2.4211493041694081</v>
      </c>
      <c r="O32" s="76">
        <f t="shared" si="3"/>
        <v>8.6827423321937398E-3</v>
      </c>
      <c r="P32" s="75">
        <v>10522</v>
      </c>
      <c r="Q32" s="77">
        <v>6.4601451099476597</v>
      </c>
      <c r="T32" s="76">
        <v>0.46466666666666662</v>
      </c>
      <c r="U32" s="76">
        <v>0.29333333333333333</v>
      </c>
      <c r="V32" s="76">
        <v>1.5644330205584824</v>
      </c>
      <c r="W32" s="76">
        <v>0.25179952763361846</v>
      </c>
    </row>
    <row r="33" spans="1:23" ht="22.8" customHeight="1" x14ac:dyDescent="0.3">
      <c r="A33" s="73" t="s">
        <v>337</v>
      </c>
      <c r="B33" s="75">
        <v>29</v>
      </c>
      <c r="C33" s="75">
        <v>19</v>
      </c>
      <c r="D33" s="76">
        <v>7.555371696957244</v>
      </c>
      <c r="E33" s="75">
        <v>0.6</v>
      </c>
      <c r="F33" s="88">
        <v>0.28999999999999998</v>
      </c>
      <c r="G33" s="76">
        <f t="shared" si="0"/>
        <v>2.0689655172413794</v>
      </c>
      <c r="H33" s="76">
        <v>0.46466666666666662</v>
      </c>
      <c r="I33" s="76">
        <v>0.29333333333333333</v>
      </c>
      <c r="J33" s="76">
        <v>1.5644330205584824</v>
      </c>
      <c r="K33" s="75">
        <v>7.5999999999999998E-2</v>
      </c>
      <c r="L33" s="76">
        <v>0.85666666666666669</v>
      </c>
      <c r="M33" s="76">
        <f t="shared" si="1"/>
        <v>0.11338511208014689</v>
      </c>
      <c r="N33" s="76">
        <f t="shared" si="2"/>
        <v>1.4919093694756169</v>
      </c>
      <c r="O33" s="76">
        <f t="shared" si="3"/>
        <v>5.9676374779024681E-3</v>
      </c>
      <c r="P33" s="75">
        <v>9578</v>
      </c>
      <c r="Q33" s="77">
        <v>1.6806470713198893</v>
      </c>
      <c r="T33" s="76">
        <v>0.46466666666666662</v>
      </c>
      <c r="U33" s="76">
        <v>0.29333333333333333</v>
      </c>
      <c r="V33" s="76">
        <v>1.5644330205584824</v>
      </c>
      <c r="W33" s="76">
        <v>0.11338511208014689</v>
      </c>
    </row>
    <row r="34" spans="1:23" ht="22.8" customHeight="1" x14ac:dyDescent="0.3">
      <c r="A34" s="73" t="s">
        <v>366</v>
      </c>
      <c r="B34" s="75">
        <v>27</v>
      </c>
      <c r="C34" s="75">
        <v>13</v>
      </c>
      <c r="D34" s="76">
        <v>5.9571199918316724</v>
      </c>
      <c r="E34" s="75">
        <v>0.77</v>
      </c>
      <c r="F34" s="88">
        <v>0.28999999999999998</v>
      </c>
      <c r="G34" s="76">
        <f t="shared" ref="G34:G59" si="4">E34/F34</f>
        <v>2.6551724137931036</v>
      </c>
      <c r="H34" s="76">
        <v>0.46466666666666662</v>
      </c>
      <c r="I34" s="76">
        <v>0.29333333333333333</v>
      </c>
      <c r="J34" s="76">
        <v>1.5644330205584824</v>
      </c>
      <c r="K34" s="75">
        <v>8.199999999999999E-2</v>
      </c>
      <c r="L34" s="76">
        <v>0.77</v>
      </c>
      <c r="M34" s="76">
        <f t="shared" si="1"/>
        <v>0.12925709085192413</v>
      </c>
      <c r="N34" s="76">
        <f t="shared" si="2"/>
        <v>1.5763059859990749</v>
      </c>
      <c r="O34" s="76">
        <f t="shared" si="3"/>
        <v>9.9428531424557032E-3</v>
      </c>
      <c r="P34" s="75">
        <v>11087</v>
      </c>
      <c r="Q34" s="77">
        <v>4.2178746504388762</v>
      </c>
      <c r="T34" s="76">
        <v>0.46466666666666662</v>
      </c>
      <c r="U34" s="76">
        <v>0.29333333333333333</v>
      </c>
      <c r="V34" s="76">
        <v>1.5644330205584824</v>
      </c>
      <c r="W34" s="76">
        <v>0.12925709085192413</v>
      </c>
    </row>
    <row r="35" spans="1:23" ht="22.8" customHeight="1" x14ac:dyDescent="0.3">
      <c r="A35" s="73" t="s">
        <v>364</v>
      </c>
      <c r="B35" s="75">
        <v>27</v>
      </c>
      <c r="C35" s="75">
        <v>13</v>
      </c>
      <c r="D35" s="76">
        <v>4.5404877986521894</v>
      </c>
      <c r="E35" s="75">
        <v>0.85</v>
      </c>
      <c r="F35" s="88">
        <v>0.3</v>
      </c>
      <c r="G35" s="76">
        <f t="shared" si="4"/>
        <v>2.8333333333333335</v>
      </c>
      <c r="H35" s="76">
        <v>0.46466666666666662</v>
      </c>
      <c r="I35" s="76">
        <v>0.29333333333333333</v>
      </c>
      <c r="J35" s="76">
        <v>1.5644330205584824</v>
      </c>
      <c r="K35" s="75">
        <v>8.199999999999999E-2</v>
      </c>
      <c r="L35" s="76">
        <v>1.1766666666666665</v>
      </c>
      <c r="M35" s="76">
        <f t="shared" si="1"/>
        <v>0.25914983562249666</v>
      </c>
      <c r="N35" s="76">
        <f t="shared" si="2"/>
        <v>3.1603638490548378</v>
      </c>
      <c r="O35" s="76">
        <f t="shared" si="3"/>
        <v>1.9934602740192049E-2</v>
      </c>
      <c r="P35" s="75">
        <v>18703</v>
      </c>
      <c r="Q35" s="77">
        <v>26.089820740450367</v>
      </c>
      <c r="T35" s="76">
        <v>0.46466666666666662</v>
      </c>
      <c r="U35" s="76">
        <v>0.29333333333333333</v>
      </c>
      <c r="V35" s="76">
        <v>1.5644330205584824</v>
      </c>
      <c r="W35" s="76">
        <v>0.25914983562249666</v>
      </c>
    </row>
    <row r="36" spans="1:23" ht="22.8" customHeight="1" x14ac:dyDescent="0.3">
      <c r="A36" s="73" t="s">
        <v>365</v>
      </c>
      <c r="B36" s="75">
        <v>27</v>
      </c>
      <c r="C36" s="75">
        <v>13</v>
      </c>
      <c r="D36" s="76">
        <v>3.9229814580354918</v>
      </c>
      <c r="E36" s="75">
        <v>0.78</v>
      </c>
      <c r="F36" s="88">
        <v>0.31</v>
      </c>
      <c r="G36" s="76">
        <f t="shared" si="4"/>
        <v>2.5161290322580645</v>
      </c>
      <c r="H36" s="76">
        <v>0.46466666666666662</v>
      </c>
      <c r="I36" s="76">
        <v>0.29333333333333333</v>
      </c>
      <c r="J36" s="76">
        <v>1.5644330205584824</v>
      </c>
      <c r="K36" s="75">
        <v>8.8000000000000009E-2</v>
      </c>
      <c r="L36" s="76">
        <v>0.69</v>
      </c>
      <c r="M36" s="76">
        <f t="shared" si="1"/>
        <v>0.17588663300629789</v>
      </c>
      <c r="N36" s="76">
        <f t="shared" si="2"/>
        <v>1.9987117387079305</v>
      </c>
      <c r="O36" s="76">
        <f t="shared" si="3"/>
        <v>1.3529741000484454E-2</v>
      </c>
      <c r="P36" s="75">
        <v>10064</v>
      </c>
      <c r="Q36" s="77">
        <v>15.813190086187358</v>
      </c>
      <c r="T36" s="76">
        <v>0.46466666666666662</v>
      </c>
      <c r="U36" s="76">
        <v>0.29333333333333333</v>
      </c>
      <c r="V36" s="76">
        <v>1.5644330205584824</v>
      </c>
      <c r="W36" s="76">
        <v>0.17588663300629789</v>
      </c>
    </row>
    <row r="37" spans="1:23" ht="22.8" customHeight="1" x14ac:dyDescent="0.3">
      <c r="A37" s="73" t="s">
        <v>320</v>
      </c>
      <c r="B37" s="75">
        <v>30</v>
      </c>
      <c r="C37" s="75">
        <v>23</v>
      </c>
      <c r="D37" s="76">
        <v>4.9763746273227998</v>
      </c>
      <c r="E37" s="75">
        <v>0.42</v>
      </c>
      <c r="F37" s="88">
        <v>0.33</v>
      </c>
      <c r="G37" s="76">
        <f t="shared" si="4"/>
        <v>1.2727272727272727</v>
      </c>
      <c r="H37" s="76">
        <v>0.46466666666666662</v>
      </c>
      <c r="I37" s="76">
        <v>0.29333333333333333</v>
      </c>
      <c r="J37" s="76">
        <v>1.5644330205584824</v>
      </c>
      <c r="K37" s="75">
        <v>3.5000000000000003E-2</v>
      </c>
      <c r="L37" s="76">
        <v>0.76666666666666672</v>
      </c>
      <c r="M37" s="76">
        <f t="shared" si="1"/>
        <v>0.15406128438507846</v>
      </c>
      <c r="N37" s="76">
        <f t="shared" si="2"/>
        <v>4.401750982430813</v>
      </c>
      <c r="O37" s="76">
        <f t="shared" si="3"/>
        <v>6.6983167123947154E-3</v>
      </c>
      <c r="P37" s="75">
        <v>6045</v>
      </c>
      <c r="Q37" s="77">
        <v>4.2597065261857843</v>
      </c>
      <c r="T37" s="76">
        <v>0.46466666666666662</v>
      </c>
      <c r="U37" s="76">
        <v>0.29333333333333333</v>
      </c>
      <c r="V37" s="76">
        <v>1.5644330205584824</v>
      </c>
      <c r="W37" s="76">
        <v>0.15406128438507846</v>
      </c>
    </row>
    <row r="38" spans="1:23" ht="22.8" customHeight="1" x14ac:dyDescent="0.3">
      <c r="A38" s="73" t="s">
        <v>323</v>
      </c>
      <c r="B38" s="75">
        <v>33</v>
      </c>
      <c r="C38" s="75">
        <v>15</v>
      </c>
      <c r="D38" s="76">
        <v>5.4849092607718442</v>
      </c>
      <c r="E38" s="75">
        <v>0.41</v>
      </c>
      <c r="F38" s="88">
        <v>0.35</v>
      </c>
      <c r="G38" s="76">
        <f t="shared" si="4"/>
        <v>1.1714285714285715</v>
      </c>
      <c r="H38" s="76">
        <v>0.46466666666666662</v>
      </c>
      <c r="I38" s="76">
        <v>0.29333333333333333</v>
      </c>
      <c r="J38" s="76">
        <v>1.5644330205584824</v>
      </c>
      <c r="K38" s="75">
        <v>4.9000000000000002E-2</v>
      </c>
      <c r="L38" s="76">
        <v>0.88</v>
      </c>
      <c r="M38" s="76">
        <f t="shared" si="1"/>
        <v>0.16044021116151796</v>
      </c>
      <c r="N38" s="76">
        <f t="shared" si="2"/>
        <v>3.2742900237044483</v>
      </c>
      <c r="O38" s="76">
        <f t="shared" si="3"/>
        <v>1.0696014077434531E-2</v>
      </c>
      <c r="P38" s="75">
        <v>6783</v>
      </c>
      <c r="Q38" s="77">
        <v>3.6159396642381987</v>
      </c>
      <c r="T38" s="76">
        <v>0.46466666666666662</v>
      </c>
      <c r="U38" s="76">
        <v>0.29333333333333333</v>
      </c>
      <c r="V38" s="76">
        <v>1.5644330205584824</v>
      </c>
      <c r="W38" s="76">
        <v>0.16044021116151796</v>
      </c>
    </row>
    <row r="39" spans="1:23" ht="22.8" customHeight="1" x14ac:dyDescent="0.3">
      <c r="A39" s="73" t="s">
        <v>322</v>
      </c>
      <c r="B39" s="75">
        <v>33</v>
      </c>
      <c r="C39" s="75">
        <v>15</v>
      </c>
      <c r="D39" s="76">
        <v>5.4849092607718442</v>
      </c>
      <c r="E39" s="75">
        <v>0.4</v>
      </c>
      <c r="F39" s="88">
        <v>0.36</v>
      </c>
      <c r="G39" s="76">
        <f t="shared" si="4"/>
        <v>1.1111111111111112</v>
      </c>
      <c r="H39" s="76">
        <v>0.46466666666666662</v>
      </c>
      <c r="I39" s="76">
        <v>0.29333333333333333</v>
      </c>
      <c r="J39" s="76">
        <v>1.5644330205584824</v>
      </c>
      <c r="K39" s="75">
        <v>4.9000000000000002E-2</v>
      </c>
      <c r="L39" s="76">
        <v>0.77999999999999992</v>
      </c>
      <c r="M39" s="76">
        <f t="shared" si="1"/>
        <v>0.14220836898407271</v>
      </c>
      <c r="N39" s="76">
        <f t="shared" si="2"/>
        <v>2.9022116119198511</v>
      </c>
      <c r="O39" s="76">
        <f t="shared" si="3"/>
        <v>9.480557932271514E-3</v>
      </c>
      <c r="P39" s="75">
        <v>5786</v>
      </c>
      <c r="Q39" s="77">
        <v>2.8919265744898199</v>
      </c>
      <c r="T39" s="76">
        <v>0.46466666666666662</v>
      </c>
      <c r="U39" s="76">
        <v>0.29333333333333333</v>
      </c>
      <c r="V39" s="76">
        <v>1.5644330205584824</v>
      </c>
      <c r="W39" s="76">
        <v>0.14220836898407271</v>
      </c>
    </row>
    <row r="40" spans="1:23" ht="22.8" customHeight="1" x14ac:dyDescent="0.3">
      <c r="A40" s="73" t="s">
        <v>359</v>
      </c>
      <c r="B40" s="75">
        <v>28</v>
      </c>
      <c r="C40" s="75">
        <v>29</v>
      </c>
      <c r="D40" s="76">
        <v>3.9229814580354918</v>
      </c>
      <c r="E40" s="75">
        <v>0.9</v>
      </c>
      <c r="F40" s="88">
        <v>0.4</v>
      </c>
      <c r="G40" s="76">
        <f t="shared" si="4"/>
        <v>2.25</v>
      </c>
      <c r="H40" s="76">
        <v>0.46466666666666662</v>
      </c>
      <c r="I40" s="76">
        <v>0.29333333333333333</v>
      </c>
      <c r="J40" s="76">
        <v>1.5644330205584824</v>
      </c>
      <c r="K40" s="75">
        <v>9.0999999999999998E-2</v>
      </c>
      <c r="L40" s="76">
        <v>0.625</v>
      </c>
      <c r="M40" s="76">
        <f t="shared" si="1"/>
        <v>0.15931760236077708</v>
      </c>
      <c r="N40" s="76">
        <f t="shared" si="2"/>
        <v>1.7507428830854623</v>
      </c>
      <c r="O40" s="76">
        <f t="shared" si="3"/>
        <v>5.4937104262336922E-3</v>
      </c>
      <c r="P40" s="75">
        <v>10519</v>
      </c>
      <c r="Q40" s="77">
        <v>15.518288134629566</v>
      </c>
      <c r="T40" s="76">
        <v>0.46466666666666662</v>
      </c>
      <c r="U40" s="76">
        <v>0.29333333333333333</v>
      </c>
      <c r="V40" s="76">
        <v>1.5644330205584824</v>
      </c>
      <c r="W40" s="76">
        <v>0.15931760236077708</v>
      </c>
    </row>
    <row r="41" spans="1:23" ht="22.8" customHeight="1" x14ac:dyDescent="0.3">
      <c r="A41" s="73" t="s">
        <v>363</v>
      </c>
      <c r="B41" s="75">
        <v>31</v>
      </c>
      <c r="C41" s="75">
        <v>20</v>
      </c>
      <c r="D41" s="76">
        <v>3.6323902389217513</v>
      </c>
      <c r="E41" s="75">
        <v>0.95</v>
      </c>
      <c r="F41" s="88">
        <v>0.4</v>
      </c>
      <c r="G41" s="76">
        <f t="shared" si="4"/>
        <v>2.3749999999999996</v>
      </c>
      <c r="H41" s="76">
        <v>0.46466666666666662</v>
      </c>
      <c r="I41" s="76">
        <v>0.29333333333333333</v>
      </c>
      <c r="J41" s="76">
        <v>1.5644330205584824</v>
      </c>
      <c r="K41" s="75">
        <v>8.6999999999999994E-2</v>
      </c>
      <c r="L41" s="76">
        <v>0.37</v>
      </c>
      <c r="M41" s="76">
        <f t="shared" si="1"/>
        <v>0.10186130224538645</v>
      </c>
      <c r="N41" s="76">
        <f t="shared" si="2"/>
        <v>1.1708195660389247</v>
      </c>
      <c r="O41" s="76">
        <f t="shared" si="3"/>
        <v>5.0930651122693222E-3</v>
      </c>
      <c r="P41" s="75">
        <v>6573</v>
      </c>
      <c r="Q41" s="77">
        <v>9.9189325494524407</v>
      </c>
      <c r="T41" s="76">
        <v>0.46466666666666662</v>
      </c>
      <c r="U41" s="76">
        <v>0.29333333333333333</v>
      </c>
      <c r="V41" s="76">
        <v>1.5644330205584824</v>
      </c>
      <c r="W41" s="76">
        <v>0.10186130224538645</v>
      </c>
    </row>
    <row r="42" spans="1:23" ht="22.8" customHeight="1" x14ac:dyDescent="0.3">
      <c r="A42" s="73" t="s">
        <v>325</v>
      </c>
      <c r="B42" s="75">
        <v>31</v>
      </c>
      <c r="C42" s="75">
        <v>16</v>
      </c>
      <c r="D42" s="76">
        <v>4.177248774760014</v>
      </c>
      <c r="E42" s="75">
        <v>0.39</v>
      </c>
      <c r="F42" s="88">
        <v>0.41</v>
      </c>
      <c r="G42" s="76">
        <f t="shared" si="4"/>
        <v>0.95121951219512202</v>
      </c>
      <c r="H42" s="76">
        <v>0.46466666666666662</v>
      </c>
      <c r="I42" s="76">
        <v>0.29333333333333333</v>
      </c>
      <c r="J42" s="76">
        <v>1.5644330205584824</v>
      </c>
      <c r="K42" s="75">
        <v>6.5000000000000002E-2</v>
      </c>
      <c r="L42" s="76">
        <v>0.94500000000000006</v>
      </c>
      <c r="M42" s="76">
        <f t="shared" si="1"/>
        <v>0.22622545387048226</v>
      </c>
      <c r="N42" s="76">
        <f t="shared" si="2"/>
        <v>3.4803915980074192</v>
      </c>
      <c r="O42" s="76">
        <f t="shared" si="3"/>
        <v>1.4139090866905141E-2</v>
      </c>
      <c r="P42" s="75">
        <v>6978</v>
      </c>
      <c r="Q42" s="77">
        <v>10.827436824397436</v>
      </c>
      <c r="T42" s="76">
        <v>0.46466666666666662</v>
      </c>
      <c r="U42" s="76">
        <v>0.29333333333333333</v>
      </c>
      <c r="V42" s="76">
        <v>1.5644330205584824</v>
      </c>
      <c r="W42" s="76">
        <v>0.22622545387048226</v>
      </c>
    </row>
    <row r="43" spans="1:23" ht="22.8" customHeight="1" x14ac:dyDescent="0.3">
      <c r="A43" s="73" t="s">
        <v>362</v>
      </c>
      <c r="B43" s="75">
        <v>30</v>
      </c>
      <c r="C43" s="75">
        <v>24</v>
      </c>
      <c r="D43" s="76">
        <v>5.0126985297120177</v>
      </c>
      <c r="E43" s="75">
        <v>0.99</v>
      </c>
      <c r="F43" s="88">
        <v>0.41</v>
      </c>
      <c r="G43" s="76">
        <f t="shared" si="4"/>
        <v>2.4146341463414633</v>
      </c>
      <c r="H43" s="76">
        <v>0.46466666666666662</v>
      </c>
      <c r="I43" s="76">
        <v>0.29333333333333333</v>
      </c>
      <c r="J43" s="76">
        <v>1.5644330205584824</v>
      </c>
      <c r="K43" s="75">
        <v>8.4000000000000005E-2</v>
      </c>
      <c r="L43" s="76">
        <v>0.8</v>
      </c>
      <c r="M43" s="76">
        <f t="shared" si="1"/>
        <v>0.15959467645183931</v>
      </c>
      <c r="N43" s="76">
        <f t="shared" si="2"/>
        <v>1.8999366244266582</v>
      </c>
      <c r="O43" s="76">
        <f t="shared" si="3"/>
        <v>6.6497781854933042E-3</v>
      </c>
      <c r="P43" s="75">
        <v>14810</v>
      </c>
      <c r="Q43" s="77">
        <v>10.413895014745313</v>
      </c>
      <c r="T43" s="76">
        <v>0.46466666666666662</v>
      </c>
      <c r="U43" s="76">
        <v>0.29333333333333333</v>
      </c>
      <c r="V43" s="76">
        <v>1.5644330205584824</v>
      </c>
      <c r="W43" s="76">
        <v>0.15959467645183931</v>
      </c>
    </row>
    <row r="44" spans="1:23" ht="22.8" customHeight="1" x14ac:dyDescent="0.3">
      <c r="A44" s="73" t="s">
        <v>318</v>
      </c>
      <c r="B44" s="75">
        <v>32</v>
      </c>
      <c r="C44" s="75">
        <v>16</v>
      </c>
      <c r="D44" s="76">
        <v>4.4678399938737545</v>
      </c>
      <c r="E44" s="75">
        <v>0.37</v>
      </c>
      <c r="F44" s="88">
        <v>0.43</v>
      </c>
      <c r="G44" s="76">
        <f t="shared" si="4"/>
        <v>0.86046511627906974</v>
      </c>
      <c r="H44" s="76">
        <v>0.46466666666666662</v>
      </c>
      <c r="I44" s="76">
        <v>0.29333333333333333</v>
      </c>
      <c r="J44" s="76">
        <v>1.5644330205584824</v>
      </c>
      <c r="K44" s="75">
        <v>4.9000000000000002E-2</v>
      </c>
      <c r="L44" s="76">
        <v>0.75333333333333341</v>
      </c>
      <c r="M44" s="76">
        <f t="shared" si="1"/>
        <v>0.16861242443021562</v>
      </c>
      <c r="N44" s="76">
        <f t="shared" si="2"/>
        <v>3.441069886330931</v>
      </c>
      <c r="O44" s="76">
        <f t="shared" si="3"/>
        <v>1.0538276526888476E-2</v>
      </c>
      <c r="P44" s="75">
        <v>5266</v>
      </c>
      <c r="Q44" s="77">
        <v>5.3661265291453084</v>
      </c>
      <c r="T44" s="76">
        <v>0.46466666666666662</v>
      </c>
      <c r="U44" s="76">
        <v>0.29333333333333333</v>
      </c>
      <c r="V44" s="76">
        <v>1.5644330205584824</v>
      </c>
      <c r="W44" s="76">
        <v>0.16861242443021562</v>
      </c>
    </row>
    <row r="45" spans="1:23" ht="22.8" customHeight="1" x14ac:dyDescent="0.3">
      <c r="A45" s="73" t="s">
        <v>319</v>
      </c>
      <c r="B45" s="75">
        <v>30</v>
      </c>
      <c r="C45" s="75">
        <v>14</v>
      </c>
      <c r="D45" s="76">
        <v>5.3396136512149743</v>
      </c>
      <c r="E45" s="75">
        <v>0.38</v>
      </c>
      <c r="F45" s="89">
        <v>0.56999999999999995</v>
      </c>
      <c r="G45" s="76">
        <f t="shared" si="4"/>
        <v>0.66666666666666674</v>
      </c>
      <c r="H45" s="76">
        <v>0.72666666666666679</v>
      </c>
      <c r="I45" s="76">
        <f>AVERAGE(F45:F59)</f>
        <v>0.76533333333333331</v>
      </c>
      <c r="J45" s="76">
        <f>AVERAGE(G45:G59)</f>
        <v>0.94671974339765552</v>
      </c>
      <c r="K45" s="75">
        <v>3.5000000000000003E-2</v>
      </c>
      <c r="L45" s="76">
        <v>1.4283333333333335</v>
      </c>
      <c r="M45" s="76">
        <f t="shared" si="1"/>
        <v>0.26749750574338482</v>
      </c>
      <c r="N45" s="76">
        <f t="shared" si="2"/>
        <v>7.6427858783824227</v>
      </c>
      <c r="O45" s="76">
        <f t="shared" si="3"/>
        <v>1.9106964695956057E-2</v>
      </c>
      <c r="P45" s="75">
        <v>10146</v>
      </c>
      <c r="Q45" s="77">
        <v>8.9140960705623424</v>
      </c>
      <c r="T45" s="76">
        <v>0.72666666666666679</v>
      </c>
      <c r="U45" s="76">
        <v>0.76533333333333331</v>
      </c>
      <c r="V45" s="76">
        <v>0.94671974339765552</v>
      </c>
      <c r="W45" s="76">
        <v>0.26749750574338482</v>
      </c>
    </row>
    <row r="46" spans="1:23" ht="22.8" customHeight="1" x14ac:dyDescent="0.3">
      <c r="A46" s="73" t="s">
        <v>321</v>
      </c>
      <c r="B46" s="75">
        <v>28</v>
      </c>
      <c r="C46" s="75">
        <v>26</v>
      </c>
      <c r="D46" s="76">
        <v>4.7584312129874942</v>
      </c>
      <c r="E46" s="75">
        <v>0.56999999999999995</v>
      </c>
      <c r="F46" s="89">
        <v>0.57999999999999996</v>
      </c>
      <c r="G46" s="76">
        <f t="shared" si="4"/>
        <v>0.98275862068965514</v>
      </c>
      <c r="H46" s="76">
        <v>0.72666666666666679</v>
      </c>
      <c r="I46" s="76">
        <v>0.76533333333333331</v>
      </c>
      <c r="J46" s="76">
        <v>0.94671974339765552</v>
      </c>
      <c r="K46" s="75">
        <v>0.04</v>
      </c>
      <c r="L46" s="76">
        <v>0.83333333333333337</v>
      </c>
      <c r="M46" s="76">
        <f t="shared" si="1"/>
        <v>0.17512774610650308</v>
      </c>
      <c r="N46" s="76">
        <f t="shared" si="2"/>
        <v>4.3781936526625769</v>
      </c>
      <c r="O46" s="76">
        <f t="shared" si="3"/>
        <v>6.735682542557811E-3</v>
      </c>
      <c r="P46" s="75">
        <v>8856</v>
      </c>
      <c r="Q46" s="77">
        <v>7.7499717506671022</v>
      </c>
      <c r="T46" s="76">
        <v>0.72666666666666679</v>
      </c>
      <c r="U46" s="76">
        <v>0.76533333333333331</v>
      </c>
      <c r="V46" s="76">
        <v>0.94671974339765552</v>
      </c>
      <c r="W46" s="76">
        <v>0.17512774610650308</v>
      </c>
    </row>
    <row r="47" spans="1:23" ht="22.8" customHeight="1" x14ac:dyDescent="0.3">
      <c r="A47" s="73" t="s">
        <v>372</v>
      </c>
      <c r="B47" s="75">
        <v>27</v>
      </c>
      <c r="C47" s="75">
        <v>7</v>
      </c>
      <c r="D47" s="76">
        <v>4.6131356034306243</v>
      </c>
      <c r="E47" s="75">
        <v>0.89</v>
      </c>
      <c r="F47" s="89">
        <v>0.62</v>
      </c>
      <c r="G47" s="76">
        <f t="shared" si="4"/>
        <v>1.435483870967742</v>
      </c>
      <c r="H47" s="76">
        <v>0.72666666666666679</v>
      </c>
      <c r="I47" s="76">
        <v>0.76533333333333331</v>
      </c>
      <c r="J47" s="76">
        <v>0.94671974339765552</v>
      </c>
      <c r="K47" s="75">
        <v>6.4000000000000001E-2</v>
      </c>
      <c r="L47" s="76">
        <v>0.96833333333333338</v>
      </c>
      <c r="M47" s="76">
        <f t="shared" si="1"/>
        <v>0.20990784069152843</v>
      </c>
      <c r="N47" s="76">
        <f t="shared" si="2"/>
        <v>3.2798100108051318</v>
      </c>
      <c r="O47" s="76">
        <f t="shared" si="3"/>
        <v>2.9986834384504061E-2</v>
      </c>
      <c r="P47" s="75">
        <v>16116</v>
      </c>
      <c r="Q47" s="77">
        <v>17.672331314547264</v>
      </c>
      <c r="T47" s="76">
        <v>0.72666666666666679</v>
      </c>
      <c r="U47" s="76">
        <v>0.76533333333333331</v>
      </c>
      <c r="V47" s="76">
        <v>0.94671974339765552</v>
      </c>
      <c r="W47" s="76">
        <v>0.20990784069152843</v>
      </c>
    </row>
    <row r="48" spans="1:23" ht="22.8" customHeight="1" x14ac:dyDescent="0.3">
      <c r="A48" s="73" t="s">
        <v>317</v>
      </c>
      <c r="B48" s="75">
        <v>32</v>
      </c>
      <c r="C48" s="75">
        <v>16</v>
      </c>
      <c r="D48" s="76">
        <v>4.2498965795384489</v>
      </c>
      <c r="E48" s="75">
        <v>0.36</v>
      </c>
      <c r="F48" s="89">
        <v>0.7</v>
      </c>
      <c r="G48" s="76">
        <f t="shared" si="4"/>
        <v>0.51428571428571435</v>
      </c>
      <c r="H48" s="76">
        <v>0.72666666666666679</v>
      </c>
      <c r="I48" s="76">
        <v>0.76533333333333331</v>
      </c>
      <c r="J48" s="76">
        <v>0.94671974339765552</v>
      </c>
      <c r="K48" s="75">
        <v>4.9000000000000002E-2</v>
      </c>
      <c r="L48" s="76">
        <v>0.8666666666666667</v>
      </c>
      <c r="M48" s="76">
        <f t="shared" si="1"/>
        <v>0.2039265310217947</v>
      </c>
      <c r="N48" s="76">
        <f t="shared" si="2"/>
        <v>4.1617659392202997</v>
      </c>
      <c r="O48" s="76">
        <f t="shared" si="3"/>
        <v>1.2745408188862169E-2</v>
      </c>
      <c r="P48" s="75">
        <v>5883</v>
      </c>
      <c r="Q48" s="77">
        <v>7.9339195197064685</v>
      </c>
      <c r="T48" s="76">
        <v>0.72666666666666679</v>
      </c>
      <c r="U48" s="76">
        <v>0.76533333333333331</v>
      </c>
      <c r="V48" s="76">
        <v>0.94671974339765552</v>
      </c>
      <c r="W48" s="76">
        <v>0.2039265310217947</v>
      </c>
    </row>
    <row r="49" spans="1:23" ht="22.8" customHeight="1" x14ac:dyDescent="0.3">
      <c r="A49" s="73" t="s">
        <v>324</v>
      </c>
      <c r="B49" s="75">
        <v>27</v>
      </c>
      <c r="C49" s="75">
        <v>23</v>
      </c>
      <c r="D49" s="76">
        <v>1.9614907290177459</v>
      </c>
      <c r="E49" s="75">
        <v>0.41</v>
      </c>
      <c r="F49" s="89">
        <v>0.7</v>
      </c>
      <c r="G49" s="76">
        <f t="shared" si="4"/>
        <v>0.58571428571428574</v>
      </c>
      <c r="H49" s="76">
        <v>0.72666666666666679</v>
      </c>
      <c r="I49" s="76">
        <v>0.76533333333333331</v>
      </c>
      <c r="J49" s="76">
        <v>0.94671974339765552</v>
      </c>
      <c r="K49" s="75">
        <v>5.4000000000000006E-2</v>
      </c>
      <c r="L49" s="76">
        <v>0.20833333333333334</v>
      </c>
      <c r="M49" s="76">
        <f t="shared" si="1"/>
        <v>0.10621173490718473</v>
      </c>
      <c r="N49" s="76">
        <f t="shared" si="2"/>
        <v>1.96688397976268</v>
      </c>
      <c r="O49" s="76">
        <f t="shared" si="3"/>
        <v>4.6179015177036844E-3</v>
      </c>
      <c r="P49" s="75">
        <v>1606</v>
      </c>
      <c r="Q49" s="77">
        <v>15.824912650485643</v>
      </c>
      <c r="T49" s="76">
        <v>0.72666666666666679</v>
      </c>
      <c r="U49" s="76">
        <v>0.76533333333333331</v>
      </c>
      <c r="V49" s="76">
        <v>0.94671974339765552</v>
      </c>
      <c r="W49" s="76">
        <v>0.10621173490718473</v>
      </c>
    </row>
    <row r="50" spans="1:23" ht="22.8" customHeight="1" x14ac:dyDescent="0.3">
      <c r="A50" s="73" t="s">
        <v>360</v>
      </c>
      <c r="B50" s="75">
        <v>25</v>
      </c>
      <c r="C50" s="75">
        <v>49</v>
      </c>
      <c r="D50" s="76">
        <v>2.9785599959158362</v>
      </c>
      <c r="E50" s="75">
        <v>0.85</v>
      </c>
      <c r="F50" s="89">
        <v>0.7</v>
      </c>
      <c r="G50" s="76">
        <f t="shared" si="4"/>
        <v>1.2142857142857144</v>
      </c>
      <c r="H50" s="76">
        <v>0.72666666666666679</v>
      </c>
      <c r="I50" s="76">
        <v>0.76533333333333331</v>
      </c>
      <c r="J50" s="76">
        <v>0.94671974339765552</v>
      </c>
      <c r="K50" s="75">
        <v>9.6999999999999989E-2</v>
      </c>
      <c r="L50" s="76">
        <v>0.64500000000000002</v>
      </c>
      <c r="M50" s="76">
        <f t="shared" si="1"/>
        <v>0.21654759376491187</v>
      </c>
      <c r="N50" s="76">
        <f t="shared" si="2"/>
        <v>2.2324494202568235</v>
      </c>
      <c r="O50" s="76">
        <f t="shared" si="3"/>
        <v>4.4193386482635072E-3</v>
      </c>
      <c r="P50" s="75">
        <v>10252</v>
      </c>
      <c r="Q50" s="77">
        <v>43.123472318091522</v>
      </c>
      <c r="T50" s="76">
        <v>0.72666666666666679</v>
      </c>
      <c r="U50" s="76">
        <v>0.76533333333333331</v>
      </c>
      <c r="V50" s="76">
        <v>0.94671974339765552</v>
      </c>
      <c r="W50" s="76">
        <v>0.21654759376491187</v>
      </c>
    </row>
    <row r="51" spans="1:23" ht="22.8" customHeight="1" x14ac:dyDescent="0.3">
      <c r="A51" s="73" t="s">
        <v>369</v>
      </c>
      <c r="B51" s="75">
        <v>26</v>
      </c>
      <c r="C51" s="75">
        <v>7</v>
      </c>
      <c r="D51" s="76">
        <v>5.3759375536041922</v>
      </c>
      <c r="E51" s="75">
        <v>0.79</v>
      </c>
      <c r="F51" s="89">
        <v>0.75</v>
      </c>
      <c r="G51" s="76">
        <f t="shared" si="4"/>
        <v>1.0533333333333335</v>
      </c>
      <c r="H51" s="76">
        <v>0.72666666666666679</v>
      </c>
      <c r="I51" s="76">
        <v>0.76533333333333331</v>
      </c>
      <c r="J51" s="76">
        <v>0.94671974339765552</v>
      </c>
      <c r="K51" s="75">
        <v>6.4000000000000001E-2</v>
      </c>
      <c r="L51" s="76">
        <v>1.01</v>
      </c>
      <c r="M51" s="76">
        <f t="shared" si="1"/>
        <v>0.18787420611366015</v>
      </c>
      <c r="N51" s="76">
        <f t="shared" si="2"/>
        <v>2.9355344705259396</v>
      </c>
      <c r="O51" s="76">
        <f t="shared" si="3"/>
        <v>2.6839172301951451E-2</v>
      </c>
      <c r="P51" s="75">
        <v>14921</v>
      </c>
      <c r="Q51" s="77">
        <v>9.5515359976734846</v>
      </c>
      <c r="T51" s="76">
        <v>0.72666666666666679</v>
      </c>
      <c r="U51" s="76">
        <v>0.76533333333333331</v>
      </c>
      <c r="V51" s="76">
        <v>0.94671974339765552</v>
      </c>
      <c r="W51" s="76">
        <v>0.18787420611366015</v>
      </c>
    </row>
    <row r="52" spans="1:23" ht="22.8" customHeight="1" x14ac:dyDescent="0.3">
      <c r="A52" s="73" t="s">
        <v>371</v>
      </c>
      <c r="B52" s="75">
        <v>26</v>
      </c>
      <c r="C52" s="75">
        <v>6</v>
      </c>
      <c r="D52" s="76">
        <v>3.0512078006942711</v>
      </c>
      <c r="E52" s="75">
        <v>0.79</v>
      </c>
      <c r="F52" s="89">
        <v>0.78</v>
      </c>
      <c r="G52" s="76">
        <f t="shared" si="4"/>
        <v>1.0128205128205128</v>
      </c>
      <c r="H52" s="76">
        <v>0.72666666666666679</v>
      </c>
      <c r="I52" s="76">
        <v>0.76533333333333331</v>
      </c>
      <c r="J52" s="76">
        <v>0.94671974339765552</v>
      </c>
      <c r="K52" s="75">
        <v>7.2000000000000008E-2</v>
      </c>
      <c r="L52" s="76">
        <v>0.78999999999999992</v>
      </c>
      <c r="M52" s="76">
        <f t="shared" si="1"/>
        <v>0.2589138634937429</v>
      </c>
      <c r="N52" s="76">
        <f t="shared" si="2"/>
        <v>3.5960258818575399</v>
      </c>
      <c r="O52" s="76">
        <f t="shared" si="3"/>
        <v>4.3152310582290486E-2</v>
      </c>
      <c r="P52" s="75">
        <v>11671</v>
      </c>
      <c r="Q52" s="77">
        <v>53.776742241654745</v>
      </c>
      <c r="T52" s="76">
        <v>0.72666666666666679</v>
      </c>
      <c r="U52" s="76">
        <v>0.76533333333333331</v>
      </c>
      <c r="V52" s="76">
        <v>0.94671974339765552</v>
      </c>
      <c r="W52" s="76">
        <v>0.2589138634937429</v>
      </c>
    </row>
    <row r="53" spans="1:23" ht="22.8" customHeight="1" x14ac:dyDescent="0.3">
      <c r="A53" s="73" t="s">
        <v>374</v>
      </c>
      <c r="B53" s="75">
        <v>26</v>
      </c>
      <c r="C53" s="75">
        <v>7</v>
      </c>
      <c r="D53" s="76">
        <v>5.1216702368796696</v>
      </c>
      <c r="E53" s="75">
        <v>0.87</v>
      </c>
      <c r="F53" s="89">
        <v>0.78</v>
      </c>
      <c r="G53" s="76">
        <f t="shared" si="4"/>
        <v>1.1153846153846154</v>
      </c>
      <c r="H53" s="76">
        <v>0.72666666666666679</v>
      </c>
      <c r="I53" s="76">
        <v>0.76533333333333331</v>
      </c>
      <c r="J53" s="76">
        <v>0.94671974339765552</v>
      </c>
      <c r="K53" s="75">
        <v>0.06</v>
      </c>
      <c r="L53" s="76">
        <v>0.85166666666666668</v>
      </c>
      <c r="M53" s="76">
        <f t="shared" si="1"/>
        <v>0.16628690003000599</v>
      </c>
      <c r="N53" s="76">
        <f t="shared" si="2"/>
        <v>2.7714483338334333</v>
      </c>
      <c r="O53" s="76">
        <f t="shared" si="3"/>
        <v>2.3755271432857997E-2</v>
      </c>
      <c r="P53" s="75">
        <v>12256</v>
      </c>
      <c r="Q53" s="77">
        <v>8.3863287540663762</v>
      </c>
      <c r="T53" s="76">
        <v>0.72666666666666679</v>
      </c>
      <c r="U53" s="76">
        <v>0.76533333333333331</v>
      </c>
      <c r="V53" s="76">
        <v>0.94671974339765552</v>
      </c>
      <c r="W53" s="76">
        <v>0.16628690003000599</v>
      </c>
    </row>
    <row r="54" spans="1:23" ht="22.8" customHeight="1" x14ac:dyDescent="0.3">
      <c r="A54" s="73" t="s">
        <v>370</v>
      </c>
      <c r="B54" s="75">
        <v>26</v>
      </c>
      <c r="C54" s="75">
        <v>6</v>
      </c>
      <c r="D54" s="76">
        <v>4.2135726771492319</v>
      </c>
      <c r="E54" s="75">
        <v>0.67</v>
      </c>
      <c r="F54" s="89">
        <v>0.79</v>
      </c>
      <c r="G54" s="76">
        <f t="shared" si="4"/>
        <v>0.84810126582278478</v>
      </c>
      <c r="H54" s="76">
        <v>0.72666666666666679</v>
      </c>
      <c r="I54" s="76">
        <v>0.76533333333333331</v>
      </c>
      <c r="J54" s="76">
        <v>0.94671974339765552</v>
      </c>
      <c r="K54" s="75">
        <v>6.0999999999999999E-2</v>
      </c>
      <c r="L54" s="76">
        <v>0.81499999999999995</v>
      </c>
      <c r="M54" s="76">
        <f t="shared" si="1"/>
        <v>0.19342255668683583</v>
      </c>
      <c r="N54" s="76">
        <f t="shared" si="2"/>
        <v>3.1708615850300959</v>
      </c>
      <c r="O54" s="76">
        <f t="shared" si="3"/>
        <v>3.2237092781139308E-2</v>
      </c>
      <c r="P54" s="75">
        <v>10211</v>
      </c>
      <c r="Q54" s="77">
        <v>13.857549445163125</v>
      </c>
      <c r="T54" s="76">
        <v>0.72666666666666679</v>
      </c>
      <c r="U54" s="76">
        <v>0.76533333333333331</v>
      </c>
      <c r="V54" s="76">
        <v>0.94671974339765552</v>
      </c>
      <c r="W54" s="76">
        <v>0.19342255668683583</v>
      </c>
    </row>
    <row r="55" spans="1:23" ht="22.8" customHeight="1" x14ac:dyDescent="0.3">
      <c r="A55" s="73" t="s">
        <v>326</v>
      </c>
      <c r="B55" s="75">
        <v>33</v>
      </c>
      <c r="C55" s="75">
        <v>15</v>
      </c>
      <c r="D55" s="76">
        <v>5.3032897488257573</v>
      </c>
      <c r="E55" s="75">
        <v>0.38</v>
      </c>
      <c r="F55" s="89">
        <v>0.88</v>
      </c>
      <c r="G55" s="76">
        <f t="shared" si="4"/>
        <v>0.43181818181818182</v>
      </c>
      <c r="H55" s="76">
        <v>0.72666666666666679</v>
      </c>
      <c r="I55" s="76">
        <v>0.76533333333333331</v>
      </c>
      <c r="J55" s="76">
        <v>0.94671974339765552</v>
      </c>
      <c r="K55" s="75">
        <v>4.8000000000000001E-2</v>
      </c>
      <c r="L55" s="76">
        <v>0.9933333333333334</v>
      </c>
      <c r="M55" s="76">
        <f t="shared" si="1"/>
        <v>0.18730512198645663</v>
      </c>
      <c r="N55" s="76">
        <f t="shared" si="2"/>
        <v>3.9021900413845132</v>
      </c>
      <c r="O55" s="76">
        <f t="shared" si="3"/>
        <v>1.2487008132430442E-2</v>
      </c>
      <c r="P55" s="75">
        <v>7137</v>
      </c>
      <c r="Q55" s="77">
        <v>4.6404452223483021</v>
      </c>
      <c r="T55" s="76">
        <v>0.72666666666666679</v>
      </c>
      <c r="U55" s="76">
        <v>0.76533333333333331</v>
      </c>
      <c r="V55" s="76">
        <v>0.94671974339765552</v>
      </c>
      <c r="W55" s="76">
        <v>0.18730512198645663</v>
      </c>
    </row>
    <row r="56" spans="1:23" ht="22.8" customHeight="1" x14ac:dyDescent="0.3">
      <c r="A56" s="73" t="s">
        <v>373</v>
      </c>
      <c r="B56" s="75">
        <v>26</v>
      </c>
      <c r="C56" s="75">
        <v>7</v>
      </c>
      <c r="D56" s="76">
        <v>4.2135726771492319</v>
      </c>
      <c r="E56" s="75">
        <v>0.87</v>
      </c>
      <c r="F56" s="89">
        <v>0.9</v>
      </c>
      <c r="G56" s="76">
        <f t="shared" si="4"/>
        <v>0.96666666666666667</v>
      </c>
      <c r="H56" s="76">
        <v>0.72666666666666679</v>
      </c>
      <c r="I56" s="76">
        <v>0.76533333333333331</v>
      </c>
      <c r="J56" s="76">
        <v>0.94671974339765552</v>
      </c>
      <c r="K56" s="75">
        <v>6.7000000000000004E-2</v>
      </c>
      <c r="L56" s="76">
        <v>0.57999999999999996</v>
      </c>
      <c r="M56" s="76">
        <f t="shared" si="1"/>
        <v>0.13765040843971138</v>
      </c>
      <c r="N56" s="76">
        <f t="shared" si="2"/>
        <v>2.0544837080553937</v>
      </c>
      <c r="O56" s="76">
        <f t="shared" si="3"/>
        <v>1.9664344062815912E-2</v>
      </c>
      <c r="P56" s="75">
        <v>7755</v>
      </c>
      <c r="Q56" s="77">
        <v>8.611684172538439</v>
      </c>
      <c r="T56" s="76">
        <v>0.72666666666666679</v>
      </c>
      <c r="U56" s="76">
        <v>0.76533333333333331</v>
      </c>
      <c r="V56" s="76">
        <v>0.94671974339765552</v>
      </c>
      <c r="W56" s="76">
        <v>0.13765040843971138</v>
      </c>
    </row>
    <row r="57" spans="1:23" ht="22.8" customHeight="1" x14ac:dyDescent="0.3">
      <c r="A57" s="73" t="s">
        <v>368</v>
      </c>
      <c r="B57" s="75">
        <v>25</v>
      </c>
      <c r="C57" s="75">
        <v>9</v>
      </c>
      <c r="D57" s="76">
        <v>3.8503336532570565</v>
      </c>
      <c r="E57" s="75">
        <v>0.98</v>
      </c>
      <c r="F57" s="89">
        <v>0.9</v>
      </c>
      <c r="G57" s="76">
        <f t="shared" si="4"/>
        <v>1.0888888888888888</v>
      </c>
      <c r="H57" s="76">
        <v>0.72666666666666679</v>
      </c>
      <c r="I57" s="76">
        <v>0.76533333333333331</v>
      </c>
      <c r="J57" s="76">
        <v>0.94671974339765552</v>
      </c>
      <c r="K57" s="75">
        <v>6.4000000000000001E-2</v>
      </c>
      <c r="L57" s="76">
        <v>0.51666666666666672</v>
      </c>
      <c r="M57" s="76">
        <f t="shared" si="1"/>
        <v>0.13418750508273755</v>
      </c>
      <c r="N57" s="76">
        <f t="shared" si="2"/>
        <v>2.0966797669177741</v>
      </c>
      <c r="O57" s="76">
        <f t="shared" si="3"/>
        <v>1.4909722786970839E-2</v>
      </c>
      <c r="P57" s="75">
        <v>9468</v>
      </c>
      <c r="Q57" s="77">
        <v>13.660092665249902</v>
      </c>
      <c r="T57" s="76">
        <v>0.72666666666666679</v>
      </c>
      <c r="U57" s="76">
        <v>0.76533333333333331</v>
      </c>
      <c r="V57" s="76">
        <v>0.94671974339765552</v>
      </c>
      <c r="W57" s="76">
        <v>0.13418750508273755</v>
      </c>
    </row>
    <row r="58" spans="1:23" ht="22.8" customHeight="1" x14ac:dyDescent="0.3">
      <c r="A58" s="73" t="s">
        <v>361</v>
      </c>
      <c r="B58" s="75">
        <v>24</v>
      </c>
      <c r="C58" s="75">
        <v>54</v>
      </c>
      <c r="D58" s="76">
        <v>3.0512078006942711</v>
      </c>
      <c r="E58" s="75">
        <v>1.04</v>
      </c>
      <c r="F58" s="89">
        <v>0.9</v>
      </c>
      <c r="G58" s="76">
        <f t="shared" si="4"/>
        <v>1.1555555555555557</v>
      </c>
      <c r="H58" s="76">
        <v>0.72666666666666679</v>
      </c>
      <c r="I58" s="76">
        <v>0.76533333333333331</v>
      </c>
      <c r="J58" s="76">
        <v>0.94671974339765552</v>
      </c>
      <c r="K58" s="75">
        <v>0.11599999999999999</v>
      </c>
      <c r="L58" s="76">
        <v>0.52666666666666673</v>
      </c>
      <c r="M58" s="76">
        <f t="shared" si="1"/>
        <v>0.17260924232916194</v>
      </c>
      <c r="N58" s="76">
        <f t="shared" si="2"/>
        <v>1.4880107097341548</v>
      </c>
      <c r="O58" s="76">
        <f t="shared" si="3"/>
        <v>3.196467450540036E-3</v>
      </c>
      <c r="P58" s="75">
        <v>10243</v>
      </c>
      <c r="Q58" s="77">
        <v>34.142941715956724</v>
      </c>
      <c r="T58" s="76">
        <v>0.72666666666666679</v>
      </c>
      <c r="U58" s="76">
        <v>0.76533333333333331</v>
      </c>
      <c r="V58" s="76">
        <v>0.94671974339765552</v>
      </c>
      <c r="W58" s="76">
        <v>0.17260924232916194</v>
      </c>
    </row>
    <row r="59" spans="1:23" ht="22.8" customHeight="1" x14ac:dyDescent="0.3">
      <c r="A59" s="73" t="s">
        <v>367</v>
      </c>
      <c r="B59" s="75">
        <v>25</v>
      </c>
      <c r="C59" s="75">
        <v>11</v>
      </c>
      <c r="D59" s="76">
        <v>3.450770726975664</v>
      </c>
      <c r="E59" s="75">
        <v>1.05</v>
      </c>
      <c r="F59" s="89">
        <v>0.93</v>
      </c>
      <c r="G59" s="76">
        <f t="shared" si="4"/>
        <v>1.129032258064516</v>
      </c>
      <c r="H59" s="76">
        <v>0.72666666666666679</v>
      </c>
      <c r="I59" s="76">
        <v>0.76533333333333331</v>
      </c>
      <c r="J59" s="76">
        <v>0.94671974339765552</v>
      </c>
      <c r="K59" s="75">
        <v>8.1000000000000003E-2</v>
      </c>
      <c r="L59" s="76">
        <v>0.27500000000000002</v>
      </c>
      <c r="M59" s="76">
        <f t="shared" si="1"/>
        <v>7.9692341728253971E-2</v>
      </c>
      <c r="N59" s="76">
        <f t="shared" si="2"/>
        <v>0.98385607071918479</v>
      </c>
      <c r="O59" s="76">
        <f t="shared" si="3"/>
        <v>7.2447583389321788E-3</v>
      </c>
      <c r="P59" s="75">
        <v>5400</v>
      </c>
      <c r="Q59" s="77">
        <v>9.0117342258323703</v>
      </c>
      <c r="T59" s="76">
        <v>0.72666666666666679</v>
      </c>
      <c r="U59" s="76">
        <v>0.76533333333333331</v>
      </c>
      <c r="V59" s="76">
        <v>0.94671974339765552</v>
      </c>
      <c r="W59" s="76">
        <v>7.9692341728253971E-2</v>
      </c>
    </row>
    <row r="62" spans="1:23" x14ac:dyDescent="0.3">
      <c r="D62" s="71">
        <f>AVERAGE(D2:D59)</f>
        <v>5.3421187479314716</v>
      </c>
    </row>
    <row r="63" spans="1:23" x14ac:dyDescent="0.3">
      <c r="E63" s="107" t="s">
        <v>478</v>
      </c>
      <c r="F63" s="107">
        <f>PEARSON(F2:F59,N2:N59)</f>
        <v>0.19341666158301804</v>
      </c>
      <c r="G63" s="107">
        <f>PEARSON(G2:G59,N2:N59)</f>
        <v>-0.4221300668546098</v>
      </c>
      <c r="L63" s="107">
        <f>PEARSON(F2:F59,L2:L59)</f>
        <v>-0.39178444531370338</v>
      </c>
    </row>
    <row r="65" spans="6:6" x14ac:dyDescent="0.3">
      <c r="F65" s="74">
        <f>PEARSON(F2:F59,G2:G59)</f>
        <v>-0.36738269933289697</v>
      </c>
    </row>
  </sheetData>
  <sortState ref="A2:M59">
    <sortCondition ref="F1"/>
  </sortState>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142"/>
  <sheetViews>
    <sheetView tabSelected="1" topLeftCell="AE55" zoomScale="70" zoomScaleNormal="70" workbookViewId="0">
      <selection activeCell="AQ46" sqref="AQ46"/>
    </sheetView>
  </sheetViews>
  <sheetFormatPr defaultRowHeight="14.4" x14ac:dyDescent="0.3"/>
  <cols>
    <col min="1" max="1" width="16.21875" customWidth="1"/>
    <col min="7" max="7" width="11.5546875" bestFit="1" customWidth="1"/>
    <col min="20" max="20" width="8.6640625" customWidth="1"/>
    <col min="22" max="23" width="12.77734375" customWidth="1"/>
    <col min="32" max="32" width="9" customWidth="1"/>
    <col min="53" max="53" width="17.109375" customWidth="1"/>
    <col min="54" max="54" width="9.44140625" customWidth="1"/>
    <col min="56" max="56" width="17.109375" customWidth="1"/>
    <col min="57" max="65" width="13.5546875" customWidth="1"/>
    <col min="66" max="66" width="15.44140625" customWidth="1"/>
    <col min="67" max="67" width="13.5546875" customWidth="1"/>
  </cols>
  <sheetData>
    <row r="1" spans="1:67" ht="26.4" thickBot="1" x14ac:dyDescent="0.55000000000000004">
      <c r="U1" s="224" t="s">
        <v>123</v>
      </c>
      <c r="V1" s="224"/>
      <c r="W1" s="224"/>
      <c r="X1" s="225" t="s">
        <v>379</v>
      </c>
      <c r="Y1" s="225"/>
      <c r="Z1" s="225"/>
      <c r="AA1" s="226" t="s">
        <v>476</v>
      </c>
      <c r="AB1" s="226"/>
      <c r="AC1" s="226"/>
      <c r="AD1" s="228" t="s">
        <v>514</v>
      </c>
      <c r="AE1" s="228"/>
      <c r="AF1" s="228"/>
      <c r="BF1" s="227" t="s">
        <v>465</v>
      </c>
      <c r="BG1" s="227"/>
      <c r="BH1" s="227"/>
      <c r="BI1" s="227"/>
      <c r="BJ1" s="227"/>
    </row>
    <row r="2" spans="1:67" ht="60" x14ac:dyDescent="0.3">
      <c r="A2" s="73" t="s">
        <v>256</v>
      </c>
      <c r="B2" s="73" t="s">
        <v>257</v>
      </c>
      <c r="C2" s="73" t="s">
        <v>258</v>
      </c>
      <c r="D2" s="73" t="s">
        <v>378</v>
      </c>
      <c r="E2" s="73" t="s">
        <v>394</v>
      </c>
      <c r="F2" s="73" t="s">
        <v>259</v>
      </c>
      <c r="G2" s="73" t="s">
        <v>390</v>
      </c>
      <c r="H2" s="73" t="s">
        <v>260</v>
      </c>
      <c r="I2" s="73" t="s">
        <v>377</v>
      </c>
      <c r="J2" s="73" t="s">
        <v>379</v>
      </c>
      <c r="K2" s="73" t="s">
        <v>391</v>
      </c>
      <c r="L2" s="73" t="s">
        <v>264</v>
      </c>
      <c r="M2" s="81" t="s">
        <v>375</v>
      </c>
      <c r="N2" s="83"/>
      <c r="O2" s="83"/>
      <c r="P2" s="83"/>
      <c r="Q2" s="83" t="s">
        <v>394</v>
      </c>
      <c r="R2" s="84" t="str">
        <f t="shared" ref="R2:R47" si="0">F2</f>
        <v>Fh (m)</v>
      </c>
      <c r="S2" s="84" t="str">
        <f t="shared" ref="S2:S47" si="1">G2</f>
        <v>ρb</v>
      </c>
      <c r="T2" s="84" t="s">
        <v>378</v>
      </c>
      <c r="U2" s="84" t="s">
        <v>398</v>
      </c>
      <c r="V2" s="84" t="s">
        <v>397</v>
      </c>
      <c r="W2" s="84" t="s">
        <v>392</v>
      </c>
      <c r="X2" s="84" t="s">
        <v>398</v>
      </c>
      <c r="Y2" s="84" t="s">
        <v>397</v>
      </c>
      <c r="Z2" s="84" t="s">
        <v>392</v>
      </c>
      <c r="AA2" s="160" t="s">
        <v>398</v>
      </c>
      <c r="AB2" s="160" t="s">
        <v>397</v>
      </c>
      <c r="AC2" s="160" t="s">
        <v>392</v>
      </c>
      <c r="AD2" s="159" t="s">
        <v>398</v>
      </c>
      <c r="AE2" s="159" t="s">
        <v>397</v>
      </c>
      <c r="AF2" s="59"/>
      <c r="BA2" s="122"/>
      <c r="BB2" s="123" t="s">
        <v>437</v>
      </c>
      <c r="BC2" s="124" t="s">
        <v>441</v>
      </c>
      <c r="BD2" s="123" t="s">
        <v>440</v>
      </c>
      <c r="BE2" s="124" t="s">
        <v>436</v>
      </c>
      <c r="BF2" s="124" t="s">
        <v>258</v>
      </c>
      <c r="BG2" s="124" t="s">
        <v>378</v>
      </c>
      <c r="BH2" s="124" t="s">
        <v>394</v>
      </c>
      <c r="BI2" s="124" t="s">
        <v>434</v>
      </c>
      <c r="BJ2" s="124" t="s">
        <v>431</v>
      </c>
      <c r="BK2" s="124" t="s">
        <v>315</v>
      </c>
      <c r="BL2" s="124" t="s">
        <v>377</v>
      </c>
      <c r="BM2" s="124" t="s">
        <v>379</v>
      </c>
      <c r="BN2" s="124" t="s">
        <v>435</v>
      </c>
      <c r="BO2" s="125" t="s">
        <v>375</v>
      </c>
    </row>
    <row r="3" spans="1:67" x14ac:dyDescent="0.3">
      <c r="A3" s="73" t="s">
        <v>283</v>
      </c>
      <c r="B3" s="75">
        <v>31.8</v>
      </c>
      <c r="C3" s="75">
        <v>18.7</v>
      </c>
      <c r="D3" s="76">
        <v>5.3611111111111116</v>
      </c>
      <c r="E3" s="75">
        <v>0.39400000000000002</v>
      </c>
      <c r="F3" s="75">
        <v>0.28999999999999998</v>
      </c>
      <c r="G3" s="75">
        <f t="shared" ref="G3:G47" si="2">E3/F3</f>
        <v>1.3586206896551725</v>
      </c>
      <c r="H3" s="75">
        <v>7.5</v>
      </c>
      <c r="I3" s="76">
        <v>1.1111111111111112</v>
      </c>
      <c r="J3" s="76">
        <f t="shared" ref="J3:J47" si="3">I3/D3</f>
        <v>0.20725388601036268</v>
      </c>
      <c r="K3" s="85">
        <f t="shared" ref="K3:K47" si="4">J3/(H3/100)</f>
        <v>2.7633851468048358</v>
      </c>
      <c r="L3" s="75">
        <v>8141</v>
      </c>
      <c r="M3" s="80">
        <f t="shared" ref="M3:M47" si="5">2*9.81*L3/(1.225*1.005*(B3+273.15)*(D3-I3)^3)</f>
        <v>5.5421615306566681</v>
      </c>
      <c r="N3" s="82"/>
      <c r="O3" s="82"/>
      <c r="P3" s="82"/>
      <c r="Q3" s="82">
        <v>0.39400000000000002</v>
      </c>
      <c r="R3" s="75">
        <f t="shared" si="0"/>
        <v>0.28999999999999998</v>
      </c>
      <c r="S3" s="75">
        <f t="shared" si="1"/>
        <v>1.3586206896551725</v>
      </c>
      <c r="T3" s="76">
        <v>5.3611111111111116</v>
      </c>
      <c r="U3" s="76">
        <v>1.1111111111111112</v>
      </c>
      <c r="X3">
        <f t="shared" ref="X3:X47" si="6">J3</f>
        <v>0.20725388601036268</v>
      </c>
      <c r="AA3">
        <v>2.7633851468048398</v>
      </c>
      <c r="AD3">
        <f>X3/C3</f>
        <v>1.1083095508575546E-2</v>
      </c>
      <c r="BA3" s="126" t="s">
        <v>429</v>
      </c>
      <c r="BB3" s="114" t="s">
        <v>438</v>
      </c>
      <c r="BC3" s="114" t="s">
        <v>432</v>
      </c>
      <c r="BD3" s="115" t="s">
        <v>454</v>
      </c>
      <c r="BE3" s="111" t="s">
        <v>442</v>
      </c>
      <c r="BF3" s="111" t="s">
        <v>443</v>
      </c>
      <c r="BG3" s="111" t="s">
        <v>444</v>
      </c>
      <c r="BH3" s="112" t="s">
        <v>445</v>
      </c>
      <c r="BI3" s="112" t="s">
        <v>446</v>
      </c>
      <c r="BJ3" s="112" t="s">
        <v>447</v>
      </c>
      <c r="BK3" s="112" t="s">
        <v>448</v>
      </c>
      <c r="BL3" s="111" t="s">
        <v>449</v>
      </c>
      <c r="BM3" s="112" t="s">
        <v>450</v>
      </c>
      <c r="BN3" s="113" t="s">
        <v>451</v>
      </c>
      <c r="BO3" s="127" t="s">
        <v>452</v>
      </c>
    </row>
    <row r="4" spans="1:67" ht="15" thickBot="1" x14ac:dyDescent="0.35">
      <c r="A4" s="73" t="s">
        <v>288</v>
      </c>
      <c r="B4" s="75">
        <v>27.6</v>
      </c>
      <c r="C4" s="75">
        <v>23</v>
      </c>
      <c r="D4" s="76">
        <v>8.1388888888888893</v>
      </c>
      <c r="E4" s="75">
        <v>0.39400000000000002</v>
      </c>
      <c r="F4" s="75">
        <v>0.28999999999999998</v>
      </c>
      <c r="G4" s="75">
        <f t="shared" si="2"/>
        <v>1.3586206896551725</v>
      </c>
      <c r="H4" s="75">
        <v>6.4</v>
      </c>
      <c r="I4" s="76">
        <v>1.2222222222222223</v>
      </c>
      <c r="J4" s="76">
        <f t="shared" si="3"/>
        <v>0.15017064846416384</v>
      </c>
      <c r="K4" s="85">
        <f t="shared" si="4"/>
        <v>2.3464163822525599</v>
      </c>
      <c r="L4" s="75">
        <v>8965</v>
      </c>
      <c r="M4" s="80">
        <f t="shared" si="5"/>
        <v>1.4356579211636626</v>
      </c>
      <c r="N4" s="82"/>
      <c r="O4" s="82"/>
      <c r="P4" s="82"/>
      <c r="Q4" s="82">
        <v>0.39400000000000002</v>
      </c>
      <c r="R4" s="75">
        <f t="shared" si="0"/>
        <v>0.28999999999999998</v>
      </c>
      <c r="S4" s="75">
        <f t="shared" si="1"/>
        <v>1.3586206896551725</v>
      </c>
      <c r="T4" s="76">
        <v>8.1388888888888893</v>
      </c>
      <c r="U4" s="76">
        <v>1.2222222222222223</v>
      </c>
      <c r="X4">
        <f t="shared" si="6"/>
        <v>0.15017064846416384</v>
      </c>
      <c r="AA4">
        <v>2.3464163822525599</v>
      </c>
      <c r="AD4">
        <f t="shared" ref="AD4:AD47" si="7">X4/C4</f>
        <v>6.5291586288766888E-3</v>
      </c>
      <c r="BA4" s="128" t="s">
        <v>430</v>
      </c>
      <c r="BB4" s="129" t="s">
        <v>439</v>
      </c>
      <c r="BC4" s="129" t="s">
        <v>433</v>
      </c>
      <c r="BD4" s="129" t="s">
        <v>454</v>
      </c>
      <c r="BE4" s="130" t="s">
        <v>453</v>
      </c>
      <c r="BF4" s="130" t="s">
        <v>455</v>
      </c>
      <c r="BG4" s="130" t="s">
        <v>456</v>
      </c>
      <c r="BH4" s="131" t="s">
        <v>457</v>
      </c>
      <c r="BI4" s="131" t="s">
        <v>458</v>
      </c>
      <c r="BJ4" s="131" t="s">
        <v>459</v>
      </c>
      <c r="BK4" s="131" t="s">
        <v>460</v>
      </c>
      <c r="BL4" s="130" t="s">
        <v>461</v>
      </c>
      <c r="BM4" s="131" t="s">
        <v>462</v>
      </c>
      <c r="BN4" s="132" t="s">
        <v>463</v>
      </c>
      <c r="BO4" s="133">
        <v>8.9513533529756835</v>
      </c>
    </row>
    <row r="5" spans="1:67" x14ac:dyDescent="0.3">
      <c r="A5" s="73" t="s">
        <v>275</v>
      </c>
      <c r="B5" s="75">
        <v>28.1</v>
      </c>
      <c r="C5" s="75">
        <v>24.1</v>
      </c>
      <c r="D5" s="76">
        <v>7.9444444444444446</v>
      </c>
      <c r="E5" s="75">
        <v>0.39400000000000002</v>
      </c>
      <c r="F5" s="75">
        <v>0.28999999999999998</v>
      </c>
      <c r="G5" s="75">
        <f t="shared" si="2"/>
        <v>1.3586206896551725</v>
      </c>
      <c r="H5" s="75">
        <v>9.9</v>
      </c>
      <c r="I5" s="76">
        <v>1.1444444444444444</v>
      </c>
      <c r="J5" s="76">
        <f t="shared" si="3"/>
        <v>0.14405594405594405</v>
      </c>
      <c r="K5" s="85">
        <f t="shared" si="4"/>
        <v>1.4551105460196367</v>
      </c>
      <c r="L5" s="75">
        <v>8395</v>
      </c>
      <c r="M5" s="80">
        <f t="shared" si="5"/>
        <v>1.4124196772955531</v>
      </c>
      <c r="N5" s="82"/>
      <c r="O5" s="82"/>
      <c r="P5" s="82"/>
      <c r="Q5" s="82">
        <v>0.39400000000000002</v>
      </c>
      <c r="R5" s="75">
        <f t="shared" si="0"/>
        <v>0.28999999999999998</v>
      </c>
      <c r="S5" s="75">
        <f t="shared" si="1"/>
        <v>1.3586206896551725</v>
      </c>
      <c r="T5" s="76">
        <v>7.9444444444444446</v>
      </c>
      <c r="U5" s="76">
        <v>1.1444444444444444</v>
      </c>
      <c r="X5">
        <f t="shared" si="6"/>
        <v>0.14405594405594405</v>
      </c>
      <c r="AA5">
        <v>1.4551105460196367</v>
      </c>
      <c r="AD5">
        <f t="shared" si="7"/>
        <v>5.9774250645619935E-3</v>
      </c>
      <c r="BA5" s="117"/>
      <c r="BB5" s="118"/>
      <c r="BC5" s="118"/>
      <c r="BD5" s="118"/>
      <c r="BE5" s="119"/>
      <c r="BF5" s="119"/>
      <c r="BG5" s="119"/>
      <c r="BH5" s="120"/>
      <c r="BI5" s="120"/>
      <c r="BJ5" s="120"/>
      <c r="BK5" s="120"/>
      <c r="BL5" s="119"/>
      <c r="BM5" s="119"/>
      <c r="BN5" s="121"/>
      <c r="BO5" s="119"/>
    </row>
    <row r="6" spans="1:67" x14ac:dyDescent="0.3">
      <c r="A6" s="73" t="s">
        <v>299</v>
      </c>
      <c r="B6" s="75">
        <v>31.3</v>
      </c>
      <c r="C6" s="75">
        <v>20.7</v>
      </c>
      <c r="D6" s="76">
        <v>9.6111111111111107</v>
      </c>
      <c r="E6" s="75">
        <v>0.39400000000000002</v>
      </c>
      <c r="F6" s="75">
        <v>0.28999999999999998</v>
      </c>
      <c r="G6" s="75">
        <f t="shared" si="2"/>
        <v>1.3586206896551725</v>
      </c>
      <c r="H6" s="75">
        <v>6.7</v>
      </c>
      <c r="I6" s="76">
        <v>1.9861111111111112</v>
      </c>
      <c r="J6" s="76">
        <f t="shared" si="3"/>
        <v>0.20664739884393066</v>
      </c>
      <c r="K6" s="85">
        <f t="shared" si="4"/>
        <v>3.0842895349840393</v>
      </c>
      <c r="L6" s="75">
        <v>14562</v>
      </c>
      <c r="M6" s="80">
        <f t="shared" si="5"/>
        <v>1.7194215154870367</v>
      </c>
      <c r="N6" s="82"/>
      <c r="O6" s="82"/>
      <c r="P6" s="82"/>
      <c r="Q6" s="82">
        <v>0.39400000000000002</v>
      </c>
      <c r="R6" s="75">
        <f t="shared" si="0"/>
        <v>0.28999999999999998</v>
      </c>
      <c r="S6" s="75">
        <f t="shared" si="1"/>
        <v>1.3586206896551725</v>
      </c>
      <c r="T6" s="76">
        <v>9.6111111111111107</v>
      </c>
      <c r="U6" s="76">
        <v>1.9861111111111112</v>
      </c>
      <c r="X6">
        <f t="shared" si="6"/>
        <v>0.20664739884393066</v>
      </c>
      <c r="AA6">
        <v>3.0842895349840393</v>
      </c>
      <c r="AD6">
        <f t="shared" si="7"/>
        <v>9.982966127726119E-3</v>
      </c>
      <c r="BA6" s="117"/>
      <c r="BB6" s="118"/>
      <c r="BC6" s="118"/>
      <c r="BD6" s="118"/>
      <c r="BE6" s="119"/>
      <c r="BF6" s="119"/>
      <c r="BG6" s="119"/>
      <c r="BH6" s="120"/>
      <c r="BI6" s="120"/>
      <c r="BJ6" s="120"/>
      <c r="BK6" s="120"/>
      <c r="BL6" s="119"/>
      <c r="BM6" s="119"/>
      <c r="BN6" s="121"/>
      <c r="BO6" s="119"/>
    </row>
    <row r="7" spans="1:67" x14ac:dyDescent="0.3">
      <c r="A7" s="73" t="s">
        <v>294</v>
      </c>
      <c r="B7" s="75">
        <v>30.9</v>
      </c>
      <c r="C7" s="75">
        <v>17.399999999999999</v>
      </c>
      <c r="D7" s="76">
        <v>8.5277777777777768</v>
      </c>
      <c r="E7" s="75">
        <v>0.39400000000000002</v>
      </c>
      <c r="F7" s="75">
        <v>0.28999999999999998</v>
      </c>
      <c r="G7" s="75">
        <f t="shared" si="2"/>
        <v>1.3586206896551725</v>
      </c>
      <c r="H7" s="75">
        <v>6.1</v>
      </c>
      <c r="I7" s="76">
        <v>1.6249999999999998</v>
      </c>
      <c r="J7" s="76">
        <f t="shared" si="3"/>
        <v>0.19055374592833876</v>
      </c>
      <c r="K7" s="85">
        <f t="shared" si="4"/>
        <v>3.12383190046457</v>
      </c>
      <c r="L7" s="75">
        <v>11911</v>
      </c>
      <c r="M7" s="80">
        <f t="shared" si="5"/>
        <v>1.8981406612750815</v>
      </c>
      <c r="N7" s="82"/>
      <c r="O7" s="82"/>
      <c r="P7" s="82"/>
      <c r="Q7" s="82">
        <v>0.39400000000000002</v>
      </c>
      <c r="R7" s="75">
        <f t="shared" si="0"/>
        <v>0.28999999999999998</v>
      </c>
      <c r="S7" s="75">
        <f t="shared" si="1"/>
        <v>1.3586206896551725</v>
      </c>
      <c r="T7" s="76">
        <v>8.5277777777777768</v>
      </c>
      <c r="U7" s="76">
        <v>1.6249999999999998</v>
      </c>
      <c r="X7">
        <f t="shared" si="6"/>
        <v>0.19055374592833876</v>
      </c>
      <c r="AA7">
        <v>3.12383190046457</v>
      </c>
      <c r="AD7">
        <f t="shared" si="7"/>
        <v>1.0951364708525218E-2</v>
      </c>
      <c r="BA7" s="103"/>
      <c r="BB7" s="103"/>
      <c r="BC7" s="103"/>
      <c r="BD7" s="103"/>
      <c r="BE7" s="103"/>
      <c r="BF7" s="103"/>
      <c r="BG7" s="103"/>
      <c r="BH7" s="103"/>
      <c r="BI7" s="103"/>
      <c r="BJ7" s="103"/>
      <c r="BK7" s="103"/>
      <c r="BL7" s="103"/>
      <c r="BM7" s="103"/>
      <c r="BN7" s="103"/>
      <c r="BO7" s="103"/>
    </row>
    <row r="8" spans="1:67" x14ac:dyDescent="0.3">
      <c r="A8" s="73" t="s">
        <v>292</v>
      </c>
      <c r="B8" s="75">
        <v>30.2</v>
      </c>
      <c r="C8" s="75">
        <v>18.600000000000001</v>
      </c>
      <c r="D8" s="76">
        <v>8.4722222222222214</v>
      </c>
      <c r="E8" s="75">
        <v>0.39400000000000002</v>
      </c>
      <c r="F8" s="75">
        <v>0.28999999999999998</v>
      </c>
      <c r="G8" s="75">
        <f t="shared" si="2"/>
        <v>1.3586206896551725</v>
      </c>
      <c r="H8" s="75">
        <v>6.8</v>
      </c>
      <c r="I8" s="76">
        <v>1.4166666666666665</v>
      </c>
      <c r="J8" s="76">
        <f t="shared" si="3"/>
        <v>0.16721311475409836</v>
      </c>
      <c r="K8" s="85">
        <f t="shared" si="4"/>
        <v>2.459016393442623</v>
      </c>
      <c r="L8" s="75">
        <v>10388</v>
      </c>
      <c r="M8" s="80">
        <f t="shared" si="5"/>
        <v>1.553785794918235</v>
      </c>
      <c r="N8" s="82"/>
      <c r="O8" s="82"/>
      <c r="P8" s="82"/>
      <c r="Q8" s="82">
        <v>0.39400000000000002</v>
      </c>
      <c r="R8" s="75">
        <f t="shared" si="0"/>
        <v>0.28999999999999998</v>
      </c>
      <c r="S8" s="75">
        <f t="shared" si="1"/>
        <v>1.3586206896551725</v>
      </c>
      <c r="T8" s="76">
        <v>8.4722222222222214</v>
      </c>
      <c r="U8" s="76">
        <v>1.4166666666666665</v>
      </c>
      <c r="X8">
        <f t="shared" si="6"/>
        <v>0.16721311475409836</v>
      </c>
      <c r="AA8">
        <v>2.459016393442623</v>
      </c>
      <c r="AD8">
        <f t="shared" si="7"/>
        <v>8.9899524061343196E-3</v>
      </c>
      <c r="BA8" s="103"/>
      <c r="BB8" s="103"/>
      <c r="BC8" s="103"/>
      <c r="BD8" s="103"/>
      <c r="BE8" s="103"/>
      <c r="BF8" s="103"/>
      <c r="BG8" s="103"/>
      <c r="BH8" s="103"/>
      <c r="BI8" s="103"/>
      <c r="BJ8" s="103"/>
      <c r="BK8" s="103"/>
      <c r="BL8" s="103"/>
      <c r="BM8" s="103"/>
      <c r="BN8" s="103"/>
      <c r="BO8" s="103"/>
    </row>
    <row r="9" spans="1:67" x14ac:dyDescent="0.3">
      <c r="A9" s="73" t="s">
        <v>278</v>
      </c>
      <c r="B9" s="75">
        <v>29.1</v>
      </c>
      <c r="C9" s="75">
        <v>23.3</v>
      </c>
      <c r="D9" s="76">
        <v>8.1388888888888893</v>
      </c>
      <c r="E9" s="75">
        <v>0.39400000000000002</v>
      </c>
      <c r="F9" s="75">
        <v>0.28999999999999998</v>
      </c>
      <c r="G9" s="75">
        <f t="shared" si="2"/>
        <v>1.3586206896551725</v>
      </c>
      <c r="H9" s="75">
        <v>9.4</v>
      </c>
      <c r="I9" s="76">
        <v>1.5138888888888888</v>
      </c>
      <c r="J9" s="76">
        <f t="shared" si="3"/>
        <v>0.18600682593856654</v>
      </c>
      <c r="K9" s="85">
        <f t="shared" si="4"/>
        <v>1.9787960206230484</v>
      </c>
      <c r="L9" s="75">
        <v>11097</v>
      </c>
      <c r="M9" s="80">
        <f t="shared" si="5"/>
        <v>2.0122339926684152</v>
      </c>
      <c r="N9" s="82"/>
      <c r="O9" s="82"/>
      <c r="P9" s="82"/>
      <c r="Q9" s="82">
        <v>0.39400000000000002</v>
      </c>
      <c r="R9" s="75">
        <f t="shared" si="0"/>
        <v>0.28999999999999998</v>
      </c>
      <c r="S9" s="75">
        <f t="shared" si="1"/>
        <v>1.3586206896551725</v>
      </c>
      <c r="T9" s="76">
        <v>8.1388888888888893</v>
      </c>
      <c r="U9" s="76">
        <v>1.5138888888888888</v>
      </c>
      <c r="X9">
        <f t="shared" si="6"/>
        <v>0.18600682593856654</v>
      </c>
      <c r="AA9">
        <v>1.9787960206230484</v>
      </c>
      <c r="AD9">
        <f t="shared" si="7"/>
        <v>7.9831255767625117E-3</v>
      </c>
      <c r="BA9" s="103"/>
      <c r="BB9" s="103"/>
      <c r="BC9" s="103"/>
      <c r="BD9" s="103"/>
      <c r="BE9" s="103"/>
      <c r="BF9" s="103"/>
      <c r="BG9" s="103"/>
      <c r="BH9" s="103"/>
      <c r="BI9" s="103"/>
      <c r="BJ9" s="103"/>
      <c r="BK9" s="103"/>
      <c r="BL9" s="103"/>
      <c r="BM9" s="103"/>
      <c r="BN9" s="103"/>
      <c r="BO9" s="103"/>
    </row>
    <row r="10" spans="1:67" x14ac:dyDescent="0.3">
      <c r="A10" s="73" t="s">
        <v>295</v>
      </c>
      <c r="B10" s="75">
        <v>31.4</v>
      </c>
      <c r="C10" s="75">
        <v>17</v>
      </c>
      <c r="D10" s="76">
        <v>8.7222222222222214</v>
      </c>
      <c r="E10" s="75">
        <v>0.39400000000000002</v>
      </c>
      <c r="F10" s="75">
        <v>0.28999999999999998</v>
      </c>
      <c r="G10" s="75">
        <f t="shared" si="2"/>
        <v>1.3586206896551725</v>
      </c>
      <c r="H10" s="75">
        <v>5.7</v>
      </c>
      <c r="I10" s="76">
        <v>1.0194444444444444</v>
      </c>
      <c r="J10" s="76">
        <f t="shared" si="3"/>
        <v>0.11687898089171975</v>
      </c>
      <c r="K10" s="85">
        <f t="shared" si="4"/>
        <v>2.0505084366968376</v>
      </c>
      <c r="L10" s="75">
        <v>7473</v>
      </c>
      <c r="M10" s="80">
        <f t="shared" si="5"/>
        <v>0.85564008969584748</v>
      </c>
      <c r="N10" s="82"/>
      <c r="O10" s="82"/>
      <c r="P10" s="82"/>
      <c r="Q10" s="82">
        <v>0.39400000000000002</v>
      </c>
      <c r="R10" s="75">
        <f t="shared" si="0"/>
        <v>0.28999999999999998</v>
      </c>
      <c r="S10" s="75">
        <f t="shared" si="1"/>
        <v>1.3586206896551725</v>
      </c>
      <c r="T10" s="76">
        <v>8.7222222222222214</v>
      </c>
      <c r="U10" s="76">
        <v>1.0194444444444444</v>
      </c>
      <c r="X10">
        <f t="shared" si="6"/>
        <v>0.11687898089171975</v>
      </c>
      <c r="AA10">
        <v>2.0505084366968376</v>
      </c>
      <c r="AD10">
        <f t="shared" si="7"/>
        <v>6.8752341701011615E-3</v>
      </c>
      <c r="BA10" s="103"/>
      <c r="BB10" s="103"/>
      <c r="BC10" s="103"/>
      <c r="BD10" s="103"/>
      <c r="BE10" s="103"/>
      <c r="BF10" s="103"/>
      <c r="BG10" s="103"/>
      <c r="BH10" s="103"/>
      <c r="BI10" s="103"/>
      <c r="BJ10" s="103"/>
      <c r="BK10" s="103"/>
      <c r="BL10" s="103"/>
      <c r="BM10" s="103"/>
      <c r="BN10" s="103"/>
      <c r="BO10" s="103"/>
    </row>
    <row r="11" spans="1:67" ht="14.4" customHeight="1" x14ac:dyDescent="0.3">
      <c r="A11" s="73" t="s">
        <v>302</v>
      </c>
      <c r="B11" s="75">
        <v>33</v>
      </c>
      <c r="C11" s="75">
        <v>18.399999999999999</v>
      </c>
      <c r="D11" s="76">
        <v>9.3333333333333339</v>
      </c>
      <c r="E11" s="75">
        <v>0.39400000000000002</v>
      </c>
      <c r="F11" s="75">
        <v>0.28999999999999998</v>
      </c>
      <c r="G11" s="75">
        <f t="shared" si="2"/>
        <v>1.3586206896551725</v>
      </c>
      <c r="H11" s="75">
        <v>6.3</v>
      </c>
      <c r="I11" s="76">
        <v>1.6527777777777777</v>
      </c>
      <c r="J11" s="76">
        <f t="shared" si="3"/>
        <v>0.17708333333333331</v>
      </c>
      <c r="K11" s="85">
        <f t="shared" si="4"/>
        <v>2.8108465608465605</v>
      </c>
      <c r="L11" s="75">
        <v>12107</v>
      </c>
      <c r="M11" s="80">
        <f t="shared" si="5"/>
        <v>1.3909810922002974</v>
      </c>
      <c r="N11" s="82"/>
      <c r="O11" s="82"/>
      <c r="P11" s="82"/>
      <c r="Q11" s="82">
        <v>0.39400000000000002</v>
      </c>
      <c r="R11" s="75">
        <f t="shared" si="0"/>
        <v>0.28999999999999998</v>
      </c>
      <c r="S11" s="75">
        <f t="shared" si="1"/>
        <v>1.3586206896551725</v>
      </c>
      <c r="T11" s="76">
        <v>9.3333333333333339</v>
      </c>
      <c r="U11" s="76">
        <v>1.6527777777777777</v>
      </c>
      <c r="X11">
        <f t="shared" si="6"/>
        <v>0.17708333333333331</v>
      </c>
      <c r="AA11">
        <v>2.8108465608465605</v>
      </c>
      <c r="AD11">
        <f t="shared" si="7"/>
        <v>9.6240942028985501E-3</v>
      </c>
      <c r="BA11" s="223" t="s">
        <v>471</v>
      </c>
      <c r="BB11" s="223"/>
      <c r="BC11" s="223"/>
      <c r="BD11" s="223"/>
      <c r="BE11" s="103"/>
      <c r="BF11" s="223" t="s">
        <v>473</v>
      </c>
      <c r="BG11" s="223"/>
      <c r="BH11" s="223"/>
      <c r="BI11" s="223"/>
      <c r="BJ11" s="103"/>
      <c r="BK11" s="223" t="s">
        <v>474</v>
      </c>
      <c r="BL11" s="223"/>
      <c r="BM11" s="223"/>
      <c r="BN11" s="223"/>
      <c r="BO11" s="103"/>
    </row>
    <row r="12" spans="1:67" ht="14.4" customHeight="1" x14ac:dyDescent="0.3">
      <c r="A12" s="73" t="s">
        <v>280</v>
      </c>
      <c r="B12" s="75">
        <v>29.7</v>
      </c>
      <c r="C12" s="75">
        <v>22.8</v>
      </c>
      <c r="D12" s="76">
        <v>7.0555555555555554</v>
      </c>
      <c r="E12" s="75">
        <v>0.39400000000000002</v>
      </c>
      <c r="F12" s="75">
        <v>0.28999999999999998</v>
      </c>
      <c r="G12" s="75">
        <f t="shared" si="2"/>
        <v>1.3586206896551725</v>
      </c>
      <c r="H12" s="75">
        <v>8.6999999999999993</v>
      </c>
      <c r="I12" s="76">
        <v>1.2777777777777777</v>
      </c>
      <c r="J12" s="76">
        <f t="shared" si="3"/>
        <v>0.18110236220472439</v>
      </c>
      <c r="K12" s="85">
        <f t="shared" si="4"/>
        <v>2.0816363471807402</v>
      </c>
      <c r="L12" s="75">
        <v>9368</v>
      </c>
      <c r="M12" s="80">
        <f t="shared" si="5"/>
        <v>2.5558399488769994</v>
      </c>
      <c r="N12" s="82"/>
      <c r="O12" s="82"/>
      <c r="P12" s="82"/>
      <c r="Q12" s="82">
        <v>0.39400000000000002</v>
      </c>
      <c r="R12" s="75">
        <f t="shared" si="0"/>
        <v>0.28999999999999998</v>
      </c>
      <c r="S12" s="75">
        <f t="shared" si="1"/>
        <v>1.3586206896551725</v>
      </c>
      <c r="T12" s="76">
        <v>7.0555555555555554</v>
      </c>
      <c r="U12" s="76">
        <v>1.2777777777777777</v>
      </c>
      <c r="X12">
        <f t="shared" si="6"/>
        <v>0.18110236220472439</v>
      </c>
      <c r="AA12">
        <v>2.0816363471807402</v>
      </c>
      <c r="AD12">
        <f t="shared" si="7"/>
        <v>7.9430860616107185E-3</v>
      </c>
      <c r="BA12" s="223"/>
      <c r="BB12" s="223"/>
      <c r="BC12" s="223"/>
      <c r="BD12" s="223"/>
      <c r="BE12" s="103"/>
      <c r="BF12" s="223"/>
      <c r="BG12" s="223"/>
      <c r="BH12" s="223"/>
      <c r="BI12" s="223"/>
      <c r="BJ12" s="103"/>
      <c r="BK12" s="223"/>
      <c r="BL12" s="223"/>
      <c r="BM12" s="223"/>
      <c r="BN12" s="223"/>
      <c r="BO12" s="103"/>
    </row>
    <row r="13" spans="1:67" ht="14.4" customHeight="1" x14ac:dyDescent="0.3">
      <c r="A13" s="73" t="s">
        <v>301</v>
      </c>
      <c r="B13" s="75">
        <v>32.5</v>
      </c>
      <c r="C13" s="75">
        <v>18.899999999999999</v>
      </c>
      <c r="D13" s="76">
        <v>8.1388888888888893</v>
      </c>
      <c r="E13" s="75">
        <v>0.39400000000000002</v>
      </c>
      <c r="F13" s="75">
        <v>0.28999999999999998</v>
      </c>
      <c r="G13" s="75">
        <f t="shared" si="2"/>
        <v>1.3586206896551725</v>
      </c>
      <c r="H13" s="75">
        <v>6.1</v>
      </c>
      <c r="I13" s="76">
        <v>2.3972222222222226</v>
      </c>
      <c r="J13" s="76">
        <f t="shared" si="3"/>
        <v>0.29453924914675772</v>
      </c>
      <c r="K13" s="85">
        <f t="shared" si="4"/>
        <v>4.8285122810943886</v>
      </c>
      <c r="L13" s="75">
        <v>17560</v>
      </c>
      <c r="M13" s="80">
        <f t="shared" si="5"/>
        <v>4.8370773965283531</v>
      </c>
      <c r="N13" s="82"/>
      <c r="O13" s="82"/>
      <c r="P13" s="82"/>
      <c r="Q13" s="82">
        <v>0.39400000000000002</v>
      </c>
      <c r="R13" s="75">
        <f t="shared" si="0"/>
        <v>0.28999999999999998</v>
      </c>
      <c r="S13" s="75">
        <f t="shared" si="1"/>
        <v>1.3586206896551725</v>
      </c>
      <c r="T13" s="76">
        <v>8.1388888888888893</v>
      </c>
      <c r="U13" s="76">
        <v>2.3972222222222226</v>
      </c>
      <c r="X13">
        <f t="shared" si="6"/>
        <v>0.29453924914675772</v>
      </c>
      <c r="AA13">
        <v>4.8285122810943886</v>
      </c>
      <c r="AD13">
        <f t="shared" si="7"/>
        <v>1.5584087256442209E-2</v>
      </c>
      <c r="BA13" s="103"/>
      <c r="BB13" s="103"/>
      <c r="BC13" s="103"/>
      <c r="BD13" s="103"/>
      <c r="BE13" s="103"/>
      <c r="BF13" s="103"/>
      <c r="BG13" s="136"/>
      <c r="BH13" s="136"/>
      <c r="BI13" s="136"/>
      <c r="BJ13" s="103"/>
      <c r="BK13" s="103"/>
      <c r="BL13" s="103"/>
      <c r="BM13" s="103"/>
      <c r="BN13" s="103"/>
      <c r="BO13" s="103"/>
    </row>
    <row r="14" spans="1:67" ht="52.8" x14ac:dyDescent="0.3">
      <c r="A14" s="73" t="s">
        <v>297</v>
      </c>
      <c r="B14" s="75">
        <v>30.9</v>
      </c>
      <c r="C14" s="75">
        <v>21.5</v>
      </c>
      <c r="D14" s="76">
        <v>8.3055555555555554</v>
      </c>
      <c r="E14" s="75">
        <v>0.39400000000000002</v>
      </c>
      <c r="F14" s="75">
        <v>0.28999999999999998</v>
      </c>
      <c r="G14" s="75">
        <f t="shared" si="2"/>
        <v>1.3586206896551725</v>
      </c>
      <c r="H14" s="75">
        <v>6.6</v>
      </c>
      <c r="I14" s="76">
        <v>1.4027777777777777</v>
      </c>
      <c r="J14" s="76">
        <f t="shared" si="3"/>
        <v>0.16889632107023411</v>
      </c>
      <c r="K14" s="85">
        <f t="shared" si="4"/>
        <v>2.5590351677308196</v>
      </c>
      <c r="L14" s="75">
        <v>10276</v>
      </c>
      <c r="M14" s="80">
        <f t="shared" si="5"/>
        <v>1.6375865532081884</v>
      </c>
      <c r="N14" s="82"/>
      <c r="O14" s="82"/>
      <c r="P14" s="82"/>
      <c r="Q14" s="82">
        <v>0.39400000000000002</v>
      </c>
      <c r="R14" s="75">
        <f t="shared" si="0"/>
        <v>0.28999999999999998</v>
      </c>
      <c r="S14" s="75">
        <f t="shared" si="1"/>
        <v>1.3586206896551725</v>
      </c>
      <c r="T14" s="76">
        <v>8.3055555555555554</v>
      </c>
      <c r="U14" s="76">
        <v>1.4027777777777777</v>
      </c>
      <c r="X14">
        <f t="shared" si="6"/>
        <v>0.16889632107023411</v>
      </c>
      <c r="AA14">
        <v>2.5590351677308196</v>
      </c>
      <c r="AD14">
        <f t="shared" si="7"/>
        <v>7.855642840476006E-3</v>
      </c>
      <c r="BA14" s="73" t="s">
        <v>259</v>
      </c>
      <c r="BB14" s="73" t="s">
        <v>468</v>
      </c>
      <c r="BC14" s="73" t="s">
        <v>470</v>
      </c>
      <c r="BD14" s="73" t="s">
        <v>469</v>
      </c>
      <c r="BE14" s="139" t="s">
        <v>475</v>
      </c>
      <c r="BF14" s="73" t="s">
        <v>259</v>
      </c>
      <c r="BG14" s="73" t="s">
        <v>468</v>
      </c>
      <c r="BH14" s="73" t="s">
        <v>470</v>
      </c>
      <c r="BI14" s="73" t="s">
        <v>469</v>
      </c>
      <c r="BJ14" s="139" t="s">
        <v>475</v>
      </c>
      <c r="BK14" s="73" t="s">
        <v>472</v>
      </c>
      <c r="BL14" s="73" t="s">
        <v>470</v>
      </c>
      <c r="BM14" s="73" t="s">
        <v>469</v>
      </c>
      <c r="BN14" s="73" t="s">
        <v>469</v>
      </c>
      <c r="BO14" s="138" t="s">
        <v>475</v>
      </c>
    </row>
    <row r="15" spans="1:67" x14ac:dyDescent="0.3">
      <c r="A15" s="73" t="s">
        <v>306</v>
      </c>
      <c r="B15" s="75">
        <v>34.1</v>
      </c>
      <c r="C15" s="75">
        <v>16.3</v>
      </c>
      <c r="D15" s="76">
        <v>7.5277777777777777</v>
      </c>
      <c r="E15" s="75">
        <v>0.39400000000000002</v>
      </c>
      <c r="F15" s="75">
        <v>0.28999999999999998</v>
      </c>
      <c r="G15" s="75">
        <f t="shared" si="2"/>
        <v>1.3586206896551725</v>
      </c>
      <c r="H15" s="75">
        <v>6</v>
      </c>
      <c r="I15" s="76">
        <v>1.4666666666666668</v>
      </c>
      <c r="J15" s="76">
        <f t="shared" si="3"/>
        <v>0.19483394833948342</v>
      </c>
      <c r="K15" s="85">
        <f t="shared" si="4"/>
        <v>3.2472324723247237</v>
      </c>
      <c r="L15" s="75">
        <v>10745</v>
      </c>
      <c r="M15" s="80">
        <f t="shared" si="5"/>
        <v>2.5029642373457741</v>
      </c>
      <c r="N15" s="82"/>
      <c r="O15" s="82"/>
      <c r="P15" s="82"/>
      <c r="Q15" s="82">
        <v>0.39400000000000002</v>
      </c>
      <c r="R15" s="75">
        <f t="shared" si="0"/>
        <v>0.28999999999999998</v>
      </c>
      <c r="S15" s="75">
        <f t="shared" si="1"/>
        <v>1.3586206896551725</v>
      </c>
      <c r="T15" s="76">
        <v>7.5277777777777777</v>
      </c>
      <c r="U15" s="76">
        <v>1.4666666666666668</v>
      </c>
      <c r="X15">
        <f t="shared" si="6"/>
        <v>0.19483394833948342</v>
      </c>
      <c r="AA15">
        <v>3.2472324723247237</v>
      </c>
      <c r="AD15">
        <f t="shared" si="7"/>
        <v>1.195300296561248E-2</v>
      </c>
      <c r="BA15" s="75">
        <v>0.09</v>
      </c>
      <c r="BB15" s="76">
        <v>0.13</v>
      </c>
      <c r="BC15" s="75">
        <v>0.314</v>
      </c>
      <c r="BF15" s="75">
        <v>0.09</v>
      </c>
      <c r="BG15" s="75">
        <v>1.41</v>
      </c>
      <c r="BH15" s="75">
        <f>BC15/BA15</f>
        <v>3.4888888888888889</v>
      </c>
      <c r="BK15" s="76">
        <v>0.13</v>
      </c>
      <c r="BL15" s="75">
        <v>1.41</v>
      </c>
    </row>
    <row r="16" spans="1:67" x14ac:dyDescent="0.3">
      <c r="A16" s="73" t="s">
        <v>304</v>
      </c>
      <c r="B16" s="75">
        <v>38</v>
      </c>
      <c r="C16" s="75">
        <v>14</v>
      </c>
      <c r="D16" s="76">
        <v>8</v>
      </c>
      <c r="E16" s="75">
        <v>0.39400000000000002</v>
      </c>
      <c r="F16" s="75">
        <v>0.28999999999999998</v>
      </c>
      <c r="G16" s="75">
        <f t="shared" si="2"/>
        <v>1.3586206896551725</v>
      </c>
      <c r="H16" s="75">
        <v>6.4</v>
      </c>
      <c r="I16" s="76">
        <v>1.9333333333333333</v>
      </c>
      <c r="J16" s="76">
        <f t="shared" si="3"/>
        <v>0.24166666666666667</v>
      </c>
      <c r="K16" s="85">
        <f t="shared" si="4"/>
        <v>3.7760416666666665</v>
      </c>
      <c r="L16" s="75">
        <v>14176</v>
      </c>
      <c r="M16" s="80">
        <f t="shared" si="5"/>
        <v>3.2518488587787435</v>
      </c>
      <c r="N16" s="82"/>
      <c r="O16" s="82"/>
      <c r="P16" s="82"/>
      <c r="Q16" s="82">
        <v>0.39400000000000002</v>
      </c>
      <c r="R16" s="75">
        <f t="shared" si="0"/>
        <v>0.28999999999999998</v>
      </c>
      <c r="S16" s="75">
        <f t="shared" si="1"/>
        <v>1.3586206896551725</v>
      </c>
      <c r="T16" s="76">
        <v>8</v>
      </c>
      <c r="U16" s="76">
        <v>1.9333333333333333</v>
      </c>
      <c r="X16">
        <f t="shared" si="6"/>
        <v>0.24166666666666667</v>
      </c>
      <c r="AA16">
        <v>3.7760416666666665</v>
      </c>
      <c r="AD16">
        <f t="shared" si="7"/>
        <v>1.7261904761904763E-2</v>
      </c>
      <c r="BA16" s="75">
        <v>0.28999999999999998</v>
      </c>
      <c r="BB16" s="76">
        <v>0.21</v>
      </c>
      <c r="BC16" s="75">
        <v>0.39400000000000002</v>
      </c>
      <c r="BF16" s="75">
        <v>0.28999999999999998</v>
      </c>
      <c r="BG16" s="75">
        <v>0.74</v>
      </c>
      <c r="BH16" s="75">
        <f>BC16/BA16</f>
        <v>1.3586206896551725</v>
      </c>
      <c r="BK16" s="76">
        <v>0.21</v>
      </c>
      <c r="BL16" s="75">
        <v>0.74</v>
      </c>
    </row>
    <row r="17" spans="1:66" x14ac:dyDescent="0.3">
      <c r="A17" s="73" t="s">
        <v>308</v>
      </c>
      <c r="B17" s="75">
        <v>35.6</v>
      </c>
      <c r="C17" s="75">
        <v>14.9</v>
      </c>
      <c r="D17" s="76">
        <v>8.4166666666666661</v>
      </c>
      <c r="E17" s="75">
        <v>0.39400000000000002</v>
      </c>
      <c r="F17" s="75">
        <v>0.28999999999999998</v>
      </c>
      <c r="G17" s="75">
        <f t="shared" si="2"/>
        <v>1.3586206896551725</v>
      </c>
      <c r="H17" s="75">
        <v>5.4</v>
      </c>
      <c r="I17" s="76">
        <v>1.0999999999999999</v>
      </c>
      <c r="J17" s="76">
        <f t="shared" si="3"/>
        <v>0.1306930693069307</v>
      </c>
      <c r="K17" s="85">
        <f t="shared" si="4"/>
        <v>2.4202420242024201</v>
      </c>
      <c r="L17" s="75">
        <v>8057</v>
      </c>
      <c r="M17" s="80">
        <f t="shared" si="5"/>
        <v>1.061752862157006</v>
      </c>
      <c r="N17" s="82"/>
      <c r="O17" s="82"/>
      <c r="P17" s="82"/>
      <c r="Q17" s="82">
        <v>0.39400000000000002</v>
      </c>
      <c r="R17" s="75">
        <f t="shared" si="0"/>
        <v>0.28999999999999998</v>
      </c>
      <c r="S17" s="75">
        <f t="shared" si="1"/>
        <v>1.3586206896551725</v>
      </c>
      <c r="T17" s="76">
        <v>8.4166666666666661</v>
      </c>
      <c r="U17" s="76">
        <v>1.0999999999999999</v>
      </c>
      <c r="X17">
        <f t="shared" si="6"/>
        <v>0.1306930693069307</v>
      </c>
      <c r="AA17">
        <v>2.4202420242024201</v>
      </c>
      <c r="AD17">
        <f t="shared" si="7"/>
        <v>8.7713469333510537E-3</v>
      </c>
      <c r="BA17" s="76">
        <v>0.73</v>
      </c>
      <c r="BB17" s="75">
        <v>0.53</v>
      </c>
      <c r="BC17" s="75">
        <v>0.73</v>
      </c>
      <c r="BF17" s="76">
        <v>0.73</v>
      </c>
      <c r="BG17" s="75">
        <v>0.72</v>
      </c>
      <c r="BH17" s="75">
        <f>BB17/BC17</f>
        <v>0.72602739726027399</v>
      </c>
      <c r="BK17" s="75">
        <v>0.53</v>
      </c>
      <c r="BL17" s="75">
        <v>0.72</v>
      </c>
    </row>
    <row r="18" spans="1:66" x14ac:dyDescent="0.3">
      <c r="A18" s="73" t="s">
        <v>268</v>
      </c>
      <c r="B18" s="75">
        <v>26.4</v>
      </c>
      <c r="C18" s="75">
        <v>29.6</v>
      </c>
      <c r="D18" s="76">
        <v>9.0555555555555554</v>
      </c>
      <c r="E18" s="75">
        <v>0.39400000000000002</v>
      </c>
      <c r="F18" s="75">
        <v>0.28999999999999998</v>
      </c>
      <c r="G18" s="75">
        <f t="shared" si="2"/>
        <v>1.3586206896551725</v>
      </c>
      <c r="H18" s="75">
        <v>9.9</v>
      </c>
      <c r="I18" s="76">
        <v>1.161111111111111</v>
      </c>
      <c r="J18" s="76">
        <f t="shared" si="3"/>
        <v>0.1282208588957055</v>
      </c>
      <c r="K18" s="85">
        <f t="shared" si="4"/>
        <v>1.295160190865712</v>
      </c>
      <c r="L18" s="75">
        <v>8515</v>
      </c>
      <c r="M18" s="80">
        <f t="shared" si="5"/>
        <v>0.92076215879822787</v>
      </c>
      <c r="N18" s="82"/>
      <c r="O18" s="82"/>
      <c r="P18" s="82"/>
      <c r="Q18" s="82">
        <v>0.39400000000000002</v>
      </c>
      <c r="R18" s="75">
        <f t="shared" si="0"/>
        <v>0.28999999999999998</v>
      </c>
      <c r="S18" s="75">
        <f t="shared" si="1"/>
        <v>1.3586206896551725</v>
      </c>
      <c r="T18" s="76">
        <v>9.0555555555555554</v>
      </c>
      <c r="U18" s="76">
        <v>1.161111111111111</v>
      </c>
      <c r="X18">
        <f t="shared" si="6"/>
        <v>0.1282208588957055</v>
      </c>
      <c r="AA18">
        <v>1.295160190865712</v>
      </c>
      <c r="AD18">
        <f t="shared" si="7"/>
        <v>4.3317857735035645E-3</v>
      </c>
      <c r="BA18" s="74">
        <v>0.31</v>
      </c>
      <c r="BE18" s="28">
        <v>0.35</v>
      </c>
      <c r="BF18" s="74">
        <v>0.31</v>
      </c>
      <c r="BJ18">
        <f>0.35/0.31</f>
        <v>1.129032258064516</v>
      </c>
      <c r="BK18" s="75">
        <v>0.314</v>
      </c>
      <c r="BM18" s="75">
        <v>3.4888888888888889</v>
      </c>
    </row>
    <row r="19" spans="1:66" x14ac:dyDescent="0.3">
      <c r="A19" s="73" t="s">
        <v>266</v>
      </c>
      <c r="B19" s="75">
        <v>25.4</v>
      </c>
      <c r="C19" s="75">
        <v>30.4</v>
      </c>
      <c r="D19" s="76">
        <v>6.6388888888888884</v>
      </c>
      <c r="E19" s="75">
        <v>0.39400000000000002</v>
      </c>
      <c r="F19" s="75">
        <v>0.28999999999999998</v>
      </c>
      <c r="G19" s="75">
        <f t="shared" si="2"/>
        <v>1.3586206896551725</v>
      </c>
      <c r="H19" s="75">
        <v>9.5</v>
      </c>
      <c r="I19" s="76">
        <v>1.4749999999999999</v>
      </c>
      <c r="J19" s="76">
        <f t="shared" si="3"/>
        <v>0.22217573221757322</v>
      </c>
      <c r="K19" s="85">
        <f t="shared" si="4"/>
        <v>2.3386919180797183</v>
      </c>
      <c r="L19" s="75">
        <v>10801</v>
      </c>
      <c r="M19" s="80">
        <f t="shared" si="5"/>
        <v>4.187097521407213</v>
      </c>
      <c r="N19" s="82"/>
      <c r="O19" s="82"/>
      <c r="P19" s="82"/>
      <c r="Q19" s="82">
        <v>0.39400000000000002</v>
      </c>
      <c r="R19" s="75">
        <f t="shared" si="0"/>
        <v>0.28999999999999998</v>
      </c>
      <c r="S19" s="75">
        <f t="shared" si="1"/>
        <v>1.3586206896551725</v>
      </c>
      <c r="T19" s="76">
        <v>6.6388888888888884</v>
      </c>
      <c r="U19" s="76">
        <v>1.4749999999999999</v>
      </c>
      <c r="X19">
        <f t="shared" si="6"/>
        <v>0.22217573221757322</v>
      </c>
      <c r="AA19">
        <v>2.3386919180797183</v>
      </c>
      <c r="AD19">
        <f t="shared" si="7"/>
        <v>7.3084122439991198E-3</v>
      </c>
      <c r="BA19" s="74">
        <v>0.13</v>
      </c>
      <c r="BE19" s="135">
        <v>0.34</v>
      </c>
      <c r="BF19" s="74">
        <v>0.13</v>
      </c>
      <c r="BJ19">
        <f>0.34/0.13</f>
        <v>2.6153846153846154</v>
      </c>
      <c r="BK19" s="75">
        <v>0.39400000000000002</v>
      </c>
      <c r="BM19" s="75">
        <v>1.3586206896551725</v>
      </c>
    </row>
    <row r="20" spans="1:66" x14ac:dyDescent="0.3">
      <c r="A20" s="73" t="s">
        <v>271</v>
      </c>
      <c r="B20" s="75">
        <v>25.9</v>
      </c>
      <c r="C20" s="75">
        <v>28.9</v>
      </c>
      <c r="D20" s="76">
        <v>9.5833333333333339</v>
      </c>
      <c r="E20" s="75">
        <v>0.39400000000000002</v>
      </c>
      <c r="F20" s="75">
        <v>0.28999999999999998</v>
      </c>
      <c r="G20" s="75">
        <f t="shared" si="2"/>
        <v>1.3586206896551725</v>
      </c>
      <c r="H20" s="75">
        <v>9.1</v>
      </c>
      <c r="I20" s="76">
        <v>1.2972222222222223</v>
      </c>
      <c r="J20" s="76">
        <f t="shared" si="3"/>
        <v>0.1353623188405797</v>
      </c>
      <c r="K20" s="85">
        <f t="shared" si="4"/>
        <v>1.4874980092371395</v>
      </c>
      <c r="L20" s="75">
        <v>9502</v>
      </c>
      <c r="M20" s="80">
        <f t="shared" si="5"/>
        <v>0.89005288888510325</v>
      </c>
      <c r="N20" s="82"/>
      <c r="O20" s="82"/>
      <c r="P20" s="82"/>
      <c r="Q20" s="82">
        <v>0.39400000000000002</v>
      </c>
      <c r="R20" s="75">
        <f t="shared" si="0"/>
        <v>0.28999999999999998</v>
      </c>
      <c r="S20" s="75">
        <f t="shared" si="1"/>
        <v>1.3586206896551725</v>
      </c>
      <c r="T20" s="76">
        <v>9.5833333333333339</v>
      </c>
      <c r="U20" s="76">
        <v>1.2972222222222223</v>
      </c>
      <c r="X20">
        <f t="shared" si="6"/>
        <v>0.1353623188405797</v>
      </c>
      <c r="AA20">
        <v>1.4874980092371395</v>
      </c>
      <c r="AD20">
        <f t="shared" si="7"/>
        <v>4.6838172609197128E-3</v>
      </c>
      <c r="BA20" s="74">
        <v>0.11</v>
      </c>
      <c r="BE20">
        <v>0.22</v>
      </c>
      <c r="BF20" s="74">
        <v>0.11</v>
      </c>
      <c r="BJ20">
        <f>0.22/0.11</f>
        <v>2</v>
      </c>
      <c r="BK20" s="75">
        <v>0.73</v>
      </c>
      <c r="BM20" s="75">
        <v>0.72602739726027399</v>
      </c>
    </row>
    <row r="21" spans="1:66" x14ac:dyDescent="0.3">
      <c r="A21" s="73" t="s">
        <v>311</v>
      </c>
      <c r="B21" s="75">
        <v>36.299999999999997</v>
      </c>
      <c r="C21" s="75">
        <v>13.6</v>
      </c>
      <c r="D21" s="76">
        <f>27.4/3.6</f>
        <v>7.6111111111111107</v>
      </c>
      <c r="E21" s="75">
        <v>0.39400000000000002</v>
      </c>
      <c r="F21" s="75">
        <v>0.28999999999999998</v>
      </c>
      <c r="G21" s="75">
        <f t="shared" si="2"/>
        <v>1.3586206896551725</v>
      </c>
      <c r="H21" s="75">
        <v>5.8</v>
      </c>
      <c r="I21" s="76">
        <v>2.0444444444444443</v>
      </c>
      <c r="J21" s="76">
        <f t="shared" si="3"/>
        <v>0.2686131386861314</v>
      </c>
      <c r="K21" s="85">
        <f t="shared" si="4"/>
        <v>4.6312610118298521</v>
      </c>
      <c r="L21" s="75">
        <v>14981</v>
      </c>
      <c r="M21" s="80">
        <f t="shared" si="5"/>
        <v>4.4726150444527635</v>
      </c>
      <c r="N21" s="82"/>
      <c r="O21" s="82"/>
      <c r="P21" s="82"/>
      <c r="Q21" s="82">
        <v>0.39400000000000002</v>
      </c>
      <c r="R21" s="75">
        <f t="shared" si="0"/>
        <v>0.28999999999999998</v>
      </c>
      <c r="S21" s="75">
        <f t="shared" si="1"/>
        <v>1.3586206896551725</v>
      </c>
      <c r="T21" s="76">
        <f>27.4/3.6</f>
        <v>7.6111111111111107</v>
      </c>
      <c r="U21" s="76">
        <v>2.0444444444444443</v>
      </c>
      <c r="X21">
        <f t="shared" si="6"/>
        <v>0.2686131386861314</v>
      </c>
      <c r="AA21">
        <v>4.6312610118298521</v>
      </c>
      <c r="AD21">
        <f t="shared" si="7"/>
        <v>1.9750966079862604E-2</v>
      </c>
      <c r="BA21" s="84">
        <v>0.16</v>
      </c>
      <c r="BC21" s="28"/>
      <c r="BD21" s="75">
        <v>0.17</v>
      </c>
      <c r="BE21" s="135"/>
      <c r="BF21" s="84">
        <v>0.16</v>
      </c>
      <c r="BI21" s="76">
        <f t="shared" ref="BI21:BI52" si="8">BD21/BA21</f>
        <v>1.0625</v>
      </c>
      <c r="BK21" s="75">
        <v>0.17</v>
      </c>
      <c r="BN21" s="76">
        <v>1.0625</v>
      </c>
    </row>
    <row r="22" spans="1:66" x14ac:dyDescent="0.3">
      <c r="A22" s="73" t="s">
        <v>310</v>
      </c>
      <c r="B22" s="75">
        <v>35.799999999999997</v>
      </c>
      <c r="C22" s="75">
        <v>14.2</v>
      </c>
      <c r="D22" s="76">
        <v>7.8888888888888884</v>
      </c>
      <c r="E22" s="75">
        <v>0.39400000000000002</v>
      </c>
      <c r="F22" s="75">
        <v>0.28999999999999998</v>
      </c>
      <c r="G22" s="75">
        <f t="shared" si="2"/>
        <v>1.3586206896551725</v>
      </c>
      <c r="H22" s="75">
        <v>5.5</v>
      </c>
      <c r="I22" s="76">
        <v>1.7944444444444443</v>
      </c>
      <c r="J22" s="76">
        <f t="shared" si="3"/>
        <v>0.22746478873239437</v>
      </c>
      <c r="K22" s="85">
        <f t="shared" si="4"/>
        <v>4.1357234314980795</v>
      </c>
      <c r="L22" s="75">
        <v>13153</v>
      </c>
      <c r="M22" s="80">
        <f t="shared" si="5"/>
        <v>2.9973061564943104</v>
      </c>
      <c r="N22" s="82"/>
      <c r="O22" s="82"/>
      <c r="P22" s="82"/>
      <c r="Q22" s="82">
        <v>0.39400000000000002</v>
      </c>
      <c r="R22" s="75">
        <f t="shared" si="0"/>
        <v>0.28999999999999998</v>
      </c>
      <c r="S22" s="75">
        <f t="shared" si="1"/>
        <v>1.3586206896551725</v>
      </c>
      <c r="T22" s="76">
        <v>7.8888888888888884</v>
      </c>
      <c r="U22" s="76">
        <v>1.7944444444444443</v>
      </c>
      <c r="X22">
        <f t="shared" si="6"/>
        <v>0.22746478873239437</v>
      </c>
      <c r="AA22">
        <v>4.1357234314980795</v>
      </c>
      <c r="AD22">
        <f t="shared" si="7"/>
        <v>1.601864709383059E-2</v>
      </c>
      <c r="BA22" s="84">
        <v>0.16</v>
      </c>
      <c r="BC22" s="135"/>
      <c r="BD22" s="75">
        <v>0.26</v>
      </c>
      <c r="BE22" s="135"/>
      <c r="BF22" s="84">
        <v>0.16</v>
      </c>
      <c r="BI22" s="76">
        <f t="shared" si="8"/>
        <v>1.625</v>
      </c>
      <c r="BK22" s="75">
        <v>0.26</v>
      </c>
      <c r="BN22" s="76">
        <v>1.625</v>
      </c>
    </row>
    <row r="23" spans="1:66" x14ac:dyDescent="0.3">
      <c r="A23" s="73" t="s">
        <v>285</v>
      </c>
      <c r="B23" s="75">
        <v>32.4</v>
      </c>
      <c r="C23" s="75">
        <v>17.899999999999999</v>
      </c>
      <c r="D23" s="76">
        <v>5.166666666666667</v>
      </c>
      <c r="E23" s="75">
        <v>0.39400000000000002</v>
      </c>
      <c r="F23" s="75">
        <v>0.28999999999999998</v>
      </c>
      <c r="G23" s="75">
        <f t="shared" si="2"/>
        <v>1.3586206896551725</v>
      </c>
      <c r="H23" s="75">
        <v>7.5</v>
      </c>
      <c r="I23" s="76">
        <v>1.1194444444444445</v>
      </c>
      <c r="J23" s="76">
        <f t="shared" si="3"/>
        <v>0.21666666666666665</v>
      </c>
      <c r="K23" s="85">
        <f t="shared" si="4"/>
        <v>2.8888888888888888</v>
      </c>
      <c r="L23" s="75">
        <v>8209</v>
      </c>
      <c r="M23" s="80">
        <f t="shared" si="5"/>
        <v>6.458529791267539</v>
      </c>
      <c r="N23" s="82"/>
      <c r="O23" s="82"/>
      <c r="P23" s="82"/>
      <c r="Q23" s="82">
        <v>0.39400000000000002</v>
      </c>
      <c r="R23" s="75">
        <f t="shared" si="0"/>
        <v>0.28999999999999998</v>
      </c>
      <c r="S23" s="75">
        <f t="shared" si="1"/>
        <v>1.3586206896551725</v>
      </c>
      <c r="T23" s="76">
        <v>5.166666666666667</v>
      </c>
      <c r="U23" s="76">
        <v>1.1194444444444445</v>
      </c>
      <c r="X23">
        <f t="shared" si="6"/>
        <v>0.21666666666666665</v>
      </c>
      <c r="AA23">
        <v>2.8888888888888888</v>
      </c>
      <c r="AD23">
        <f t="shared" si="7"/>
        <v>1.2104283054003724E-2</v>
      </c>
      <c r="BA23" s="84">
        <v>0.16</v>
      </c>
      <c r="BD23" s="75">
        <v>0.41</v>
      </c>
      <c r="BE23" s="135"/>
      <c r="BF23" s="84">
        <v>0.16</v>
      </c>
      <c r="BI23" s="76">
        <f t="shared" si="8"/>
        <v>2.5625</v>
      </c>
      <c r="BK23" s="75">
        <v>0.41</v>
      </c>
      <c r="BN23" s="76">
        <v>2.5625</v>
      </c>
    </row>
    <row r="24" spans="1:66" x14ac:dyDescent="0.3">
      <c r="A24" s="73" t="s">
        <v>286</v>
      </c>
      <c r="B24" s="75">
        <v>27.2</v>
      </c>
      <c r="C24" s="75">
        <v>24.1</v>
      </c>
      <c r="D24" s="76">
        <v>9.9444444444444429</v>
      </c>
      <c r="E24" s="75">
        <v>0.39400000000000002</v>
      </c>
      <c r="F24" s="75">
        <v>0.28999999999999998</v>
      </c>
      <c r="G24" s="75">
        <f t="shared" si="2"/>
        <v>1.3586206896551725</v>
      </c>
      <c r="H24" s="75">
        <v>6.4</v>
      </c>
      <c r="I24" s="76">
        <v>1.7833333333333332</v>
      </c>
      <c r="J24" s="76">
        <f t="shared" si="3"/>
        <v>0.17932960893854749</v>
      </c>
      <c r="K24" s="85">
        <f t="shared" si="4"/>
        <v>2.8020251396648046</v>
      </c>
      <c r="L24" s="75">
        <v>13078</v>
      </c>
      <c r="M24" s="80">
        <f t="shared" si="5"/>
        <v>1.2766230374298264</v>
      </c>
      <c r="N24" s="82"/>
      <c r="O24" s="82"/>
      <c r="P24" s="82"/>
      <c r="Q24" s="82">
        <v>0.39400000000000002</v>
      </c>
      <c r="R24" s="75">
        <f t="shared" si="0"/>
        <v>0.28999999999999998</v>
      </c>
      <c r="S24" s="75">
        <f t="shared" si="1"/>
        <v>1.3586206896551725</v>
      </c>
      <c r="T24" s="76">
        <v>9.9444444444444429</v>
      </c>
      <c r="U24" s="76">
        <v>1.7833333333333332</v>
      </c>
      <c r="X24">
        <f t="shared" si="6"/>
        <v>0.17932960893854749</v>
      </c>
      <c r="AA24">
        <v>2.8020251396648046</v>
      </c>
      <c r="AD24">
        <f t="shared" si="7"/>
        <v>7.4410626115579866E-3</v>
      </c>
      <c r="BA24" s="84">
        <v>0.17</v>
      </c>
      <c r="BC24" s="135"/>
      <c r="BD24" s="75">
        <v>0.19</v>
      </c>
      <c r="BE24" s="103"/>
      <c r="BF24" s="84">
        <v>0.17</v>
      </c>
      <c r="BI24" s="76">
        <f t="shared" si="8"/>
        <v>1.1176470588235294</v>
      </c>
      <c r="BK24" s="75">
        <v>0.19</v>
      </c>
      <c r="BN24" s="76">
        <v>1.1176470588235294</v>
      </c>
    </row>
    <row r="25" spans="1:66" x14ac:dyDescent="0.3">
      <c r="A25" s="73" t="s">
        <v>273</v>
      </c>
      <c r="B25" s="75">
        <v>26.8</v>
      </c>
      <c r="C25" s="75">
        <v>26.1</v>
      </c>
      <c r="D25" s="76">
        <v>8.3333333333333339</v>
      </c>
      <c r="E25" s="75">
        <v>0.39400000000000002</v>
      </c>
      <c r="F25" s="75">
        <v>0.28999999999999998</v>
      </c>
      <c r="G25" s="75">
        <f t="shared" si="2"/>
        <v>1.3586206896551725</v>
      </c>
      <c r="H25" s="75">
        <v>11.5</v>
      </c>
      <c r="I25" s="76">
        <v>1.6583333333333332</v>
      </c>
      <c r="J25" s="76">
        <f t="shared" si="3"/>
        <v>0.19899999999999998</v>
      </c>
      <c r="K25" s="85">
        <f t="shared" si="4"/>
        <v>1.7304347826086954</v>
      </c>
      <c r="L25" s="75">
        <v>12153</v>
      </c>
      <c r="M25" s="80">
        <f t="shared" si="5"/>
        <v>2.1710892356785627</v>
      </c>
      <c r="N25" s="82"/>
      <c r="O25" s="82"/>
      <c r="P25" s="82"/>
      <c r="Q25" s="82">
        <v>0.39400000000000002</v>
      </c>
      <c r="R25" s="75">
        <f t="shared" si="0"/>
        <v>0.28999999999999998</v>
      </c>
      <c r="S25" s="75">
        <f t="shared" si="1"/>
        <v>1.3586206896551725</v>
      </c>
      <c r="T25" s="76">
        <v>8.3333333333333339</v>
      </c>
      <c r="U25" s="76">
        <v>1.6583333333333332</v>
      </c>
      <c r="X25">
        <f t="shared" si="6"/>
        <v>0.19899999999999998</v>
      </c>
      <c r="AA25">
        <v>1.7304347826086954</v>
      </c>
      <c r="AD25">
        <f t="shared" si="7"/>
        <v>7.6245210727969338E-3</v>
      </c>
      <c r="BA25" s="84">
        <v>0.18</v>
      </c>
      <c r="BC25" s="135"/>
      <c r="BD25" s="75">
        <v>0.17</v>
      </c>
      <c r="BE25" s="103"/>
      <c r="BF25" s="84">
        <v>0.18</v>
      </c>
      <c r="BI25" s="76">
        <f t="shared" si="8"/>
        <v>0.94444444444444453</v>
      </c>
      <c r="BK25" s="75">
        <v>0.17</v>
      </c>
      <c r="BN25" s="76">
        <v>0.94444444444444453</v>
      </c>
    </row>
    <row r="26" spans="1:66" x14ac:dyDescent="0.3">
      <c r="A26" s="73" t="s">
        <v>290</v>
      </c>
      <c r="B26" s="75">
        <v>28.5</v>
      </c>
      <c r="C26" s="75">
        <v>21.2</v>
      </c>
      <c r="D26" s="76">
        <v>8.3611111111111107</v>
      </c>
      <c r="E26" s="75">
        <v>0.39400000000000002</v>
      </c>
      <c r="F26" s="75">
        <v>0.28999999999999998</v>
      </c>
      <c r="G26" s="75">
        <f t="shared" si="2"/>
        <v>1.3586206896551725</v>
      </c>
      <c r="H26" s="75">
        <v>6.1</v>
      </c>
      <c r="I26" s="76">
        <v>1.4555555555555555</v>
      </c>
      <c r="J26" s="76">
        <f t="shared" si="3"/>
        <v>0.17408637873754154</v>
      </c>
      <c r="K26" s="85">
        <f t="shared" si="4"/>
        <v>2.853875061271173</v>
      </c>
      <c r="L26" s="75">
        <v>10662</v>
      </c>
      <c r="M26" s="80">
        <f t="shared" si="5"/>
        <v>1.7105521946998028</v>
      </c>
      <c r="N26" s="82"/>
      <c r="O26" s="82"/>
      <c r="P26" s="82"/>
      <c r="Q26" s="82">
        <v>0.39400000000000002</v>
      </c>
      <c r="R26" s="75">
        <f t="shared" si="0"/>
        <v>0.28999999999999998</v>
      </c>
      <c r="S26" s="75">
        <f t="shared" si="1"/>
        <v>1.3586206896551725</v>
      </c>
      <c r="T26" s="76">
        <v>8.3611111111111107</v>
      </c>
      <c r="U26" s="76">
        <v>1.4555555555555555</v>
      </c>
      <c r="X26">
        <f t="shared" si="6"/>
        <v>0.17408637873754154</v>
      </c>
      <c r="AA26">
        <v>2.853875061271173</v>
      </c>
      <c r="AD26">
        <f t="shared" si="7"/>
        <v>8.2116216385632809E-3</v>
      </c>
      <c r="BA26" s="84">
        <v>0.18</v>
      </c>
      <c r="BD26" s="75">
        <v>0.19</v>
      </c>
      <c r="BE26" s="135"/>
      <c r="BF26" s="84">
        <v>0.18</v>
      </c>
      <c r="BI26" s="76">
        <f t="shared" si="8"/>
        <v>1.0555555555555556</v>
      </c>
      <c r="BK26" s="75">
        <v>0.19</v>
      </c>
      <c r="BN26" s="76">
        <v>1.0555555555555556</v>
      </c>
    </row>
    <row r="27" spans="1:66" x14ac:dyDescent="0.3">
      <c r="A27" s="73" t="s">
        <v>282</v>
      </c>
      <c r="B27" s="75">
        <v>29.7</v>
      </c>
      <c r="C27" s="75">
        <v>22.8</v>
      </c>
      <c r="D27" s="76">
        <v>8.3333333333333339</v>
      </c>
      <c r="E27" s="75">
        <v>0.314</v>
      </c>
      <c r="F27" s="75">
        <v>0.09</v>
      </c>
      <c r="G27" s="75">
        <f t="shared" si="2"/>
        <v>3.4888888888888889</v>
      </c>
      <c r="H27" s="75">
        <v>8.6999999999999993</v>
      </c>
      <c r="I27" s="76">
        <v>0.95277777777777783</v>
      </c>
      <c r="J27" s="76">
        <f t="shared" si="3"/>
        <v>0.11433333333333333</v>
      </c>
      <c r="K27" s="85">
        <f t="shared" si="4"/>
        <v>1.314176245210728</v>
      </c>
      <c r="L27" s="75">
        <v>5568</v>
      </c>
      <c r="M27" s="80">
        <f t="shared" si="5"/>
        <v>0.72878821344918865</v>
      </c>
      <c r="N27" s="82"/>
      <c r="O27" s="82"/>
      <c r="P27" s="82"/>
      <c r="Q27" s="82">
        <v>0.314</v>
      </c>
      <c r="R27" s="75">
        <f t="shared" si="0"/>
        <v>0.09</v>
      </c>
      <c r="S27" s="75">
        <f t="shared" si="1"/>
        <v>3.4888888888888889</v>
      </c>
      <c r="T27" s="76">
        <v>8.3333333333333339</v>
      </c>
      <c r="U27" s="76">
        <v>0.95277777777777783</v>
      </c>
      <c r="X27">
        <f t="shared" si="6"/>
        <v>0.11433333333333333</v>
      </c>
      <c r="AA27">
        <v>1.314176245210728</v>
      </c>
      <c r="AD27">
        <f t="shared" si="7"/>
        <v>5.0146198830409352E-3</v>
      </c>
      <c r="BA27" s="84">
        <v>0.18</v>
      </c>
      <c r="BD27" s="75">
        <v>0.23</v>
      </c>
      <c r="BE27" s="135"/>
      <c r="BF27" s="84">
        <v>0.18</v>
      </c>
      <c r="BI27" s="76">
        <f t="shared" si="8"/>
        <v>1.2777777777777779</v>
      </c>
      <c r="BK27" s="75">
        <v>0.23</v>
      </c>
      <c r="BN27" s="76">
        <v>1.2777777777777779</v>
      </c>
    </row>
    <row r="28" spans="1:66" x14ac:dyDescent="0.3">
      <c r="A28" s="73" t="s">
        <v>293</v>
      </c>
      <c r="B28" s="75">
        <v>30.2</v>
      </c>
      <c r="C28" s="75">
        <v>18.600000000000001</v>
      </c>
      <c r="D28" s="76">
        <v>7.1944444444444438</v>
      </c>
      <c r="E28" s="75">
        <v>0.314</v>
      </c>
      <c r="F28" s="75">
        <v>0.09</v>
      </c>
      <c r="G28" s="75">
        <f t="shared" si="2"/>
        <v>3.4888888888888889</v>
      </c>
      <c r="H28" s="75">
        <v>6.1</v>
      </c>
      <c r="I28" s="76">
        <v>0.66111111111111109</v>
      </c>
      <c r="J28" s="76">
        <f t="shared" si="3"/>
        <v>9.1891891891891897E-2</v>
      </c>
      <c r="K28" s="85">
        <f t="shared" si="4"/>
        <v>1.5064244572441294</v>
      </c>
      <c r="L28" s="75">
        <v>3858</v>
      </c>
      <c r="M28" s="80">
        <f t="shared" si="5"/>
        <v>0.72679281740679369</v>
      </c>
      <c r="N28" s="82"/>
      <c r="O28" s="82"/>
      <c r="P28" s="82"/>
      <c r="Q28" s="82">
        <v>0.314</v>
      </c>
      <c r="R28" s="75">
        <f t="shared" si="0"/>
        <v>0.09</v>
      </c>
      <c r="S28" s="75">
        <f t="shared" si="1"/>
        <v>3.4888888888888889</v>
      </c>
      <c r="T28" s="76">
        <v>7.1944444444444438</v>
      </c>
      <c r="U28" s="76">
        <v>0.66111111111111109</v>
      </c>
      <c r="X28">
        <f t="shared" si="6"/>
        <v>9.1891891891891897E-2</v>
      </c>
      <c r="AA28">
        <v>1.5064244572441294</v>
      </c>
      <c r="AD28">
        <f t="shared" si="7"/>
        <v>4.9404242952630047E-3</v>
      </c>
      <c r="BA28" s="84">
        <v>0.18</v>
      </c>
      <c r="BD28" s="75">
        <v>0.35</v>
      </c>
      <c r="BE28" s="135"/>
      <c r="BF28" s="84">
        <v>0.18</v>
      </c>
      <c r="BI28" s="76">
        <f t="shared" si="8"/>
        <v>1.9444444444444444</v>
      </c>
      <c r="BK28" s="75">
        <v>0.35</v>
      </c>
      <c r="BN28" s="76">
        <v>1.9444444444444444</v>
      </c>
    </row>
    <row r="29" spans="1:66" x14ac:dyDescent="0.3">
      <c r="A29" s="73" t="s">
        <v>270</v>
      </c>
      <c r="B29" s="75">
        <v>26</v>
      </c>
      <c r="C29" s="75">
        <v>31.7</v>
      </c>
      <c r="D29" s="76">
        <v>7.666666666666667</v>
      </c>
      <c r="E29" s="75">
        <v>0.314</v>
      </c>
      <c r="F29" s="75">
        <v>0.09</v>
      </c>
      <c r="G29" s="75">
        <f t="shared" si="2"/>
        <v>3.4888888888888889</v>
      </c>
      <c r="H29" s="75">
        <v>8</v>
      </c>
      <c r="I29" s="76">
        <v>1.0777777777777777</v>
      </c>
      <c r="J29" s="76">
        <f t="shared" si="3"/>
        <v>0.14057971014492751</v>
      </c>
      <c r="K29" s="85">
        <f t="shared" si="4"/>
        <v>1.7572463768115938</v>
      </c>
      <c r="L29" s="75">
        <v>6292</v>
      </c>
      <c r="M29" s="80">
        <f t="shared" si="5"/>
        <v>1.17181757577332</v>
      </c>
      <c r="N29" s="82"/>
      <c r="O29" s="82"/>
      <c r="P29" s="82"/>
      <c r="Q29" s="82">
        <v>0.314</v>
      </c>
      <c r="R29" s="75">
        <f t="shared" si="0"/>
        <v>0.09</v>
      </c>
      <c r="S29" s="75">
        <f t="shared" si="1"/>
        <v>3.4888888888888889</v>
      </c>
      <c r="T29" s="76">
        <v>7.666666666666667</v>
      </c>
      <c r="U29" s="76">
        <v>1.0777777777777777</v>
      </c>
      <c r="X29">
        <f t="shared" si="6"/>
        <v>0.14057971014492751</v>
      </c>
      <c r="AA29">
        <v>1.7572463768115938</v>
      </c>
      <c r="AD29">
        <f t="shared" si="7"/>
        <v>4.4346911717642748E-3</v>
      </c>
      <c r="BA29" s="84">
        <v>0.19</v>
      </c>
      <c r="BD29" s="75">
        <v>0.3</v>
      </c>
      <c r="BE29" s="135"/>
      <c r="BF29" s="84">
        <v>0.19</v>
      </c>
      <c r="BI29" s="76">
        <f t="shared" si="8"/>
        <v>1.5789473684210527</v>
      </c>
      <c r="BK29" s="75">
        <v>0.3</v>
      </c>
      <c r="BN29" s="76">
        <v>1.5789473684210527</v>
      </c>
    </row>
    <row r="30" spans="1:66" x14ac:dyDescent="0.3">
      <c r="A30" s="73" t="s">
        <v>265</v>
      </c>
      <c r="B30" s="75">
        <v>24.8</v>
      </c>
      <c r="C30" s="75">
        <v>31.6</v>
      </c>
      <c r="D30" s="76">
        <v>8.5555555555555554</v>
      </c>
      <c r="E30" s="75">
        <v>0.314</v>
      </c>
      <c r="F30" s="75">
        <v>0.09</v>
      </c>
      <c r="G30" s="75">
        <f t="shared" si="2"/>
        <v>3.4888888888888889</v>
      </c>
      <c r="H30" s="75">
        <v>9.5</v>
      </c>
      <c r="I30" s="76">
        <v>0.71944444444444444</v>
      </c>
      <c r="J30" s="76">
        <f t="shared" si="3"/>
        <v>8.4090909090909091E-2</v>
      </c>
      <c r="K30" s="85">
        <f t="shared" si="4"/>
        <v>0.88516746411483249</v>
      </c>
      <c r="L30" s="75">
        <v>4200</v>
      </c>
      <c r="M30" s="80">
        <f t="shared" si="5"/>
        <v>0.46687540625028751</v>
      </c>
      <c r="N30" s="82"/>
      <c r="O30" s="82"/>
      <c r="P30" s="82"/>
      <c r="Q30" s="82">
        <v>0.314</v>
      </c>
      <c r="R30" s="75">
        <f t="shared" si="0"/>
        <v>0.09</v>
      </c>
      <c r="S30" s="75">
        <f t="shared" si="1"/>
        <v>3.4888888888888889</v>
      </c>
      <c r="T30" s="76">
        <v>8.5555555555555554</v>
      </c>
      <c r="U30" s="76">
        <v>0.71944444444444444</v>
      </c>
      <c r="X30">
        <f t="shared" si="6"/>
        <v>8.4090909090909091E-2</v>
      </c>
      <c r="AA30">
        <v>0.88516746411483249</v>
      </c>
      <c r="AD30">
        <f t="shared" si="7"/>
        <v>2.6611047180667433E-3</v>
      </c>
      <c r="BA30" s="84">
        <v>0.2</v>
      </c>
      <c r="BC30" s="135"/>
      <c r="BD30" s="75">
        <v>0.25</v>
      </c>
      <c r="BE30" s="135"/>
      <c r="BF30" s="84">
        <v>0.2</v>
      </c>
      <c r="BI30" s="76">
        <f t="shared" si="8"/>
        <v>1.25</v>
      </c>
      <c r="BK30" s="75">
        <v>0.25</v>
      </c>
      <c r="BN30" s="76">
        <v>1.25</v>
      </c>
    </row>
    <row r="31" spans="1:66" x14ac:dyDescent="0.3">
      <c r="A31" s="73" t="s">
        <v>272</v>
      </c>
      <c r="B31" s="75">
        <v>25.9</v>
      </c>
      <c r="C31" s="75">
        <v>28.9</v>
      </c>
      <c r="D31" s="76">
        <v>10.75</v>
      </c>
      <c r="E31" s="75">
        <v>0.314</v>
      </c>
      <c r="F31" s="75">
        <v>0.09</v>
      </c>
      <c r="G31" s="75">
        <f t="shared" si="2"/>
        <v>3.4888888888888889</v>
      </c>
      <c r="H31" s="75">
        <v>9.1999999999999993</v>
      </c>
      <c r="I31" s="76">
        <v>1.1222222222222222</v>
      </c>
      <c r="J31" s="76">
        <f t="shared" si="3"/>
        <v>0.10439276485788114</v>
      </c>
      <c r="K31" s="85">
        <f t="shared" si="4"/>
        <v>1.1347039658465341</v>
      </c>
      <c r="L31" s="75">
        <v>6556</v>
      </c>
      <c r="M31" s="80">
        <f t="shared" si="5"/>
        <v>0.3914838204527688</v>
      </c>
      <c r="N31" s="82"/>
      <c r="O31" s="82"/>
      <c r="P31" s="82"/>
      <c r="Q31" s="82">
        <v>0.314</v>
      </c>
      <c r="R31" s="75">
        <f t="shared" si="0"/>
        <v>0.09</v>
      </c>
      <c r="S31" s="75">
        <f t="shared" si="1"/>
        <v>3.4888888888888889</v>
      </c>
      <c r="T31" s="76">
        <v>10.75</v>
      </c>
      <c r="U31" s="76">
        <v>1.1222222222222222</v>
      </c>
      <c r="X31">
        <f t="shared" si="6"/>
        <v>0.10439276485788114</v>
      </c>
      <c r="AA31">
        <v>1.1347039658465341</v>
      </c>
      <c r="AD31">
        <f t="shared" si="7"/>
        <v>3.6122063964664757E-3</v>
      </c>
      <c r="BA31" s="84">
        <v>0.2</v>
      </c>
      <c r="BC31" s="135"/>
      <c r="BD31" s="75">
        <v>0.28000000000000003</v>
      </c>
      <c r="BE31" s="135"/>
      <c r="BF31" s="84">
        <v>0.2</v>
      </c>
      <c r="BI31" s="76">
        <f t="shared" si="8"/>
        <v>1.4000000000000001</v>
      </c>
      <c r="BK31" s="75">
        <v>0.28000000000000003</v>
      </c>
      <c r="BN31" s="76">
        <v>1.4000000000000001</v>
      </c>
    </row>
    <row r="32" spans="1:66" x14ac:dyDescent="0.3">
      <c r="A32" s="73" t="s">
        <v>267</v>
      </c>
      <c r="B32" s="75">
        <v>25.4</v>
      </c>
      <c r="C32" s="75">
        <v>30.4</v>
      </c>
      <c r="D32" s="76">
        <v>7.666666666666667</v>
      </c>
      <c r="E32" s="75">
        <v>0.314</v>
      </c>
      <c r="F32" s="75">
        <v>0.09</v>
      </c>
      <c r="G32" s="75">
        <f t="shared" si="2"/>
        <v>3.4888888888888889</v>
      </c>
      <c r="H32" s="75">
        <v>7.9</v>
      </c>
      <c r="I32" s="76">
        <v>0.78333333333333321</v>
      </c>
      <c r="J32" s="76">
        <f t="shared" si="3"/>
        <v>0.10217391304347824</v>
      </c>
      <c r="K32" s="85">
        <f t="shared" si="4"/>
        <v>1.2933406714364335</v>
      </c>
      <c r="L32" s="75">
        <v>4576</v>
      </c>
      <c r="M32" s="80">
        <f t="shared" si="5"/>
        <v>0.74897856538294683</v>
      </c>
      <c r="N32" s="82"/>
      <c r="O32" s="82"/>
      <c r="P32" s="82"/>
      <c r="Q32" s="82">
        <v>0.314</v>
      </c>
      <c r="R32" s="75">
        <f t="shared" si="0"/>
        <v>0.09</v>
      </c>
      <c r="S32" s="75">
        <f t="shared" si="1"/>
        <v>3.4888888888888889</v>
      </c>
      <c r="T32" s="76">
        <v>7.666666666666667</v>
      </c>
      <c r="U32" s="76">
        <v>0.78333333333333321</v>
      </c>
      <c r="X32">
        <f t="shared" si="6"/>
        <v>0.10217391304347824</v>
      </c>
      <c r="AA32">
        <v>1.2933406714364335</v>
      </c>
      <c r="AD32">
        <f t="shared" si="7"/>
        <v>3.3609839816933634E-3</v>
      </c>
      <c r="BA32" s="84">
        <v>0.2</v>
      </c>
      <c r="BC32" s="135"/>
      <c r="BD32" s="75">
        <v>0.3</v>
      </c>
      <c r="BE32" s="135"/>
      <c r="BF32" s="84">
        <v>0.2</v>
      </c>
      <c r="BI32" s="76">
        <f t="shared" si="8"/>
        <v>1.4999999999999998</v>
      </c>
      <c r="BK32" s="75">
        <v>0.3</v>
      </c>
      <c r="BN32" s="76">
        <v>1.4999999999999998</v>
      </c>
    </row>
    <row r="33" spans="1:66" x14ac:dyDescent="0.3">
      <c r="A33" s="73" t="s">
        <v>305</v>
      </c>
      <c r="B33" s="75">
        <v>38</v>
      </c>
      <c r="C33" s="75">
        <v>14</v>
      </c>
      <c r="D33" s="76">
        <v>10.499999999999998</v>
      </c>
      <c r="E33" s="75">
        <v>0.36399999999999999</v>
      </c>
      <c r="F33" s="75">
        <v>0.09</v>
      </c>
      <c r="G33" s="75">
        <f t="shared" si="2"/>
        <v>4.0444444444444443</v>
      </c>
      <c r="H33" s="75">
        <v>6.3</v>
      </c>
      <c r="I33" s="76">
        <v>1.2805555555555557</v>
      </c>
      <c r="J33" s="76">
        <f t="shared" si="3"/>
        <v>0.12195767195767199</v>
      </c>
      <c r="K33" s="85">
        <f t="shared" si="4"/>
        <v>1.9358360628201903</v>
      </c>
      <c r="L33" s="75">
        <v>8662</v>
      </c>
      <c r="M33" s="80">
        <f t="shared" si="5"/>
        <v>0.56614929616358678</v>
      </c>
      <c r="N33" s="82"/>
      <c r="O33" s="82"/>
      <c r="P33" s="82"/>
      <c r="Q33" s="82">
        <v>0.36399999999999999</v>
      </c>
      <c r="R33" s="75">
        <f t="shared" si="0"/>
        <v>0.09</v>
      </c>
      <c r="S33" s="75">
        <f t="shared" si="1"/>
        <v>4.0444444444444443</v>
      </c>
      <c r="T33" s="76">
        <v>10.499999999999998</v>
      </c>
      <c r="U33" s="76">
        <v>1.2805555555555557</v>
      </c>
      <c r="X33">
        <f t="shared" si="6"/>
        <v>0.12195767195767199</v>
      </c>
      <c r="AA33">
        <v>1.9358360628201903</v>
      </c>
      <c r="AD33">
        <f t="shared" si="7"/>
        <v>8.711262282690856E-3</v>
      </c>
      <c r="BA33" s="84">
        <v>0.2</v>
      </c>
      <c r="BC33" s="135"/>
      <c r="BD33" s="75">
        <v>0.3</v>
      </c>
      <c r="BE33" s="135"/>
      <c r="BF33" s="84">
        <v>0.2</v>
      </c>
      <c r="BI33" s="76">
        <f t="shared" si="8"/>
        <v>1.4999999999999998</v>
      </c>
      <c r="BK33" s="75">
        <v>0.3</v>
      </c>
      <c r="BN33" s="76">
        <v>1.4999999999999998</v>
      </c>
    </row>
    <row r="34" spans="1:66" x14ac:dyDescent="0.3">
      <c r="A34" s="73" t="s">
        <v>279</v>
      </c>
      <c r="B34" s="75">
        <v>29.1</v>
      </c>
      <c r="C34" s="75">
        <v>23.3</v>
      </c>
      <c r="D34" s="76">
        <v>8</v>
      </c>
      <c r="E34" s="75">
        <v>0.314</v>
      </c>
      <c r="F34" s="75">
        <v>0.09</v>
      </c>
      <c r="G34" s="75">
        <f t="shared" si="2"/>
        <v>3.4888888888888889</v>
      </c>
      <c r="H34" s="75">
        <v>7.1</v>
      </c>
      <c r="I34" s="76">
        <v>0.90277777777777779</v>
      </c>
      <c r="J34" s="76">
        <f t="shared" si="3"/>
        <v>0.11284722222222222</v>
      </c>
      <c r="K34" s="85">
        <f t="shared" si="4"/>
        <v>1.5893974960876371</v>
      </c>
      <c r="L34" s="75">
        <v>5267</v>
      </c>
      <c r="M34" s="80">
        <f t="shared" si="5"/>
        <v>0.77683476029395127</v>
      </c>
      <c r="N34" s="82"/>
      <c r="O34" s="82"/>
      <c r="P34" s="82"/>
      <c r="Q34" s="82">
        <v>0.314</v>
      </c>
      <c r="R34" s="75">
        <f t="shared" si="0"/>
        <v>0.09</v>
      </c>
      <c r="S34" s="75">
        <f t="shared" si="1"/>
        <v>3.4888888888888889</v>
      </c>
      <c r="T34" s="76">
        <v>8</v>
      </c>
      <c r="U34" s="76">
        <v>0.90277777777777779</v>
      </c>
      <c r="X34">
        <f t="shared" si="6"/>
        <v>0.11284722222222222</v>
      </c>
      <c r="AA34">
        <v>1.5893974960876371</v>
      </c>
      <c r="AD34">
        <f t="shared" si="7"/>
        <v>4.8432284215546018E-3</v>
      </c>
      <c r="BA34" s="88">
        <v>0.22</v>
      </c>
      <c r="BC34" s="135"/>
      <c r="BD34" s="75">
        <v>0.35</v>
      </c>
      <c r="BE34" s="135"/>
      <c r="BF34" s="88">
        <v>0.22</v>
      </c>
      <c r="BI34" s="76">
        <f t="shared" si="8"/>
        <v>1.5909090909090908</v>
      </c>
      <c r="BK34" s="75">
        <v>0.35</v>
      </c>
      <c r="BN34" s="76">
        <v>1.5909090909090908</v>
      </c>
    </row>
    <row r="35" spans="1:66" x14ac:dyDescent="0.3">
      <c r="A35" s="73" t="s">
        <v>307</v>
      </c>
      <c r="B35" s="75">
        <v>34.1</v>
      </c>
      <c r="C35" s="75">
        <v>16.3</v>
      </c>
      <c r="D35" s="76">
        <v>8.1388888888888893</v>
      </c>
      <c r="E35" s="75">
        <v>0.314</v>
      </c>
      <c r="F35" s="75">
        <v>0.09</v>
      </c>
      <c r="G35" s="75">
        <f t="shared" si="2"/>
        <v>3.4888888888888889</v>
      </c>
      <c r="H35" s="75">
        <v>6.1</v>
      </c>
      <c r="I35" s="76">
        <v>0.70277777777777772</v>
      </c>
      <c r="J35" s="76">
        <f t="shared" si="3"/>
        <v>8.6348122866894181E-2</v>
      </c>
      <c r="K35" s="85">
        <f t="shared" si="4"/>
        <v>1.4155429978179375</v>
      </c>
      <c r="L35" s="75">
        <v>4109</v>
      </c>
      <c r="M35" s="80">
        <f t="shared" si="5"/>
        <v>0.51832659291507033</v>
      </c>
      <c r="N35" s="82"/>
      <c r="O35" s="82"/>
      <c r="P35" s="82"/>
      <c r="Q35" s="82">
        <v>0.314</v>
      </c>
      <c r="R35" s="75">
        <f t="shared" si="0"/>
        <v>0.09</v>
      </c>
      <c r="S35" s="75">
        <f t="shared" si="1"/>
        <v>3.4888888888888889</v>
      </c>
      <c r="T35" s="76">
        <v>8.1388888888888893</v>
      </c>
      <c r="U35" s="76">
        <v>0.70277777777777772</v>
      </c>
      <c r="X35">
        <f t="shared" si="6"/>
        <v>8.6348122866894181E-2</v>
      </c>
      <c r="AA35">
        <v>1.4155429978179375</v>
      </c>
      <c r="AD35">
        <f t="shared" si="7"/>
        <v>5.2974308507297042E-3</v>
      </c>
      <c r="BA35" s="88">
        <v>0.23</v>
      </c>
      <c r="BC35" s="135"/>
      <c r="BD35" s="75">
        <v>0.21</v>
      </c>
      <c r="BE35" s="135"/>
      <c r="BF35" s="88">
        <v>0.23</v>
      </c>
      <c r="BI35" s="76">
        <f t="shared" si="8"/>
        <v>0.91304347826086951</v>
      </c>
      <c r="BK35" s="75">
        <v>0.21</v>
      </c>
      <c r="BN35" s="76">
        <v>0.91304347826086951</v>
      </c>
    </row>
    <row r="36" spans="1:66" x14ac:dyDescent="0.3">
      <c r="A36" s="73" t="s">
        <v>300</v>
      </c>
      <c r="B36" s="75">
        <v>31.3</v>
      </c>
      <c r="C36" s="75">
        <v>20.7</v>
      </c>
      <c r="D36" s="76">
        <v>6.8055555555555554</v>
      </c>
      <c r="E36" s="75">
        <v>0.53</v>
      </c>
      <c r="F36" s="75">
        <v>0.73</v>
      </c>
      <c r="G36" s="75">
        <f t="shared" si="2"/>
        <v>0.72602739726027399</v>
      </c>
      <c r="H36" s="75">
        <v>7.6</v>
      </c>
      <c r="I36" s="76">
        <v>2.0527777777777776</v>
      </c>
      <c r="J36" s="76">
        <f t="shared" si="3"/>
        <v>0.3016326530612245</v>
      </c>
      <c r="K36" s="85">
        <f t="shared" si="4"/>
        <v>3.9688506981740068</v>
      </c>
      <c r="L36" s="75">
        <v>20229</v>
      </c>
      <c r="M36" s="80">
        <f t="shared" si="5"/>
        <v>9.863084690784758</v>
      </c>
      <c r="N36" s="82"/>
      <c r="O36" s="82"/>
      <c r="P36" s="82"/>
      <c r="Q36" s="82">
        <v>0.53</v>
      </c>
      <c r="R36" s="75">
        <f t="shared" si="0"/>
        <v>0.73</v>
      </c>
      <c r="S36" s="75">
        <f t="shared" si="1"/>
        <v>0.72602739726027399</v>
      </c>
      <c r="T36" s="76">
        <v>6.8055555555555554</v>
      </c>
      <c r="U36" s="76">
        <v>2.0527777777777776</v>
      </c>
      <c r="X36">
        <f t="shared" si="6"/>
        <v>0.3016326530612245</v>
      </c>
      <c r="AA36">
        <v>3.9688506981740068</v>
      </c>
      <c r="AD36">
        <f t="shared" si="7"/>
        <v>1.4571625751749976E-2</v>
      </c>
      <c r="BA36" s="88">
        <v>0.23</v>
      </c>
      <c r="BC36" s="135"/>
      <c r="BD36" s="75">
        <v>0.25</v>
      </c>
      <c r="BE36" s="135"/>
      <c r="BF36" s="88">
        <v>0.23</v>
      </c>
      <c r="BI36" s="76">
        <f t="shared" si="8"/>
        <v>1.0869565217391304</v>
      </c>
      <c r="BK36" s="75">
        <v>0.25</v>
      </c>
      <c r="BN36" s="76">
        <v>1.0869565217391304</v>
      </c>
    </row>
    <row r="37" spans="1:66" x14ac:dyDescent="0.3">
      <c r="A37" s="73" t="s">
        <v>303</v>
      </c>
      <c r="B37" s="75">
        <v>33</v>
      </c>
      <c r="C37" s="75">
        <v>18.399999999999999</v>
      </c>
      <c r="D37" s="76">
        <v>10.111111111111111</v>
      </c>
      <c r="E37" s="75">
        <v>0.53</v>
      </c>
      <c r="F37" s="75">
        <v>0.73</v>
      </c>
      <c r="G37" s="75">
        <f t="shared" si="2"/>
        <v>0.72602739726027399</v>
      </c>
      <c r="H37" s="75">
        <v>6.3</v>
      </c>
      <c r="I37" s="76">
        <v>2.1527777777777777</v>
      </c>
      <c r="J37" s="76">
        <f t="shared" si="3"/>
        <v>0.21291208791208791</v>
      </c>
      <c r="K37" s="85">
        <f t="shared" si="4"/>
        <v>3.3795569509855223</v>
      </c>
      <c r="L37" s="75">
        <v>21227</v>
      </c>
      <c r="M37" s="80">
        <f t="shared" si="5"/>
        <v>2.1922235159748489</v>
      </c>
      <c r="N37" s="82"/>
      <c r="O37" s="82"/>
      <c r="P37" s="82"/>
      <c r="Q37" s="82">
        <v>0.53</v>
      </c>
      <c r="R37" s="75">
        <f t="shared" si="0"/>
        <v>0.73</v>
      </c>
      <c r="S37" s="75">
        <f t="shared" si="1"/>
        <v>0.72602739726027399</v>
      </c>
      <c r="T37" s="76">
        <v>10.111111111111111</v>
      </c>
      <c r="U37" s="76">
        <v>2.1527777777777777</v>
      </c>
      <c r="X37">
        <f t="shared" si="6"/>
        <v>0.21291208791208791</v>
      </c>
      <c r="AA37">
        <v>3.3795569509855223</v>
      </c>
      <c r="AD37">
        <f t="shared" si="7"/>
        <v>1.1571309125656952E-2</v>
      </c>
      <c r="BA37" s="88">
        <v>0.24</v>
      </c>
      <c r="BC37" s="135"/>
      <c r="BD37" s="75">
        <v>0.28000000000000003</v>
      </c>
      <c r="BE37" s="135"/>
      <c r="BF37" s="88">
        <v>0.24</v>
      </c>
      <c r="BI37" s="76">
        <f t="shared" si="8"/>
        <v>1.1666666666666667</v>
      </c>
      <c r="BK37" s="75">
        <v>0.28000000000000003</v>
      </c>
      <c r="BN37" s="76">
        <v>1.1666666666666667</v>
      </c>
    </row>
    <row r="38" spans="1:66" x14ac:dyDescent="0.3">
      <c r="A38" s="73" t="s">
        <v>309</v>
      </c>
      <c r="B38" s="75">
        <v>35.6</v>
      </c>
      <c r="C38" s="75">
        <v>14.9</v>
      </c>
      <c r="D38" s="76">
        <f>30.4/3.6</f>
        <v>8.4444444444444446</v>
      </c>
      <c r="E38" s="75">
        <v>0.53</v>
      </c>
      <c r="F38" s="75">
        <v>0.73</v>
      </c>
      <c r="G38" s="75">
        <f t="shared" si="2"/>
        <v>0.72602739726027399</v>
      </c>
      <c r="H38" s="75">
        <v>5.9</v>
      </c>
      <c r="I38" s="76">
        <v>1.4916666666666667</v>
      </c>
      <c r="J38" s="76">
        <f t="shared" si="3"/>
        <v>0.17664473684210527</v>
      </c>
      <c r="K38" s="85">
        <f t="shared" si="4"/>
        <v>2.9939785905441569</v>
      </c>
      <c r="L38" s="75">
        <v>14712</v>
      </c>
      <c r="M38" s="80">
        <f t="shared" si="5"/>
        <v>2.2593658284509401</v>
      </c>
      <c r="N38" s="82"/>
      <c r="O38" s="82"/>
      <c r="P38" s="82"/>
      <c r="Q38" s="82">
        <v>0.53</v>
      </c>
      <c r="R38" s="75">
        <f t="shared" si="0"/>
        <v>0.73</v>
      </c>
      <c r="S38" s="75">
        <f t="shared" si="1"/>
        <v>0.72602739726027399</v>
      </c>
      <c r="T38" s="76">
        <f>30.4/3.6</f>
        <v>8.4444444444444446</v>
      </c>
      <c r="U38" s="76">
        <v>1.4916666666666667</v>
      </c>
      <c r="X38">
        <f t="shared" si="6"/>
        <v>0.17664473684210527</v>
      </c>
      <c r="AA38">
        <v>2.9939785905441569</v>
      </c>
      <c r="AD38">
        <f t="shared" si="7"/>
        <v>1.1855351465913105E-2</v>
      </c>
      <c r="BA38" s="88">
        <v>0.24</v>
      </c>
      <c r="BC38" s="135"/>
      <c r="BD38" s="75">
        <v>0.33</v>
      </c>
      <c r="BE38" s="135"/>
      <c r="BF38" s="88">
        <v>0.24</v>
      </c>
      <c r="BI38" s="76">
        <f t="shared" si="8"/>
        <v>1.3750000000000002</v>
      </c>
      <c r="BK38" s="75">
        <v>0.33</v>
      </c>
      <c r="BN38" s="76">
        <v>1.3750000000000002</v>
      </c>
    </row>
    <row r="39" spans="1:66" x14ac:dyDescent="0.3">
      <c r="A39" s="73" t="s">
        <v>298</v>
      </c>
      <c r="B39" s="75">
        <v>30.9</v>
      </c>
      <c r="C39" s="75">
        <v>21.5</v>
      </c>
      <c r="D39" s="76">
        <v>7.25</v>
      </c>
      <c r="E39" s="75">
        <v>0.53</v>
      </c>
      <c r="F39" s="75">
        <v>0.73</v>
      </c>
      <c r="G39" s="75">
        <f t="shared" si="2"/>
        <v>0.72602739726027399</v>
      </c>
      <c r="H39" s="75">
        <v>7.4</v>
      </c>
      <c r="I39" s="76">
        <v>1.6083333333333334</v>
      </c>
      <c r="J39" s="76">
        <f t="shared" si="3"/>
        <v>0.22183908045977013</v>
      </c>
      <c r="K39" s="85">
        <f t="shared" si="4"/>
        <v>2.997825411618515</v>
      </c>
      <c r="L39" s="75">
        <v>15846</v>
      </c>
      <c r="M39" s="80">
        <f t="shared" si="5"/>
        <v>4.625399280688999</v>
      </c>
      <c r="N39" s="82"/>
      <c r="O39" s="82"/>
      <c r="P39" s="82"/>
      <c r="Q39" s="82">
        <v>0.53</v>
      </c>
      <c r="R39" s="75">
        <f t="shared" si="0"/>
        <v>0.73</v>
      </c>
      <c r="S39" s="75">
        <f t="shared" si="1"/>
        <v>0.72602739726027399</v>
      </c>
      <c r="T39" s="76">
        <v>7.25</v>
      </c>
      <c r="U39" s="76">
        <v>1.6083333333333334</v>
      </c>
      <c r="X39">
        <f t="shared" si="6"/>
        <v>0.22183908045977013</v>
      </c>
      <c r="AA39">
        <v>2.997825411618515</v>
      </c>
      <c r="AD39">
        <f t="shared" si="7"/>
        <v>1.0318096765570705E-2</v>
      </c>
      <c r="BA39" s="88">
        <v>0.24</v>
      </c>
      <c r="BC39" s="135"/>
      <c r="BD39" s="75">
        <v>0.38</v>
      </c>
      <c r="BF39" s="88">
        <v>0.24</v>
      </c>
      <c r="BI39" s="76">
        <f t="shared" si="8"/>
        <v>1.5833333333333335</v>
      </c>
      <c r="BK39" s="75">
        <v>0.38</v>
      </c>
      <c r="BN39" s="76">
        <v>1.5833333333333335</v>
      </c>
    </row>
    <row r="40" spans="1:66" x14ac:dyDescent="0.3">
      <c r="A40" s="73" t="s">
        <v>274</v>
      </c>
      <c r="B40" s="75">
        <v>26.8</v>
      </c>
      <c r="C40" s="75">
        <v>26.1</v>
      </c>
      <c r="D40" s="76">
        <v>5.75</v>
      </c>
      <c r="E40" s="75">
        <v>0.53</v>
      </c>
      <c r="F40" s="75">
        <v>0.73</v>
      </c>
      <c r="G40" s="75">
        <f t="shared" si="2"/>
        <v>0.72602739726027399</v>
      </c>
      <c r="H40" s="75">
        <v>11.6</v>
      </c>
      <c r="I40" s="76">
        <v>2.0611111111111109</v>
      </c>
      <c r="J40" s="76">
        <f t="shared" si="3"/>
        <v>0.3584541062801932</v>
      </c>
      <c r="K40" s="85">
        <f t="shared" si="4"/>
        <v>3.0901216058637346</v>
      </c>
      <c r="L40" s="75">
        <v>20324</v>
      </c>
      <c r="M40" s="80">
        <f t="shared" si="5"/>
        <v>21.511487859560276</v>
      </c>
      <c r="N40" s="82"/>
      <c r="O40" s="82"/>
      <c r="P40" s="82"/>
      <c r="Q40" s="82">
        <v>0.53</v>
      </c>
      <c r="R40" s="75">
        <f t="shared" si="0"/>
        <v>0.73</v>
      </c>
      <c r="S40" s="75">
        <f t="shared" si="1"/>
        <v>0.72602739726027399</v>
      </c>
      <c r="T40" s="76">
        <v>5.75</v>
      </c>
      <c r="U40" s="76">
        <v>2.0611111111111109</v>
      </c>
      <c r="X40">
        <f t="shared" si="6"/>
        <v>0.3584541062801932</v>
      </c>
      <c r="AA40">
        <v>3.0901216058637346</v>
      </c>
      <c r="AD40">
        <f t="shared" si="7"/>
        <v>1.3733873803838819E-2</v>
      </c>
      <c r="BA40" s="88">
        <v>0.24</v>
      </c>
      <c r="BC40" s="135"/>
      <c r="BD40" s="75">
        <v>0.39</v>
      </c>
      <c r="BF40" s="88">
        <v>0.24</v>
      </c>
      <c r="BI40" s="76">
        <f t="shared" si="8"/>
        <v>1.6250000000000002</v>
      </c>
      <c r="BK40" s="75">
        <v>0.39</v>
      </c>
      <c r="BN40" s="76">
        <v>1.6250000000000002</v>
      </c>
    </row>
    <row r="41" spans="1:66" x14ac:dyDescent="0.3">
      <c r="A41" s="73" t="s">
        <v>291</v>
      </c>
      <c r="B41" s="75">
        <v>28.5</v>
      </c>
      <c r="C41" s="75">
        <v>21.2</v>
      </c>
      <c r="D41" s="76">
        <v>8.6666666666666661</v>
      </c>
      <c r="E41" s="75">
        <v>0.53</v>
      </c>
      <c r="F41" s="75">
        <v>0.73</v>
      </c>
      <c r="G41" s="75">
        <f t="shared" si="2"/>
        <v>0.72602739726027399</v>
      </c>
      <c r="H41" s="75">
        <v>7.4</v>
      </c>
      <c r="I41" s="76">
        <v>2.4694444444444446</v>
      </c>
      <c r="J41" s="76">
        <f t="shared" si="3"/>
        <v>0.28493589743589748</v>
      </c>
      <c r="K41" s="85">
        <f t="shared" si="4"/>
        <v>3.8504851004851006</v>
      </c>
      <c r="L41" s="75">
        <v>24333</v>
      </c>
      <c r="M41" s="80">
        <f t="shared" si="5"/>
        <v>5.4012959068773672</v>
      </c>
      <c r="N41" s="82"/>
      <c r="O41" s="82"/>
      <c r="P41" s="82"/>
      <c r="Q41" s="82">
        <v>0.53</v>
      </c>
      <c r="R41" s="75">
        <f t="shared" si="0"/>
        <v>0.73</v>
      </c>
      <c r="S41" s="75">
        <f t="shared" si="1"/>
        <v>0.72602739726027399</v>
      </c>
      <c r="T41" s="76">
        <v>8.6666666666666661</v>
      </c>
      <c r="U41" s="76">
        <v>2.4694444444444446</v>
      </c>
      <c r="X41">
        <f t="shared" si="6"/>
        <v>0.28493589743589748</v>
      </c>
      <c r="AA41">
        <v>3.8504851004851006</v>
      </c>
      <c r="AD41">
        <f t="shared" si="7"/>
        <v>1.3440372520561203E-2</v>
      </c>
      <c r="BA41" s="88">
        <v>0.25</v>
      </c>
      <c r="BC41" s="135"/>
      <c r="BD41" s="75">
        <v>0.22</v>
      </c>
      <c r="BF41" s="88">
        <v>0.25</v>
      </c>
      <c r="BI41" s="76">
        <f t="shared" si="8"/>
        <v>0.88</v>
      </c>
      <c r="BK41" s="75">
        <v>0.22</v>
      </c>
      <c r="BN41" s="76">
        <v>0.88</v>
      </c>
    </row>
    <row r="42" spans="1:66" x14ac:dyDescent="0.3">
      <c r="A42" s="73" t="s">
        <v>269</v>
      </c>
      <c r="B42" s="75">
        <v>26.4</v>
      </c>
      <c r="C42" s="75">
        <v>29.6</v>
      </c>
      <c r="D42" s="76">
        <v>6.9444444444444446</v>
      </c>
      <c r="E42" s="75">
        <v>0.53</v>
      </c>
      <c r="F42" s="75">
        <v>0.73</v>
      </c>
      <c r="G42" s="75">
        <f t="shared" si="2"/>
        <v>0.72602739726027399</v>
      </c>
      <c r="H42" s="75">
        <v>8.6</v>
      </c>
      <c r="I42" s="76">
        <v>1.4388888888888889</v>
      </c>
      <c r="J42" s="76">
        <f t="shared" si="3"/>
        <v>0.2072</v>
      </c>
      <c r="K42" s="85">
        <f t="shared" si="4"/>
        <v>2.4093023255813955</v>
      </c>
      <c r="L42" s="75">
        <v>14196</v>
      </c>
      <c r="M42" s="80">
        <f t="shared" si="5"/>
        <v>4.5257449052425036</v>
      </c>
      <c r="N42" s="82"/>
      <c r="O42" s="82"/>
      <c r="P42" s="82"/>
      <c r="Q42" s="82">
        <v>0.53</v>
      </c>
      <c r="R42" s="75">
        <f t="shared" si="0"/>
        <v>0.73</v>
      </c>
      <c r="S42" s="75">
        <f t="shared" si="1"/>
        <v>0.72602739726027399</v>
      </c>
      <c r="T42" s="76">
        <v>6.9444444444444446</v>
      </c>
      <c r="U42" s="76">
        <v>1.4388888888888889</v>
      </c>
      <c r="X42">
        <f t="shared" si="6"/>
        <v>0.2072</v>
      </c>
      <c r="AA42">
        <v>2.4093023255813955</v>
      </c>
      <c r="AD42">
        <f t="shared" si="7"/>
        <v>6.9999999999999993E-3</v>
      </c>
      <c r="BA42" s="88">
        <v>0.25</v>
      </c>
      <c r="BD42" s="75">
        <v>0.31</v>
      </c>
      <c r="BF42" s="88">
        <v>0.25</v>
      </c>
      <c r="BI42" s="76">
        <f t="shared" si="8"/>
        <v>1.24</v>
      </c>
      <c r="BK42" s="75">
        <v>0.31</v>
      </c>
      <c r="BN42" s="76">
        <v>1.24</v>
      </c>
    </row>
    <row r="43" spans="1:66" x14ac:dyDescent="0.3">
      <c r="A43" s="73" t="s">
        <v>276</v>
      </c>
      <c r="B43" s="75">
        <v>28.1</v>
      </c>
      <c r="C43" s="75">
        <v>24.1</v>
      </c>
      <c r="D43" s="76">
        <v>7.4444444444444446</v>
      </c>
      <c r="E43" s="75">
        <v>0.53</v>
      </c>
      <c r="F43" s="75">
        <v>0.73</v>
      </c>
      <c r="G43" s="75">
        <f t="shared" si="2"/>
        <v>0.72602739726027399</v>
      </c>
      <c r="H43" s="75">
        <v>11.1</v>
      </c>
      <c r="I43" s="76">
        <v>1.461111111111111</v>
      </c>
      <c r="J43" s="76">
        <f t="shared" si="3"/>
        <v>0.19626865671641788</v>
      </c>
      <c r="K43" s="85">
        <f t="shared" si="4"/>
        <v>1.7681860965443053</v>
      </c>
      <c r="L43" s="75">
        <v>14399</v>
      </c>
      <c r="M43" s="80">
        <f t="shared" si="5"/>
        <v>3.556088282645935</v>
      </c>
      <c r="N43" s="82"/>
      <c r="O43" s="82"/>
      <c r="P43" s="82"/>
      <c r="Q43" s="82">
        <v>0.53</v>
      </c>
      <c r="R43" s="75">
        <f t="shared" si="0"/>
        <v>0.73</v>
      </c>
      <c r="S43" s="75">
        <f t="shared" si="1"/>
        <v>0.72602739726027399</v>
      </c>
      <c r="T43" s="76">
        <v>7.4444444444444446</v>
      </c>
      <c r="U43" s="76">
        <v>1.461111111111111</v>
      </c>
      <c r="X43">
        <f t="shared" si="6"/>
        <v>0.19626865671641788</v>
      </c>
      <c r="AA43">
        <v>1.7681860965443053</v>
      </c>
      <c r="AD43">
        <f t="shared" si="7"/>
        <v>8.1439276645816541E-3</v>
      </c>
      <c r="BA43" s="88">
        <v>0.25</v>
      </c>
      <c r="BD43" s="75">
        <v>0.45</v>
      </c>
      <c r="BF43" s="88">
        <v>0.25</v>
      </c>
      <c r="BI43" s="76">
        <f t="shared" si="8"/>
        <v>1.8</v>
      </c>
      <c r="BK43" s="75">
        <v>0.45</v>
      </c>
      <c r="BN43" s="76">
        <v>1.8</v>
      </c>
    </row>
    <row r="44" spans="1:66" x14ac:dyDescent="0.3">
      <c r="A44" s="73" t="s">
        <v>287</v>
      </c>
      <c r="B44" s="75">
        <v>27.2</v>
      </c>
      <c r="C44" s="75">
        <v>24.1</v>
      </c>
      <c r="D44" s="76">
        <v>8.1388888888888893</v>
      </c>
      <c r="E44" s="75">
        <v>0.53</v>
      </c>
      <c r="F44" s="75">
        <v>0.73</v>
      </c>
      <c r="G44" s="75">
        <f t="shared" si="2"/>
        <v>0.72602739726027399</v>
      </c>
      <c r="H44" s="75">
        <v>6.6</v>
      </c>
      <c r="I44" s="76">
        <v>2.838888888888889</v>
      </c>
      <c r="J44" s="76">
        <f t="shared" si="3"/>
        <v>0.34880546075085322</v>
      </c>
      <c r="K44" s="85">
        <f t="shared" si="4"/>
        <v>5.2849312234977761</v>
      </c>
      <c r="L44" s="75">
        <v>27987</v>
      </c>
      <c r="M44" s="80">
        <f t="shared" si="5"/>
        <v>9.9746566515688322</v>
      </c>
      <c r="N44" s="82"/>
      <c r="O44" s="82"/>
      <c r="P44" s="82"/>
      <c r="Q44" s="82">
        <v>0.53</v>
      </c>
      <c r="R44" s="75">
        <f t="shared" si="0"/>
        <v>0.73</v>
      </c>
      <c r="S44" s="75">
        <f t="shared" si="1"/>
        <v>0.72602739726027399</v>
      </c>
      <c r="T44" s="76">
        <v>8.1388888888888893</v>
      </c>
      <c r="U44" s="76">
        <v>2.838888888888889</v>
      </c>
      <c r="X44">
        <f t="shared" si="6"/>
        <v>0.34880546075085322</v>
      </c>
      <c r="AA44">
        <v>5.2849312234977761</v>
      </c>
      <c r="AD44">
        <f t="shared" si="7"/>
        <v>1.4473255632815485E-2</v>
      </c>
      <c r="BA44" s="88">
        <v>0.25</v>
      </c>
      <c r="BD44" s="75">
        <v>0.49</v>
      </c>
      <c r="BF44" s="88">
        <v>0.25</v>
      </c>
      <c r="BI44" s="76">
        <f t="shared" si="8"/>
        <v>1.96</v>
      </c>
      <c r="BK44" s="75">
        <v>0.49</v>
      </c>
      <c r="BN44" s="76">
        <v>1.96</v>
      </c>
    </row>
    <row r="45" spans="1:66" x14ac:dyDescent="0.3">
      <c r="A45" s="73" t="s">
        <v>296</v>
      </c>
      <c r="B45" s="75">
        <v>31.4</v>
      </c>
      <c r="C45" s="75">
        <v>17</v>
      </c>
      <c r="D45" s="76">
        <v>7.1944444444444438</v>
      </c>
      <c r="E45" s="75">
        <v>0.53</v>
      </c>
      <c r="F45" s="75">
        <v>0.73</v>
      </c>
      <c r="G45" s="75">
        <f t="shared" si="2"/>
        <v>0.72602739726027399</v>
      </c>
      <c r="H45" s="75">
        <v>5.9</v>
      </c>
      <c r="I45" s="76">
        <v>1.7638888888888888</v>
      </c>
      <c r="J45" s="76">
        <f t="shared" si="3"/>
        <v>0.24517374517374518</v>
      </c>
      <c r="K45" s="85">
        <f t="shared" si="4"/>
        <v>4.155487206334664</v>
      </c>
      <c r="L45" s="75">
        <v>17388</v>
      </c>
      <c r="M45" s="80">
        <f t="shared" si="5"/>
        <v>5.6813964736264113</v>
      </c>
      <c r="N45" s="82"/>
      <c r="O45" s="82"/>
      <c r="P45" s="82"/>
      <c r="Q45" s="82">
        <v>0.53</v>
      </c>
      <c r="R45" s="75">
        <f t="shared" si="0"/>
        <v>0.73</v>
      </c>
      <c r="S45" s="75">
        <f t="shared" si="1"/>
        <v>0.72602739726027399</v>
      </c>
      <c r="T45" s="76">
        <v>7.1944444444444438</v>
      </c>
      <c r="U45" s="76">
        <v>1.7638888888888888</v>
      </c>
      <c r="X45">
        <f t="shared" si="6"/>
        <v>0.24517374517374518</v>
      </c>
      <c r="AA45">
        <v>4.155487206334664</v>
      </c>
      <c r="AD45">
        <f t="shared" si="7"/>
        <v>1.4421985010220306E-2</v>
      </c>
      <c r="BA45" s="88">
        <v>0.25</v>
      </c>
      <c r="BD45" s="75">
        <v>0.75</v>
      </c>
      <c r="BF45" s="88">
        <v>0.25</v>
      </c>
      <c r="BI45" s="76">
        <f t="shared" si="8"/>
        <v>3</v>
      </c>
      <c r="BK45" s="75">
        <v>0.75</v>
      </c>
      <c r="BN45" s="76">
        <v>3</v>
      </c>
    </row>
    <row r="46" spans="1:66" x14ac:dyDescent="0.3">
      <c r="A46" s="73" t="s">
        <v>284</v>
      </c>
      <c r="B46" s="75">
        <v>31.8</v>
      </c>
      <c r="C46" s="75">
        <v>18.7</v>
      </c>
      <c r="D46" s="76">
        <v>6.0555555555555554</v>
      </c>
      <c r="E46" s="75">
        <v>0.53</v>
      </c>
      <c r="F46" s="75">
        <v>0.73</v>
      </c>
      <c r="G46" s="75">
        <f t="shared" si="2"/>
        <v>0.72602739726027399</v>
      </c>
      <c r="H46" s="75">
        <v>8.5</v>
      </c>
      <c r="I46" s="76">
        <v>1.8388888888888888</v>
      </c>
      <c r="J46" s="76">
        <f t="shared" si="3"/>
        <v>0.30366972477064219</v>
      </c>
      <c r="K46" s="85">
        <f t="shared" si="4"/>
        <v>3.5725849973016728</v>
      </c>
      <c r="L46" s="75">
        <v>18137</v>
      </c>
      <c r="M46" s="80">
        <f t="shared" si="5"/>
        <v>12.642293120027324</v>
      </c>
      <c r="N46" s="82"/>
      <c r="O46" s="82"/>
      <c r="P46" s="82"/>
      <c r="Q46" s="82">
        <v>0.53</v>
      </c>
      <c r="R46" s="75">
        <f t="shared" si="0"/>
        <v>0.73</v>
      </c>
      <c r="S46" s="75">
        <f t="shared" si="1"/>
        <v>0.72602739726027399</v>
      </c>
      <c r="T46" s="76">
        <v>6.0555555555555554</v>
      </c>
      <c r="U46" s="76">
        <v>1.8388888888888888</v>
      </c>
      <c r="X46">
        <f t="shared" si="6"/>
        <v>0.30366972477064219</v>
      </c>
      <c r="AA46">
        <v>3.5725849973016728</v>
      </c>
      <c r="AD46">
        <f t="shared" si="7"/>
        <v>1.6239022715007604E-2</v>
      </c>
      <c r="BA46" s="88">
        <v>0.26</v>
      </c>
      <c r="BD46" s="75">
        <v>0.22</v>
      </c>
      <c r="BF46" s="88">
        <v>0.26</v>
      </c>
      <c r="BI46" s="76">
        <f t="shared" si="8"/>
        <v>0.84615384615384615</v>
      </c>
      <c r="BK46" s="75">
        <v>0.22</v>
      </c>
      <c r="BN46" s="76">
        <v>0.84615384615384615</v>
      </c>
    </row>
    <row r="47" spans="1:66" x14ac:dyDescent="0.3">
      <c r="A47" s="73" t="s">
        <v>289</v>
      </c>
      <c r="B47" s="75">
        <v>27.6</v>
      </c>
      <c r="C47" s="75">
        <v>23</v>
      </c>
      <c r="D47" s="76">
        <v>6.333333333333333</v>
      </c>
      <c r="E47" s="75">
        <v>0.53</v>
      </c>
      <c r="F47" s="75">
        <v>0.73</v>
      </c>
      <c r="G47" s="75">
        <f t="shared" si="2"/>
        <v>0.72602739726027399</v>
      </c>
      <c r="H47" s="75">
        <v>7</v>
      </c>
      <c r="I47" s="76">
        <v>2.411111111111111</v>
      </c>
      <c r="J47" s="76">
        <f t="shared" si="3"/>
        <v>0.38070175438596493</v>
      </c>
      <c r="K47" s="85">
        <f t="shared" si="4"/>
        <v>5.4385964912280702</v>
      </c>
      <c r="L47" s="75">
        <v>23780</v>
      </c>
      <c r="M47" s="80">
        <f t="shared" si="5"/>
        <v>20.883653509373076</v>
      </c>
      <c r="N47" s="82"/>
      <c r="O47" s="82"/>
      <c r="P47" s="82"/>
      <c r="Q47" s="82">
        <v>0.53</v>
      </c>
      <c r="R47" s="75">
        <f t="shared" si="0"/>
        <v>0.73</v>
      </c>
      <c r="S47" s="75">
        <f t="shared" si="1"/>
        <v>0.72602739726027399</v>
      </c>
      <c r="T47" s="76">
        <v>6.333333333333333</v>
      </c>
      <c r="U47" s="76">
        <v>2.411111111111111</v>
      </c>
      <c r="X47">
        <f t="shared" si="6"/>
        <v>0.38070175438596493</v>
      </c>
      <c r="AA47">
        <v>5.4385964912280702</v>
      </c>
      <c r="AD47">
        <f t="shared" si="7"/>
        <v>1.6552250190694128E-2</v>
      </c>
      <c r="BA47" s="88">
        <v>0.26</v>
      </c>
      <c r="BD47" s="75">
        <v>0.26</v>
      </c>
      <c r="BF47" s="88">
        <v>0.26</v>
      </c>
      <c r="BI47" s="76">
        <f t="shared" si="8"/>
        <v>1</v>
      </c>
      <c r="BK47" s="75">
        <v>0.26</v>
      </c>
      <c r="BN47" s="76">
        <v>1</v>
      </c>
    </row>
    <row r="48" spans="1:66" x14ac:dyDescent="0.3">
      <c r="A48" s="91"/>
      <c r="B48" s="91"/>
      <c r="C48" s="91"/>
      <c r="D48" s="91"/>
      <c r="E48" s="91"/>
      <c r="F48" s="91"/>
      <c r="G48" s="91"/>
      <c r="H48" s="91"/>
      <c r="I48" s="91"/>
      <c r="J48" s="91"/>
      <c r="K48" s="85"/>
      <c r="L48" s="91"/>
      <c r="BA48" s="88">
        <v>0.27</v>
      </c>
      <c r="BD48" s="75">
        <v>0.26</v>
      </c>
      <c r="BF48" s="88">
        <v>0.27</v>
      </c>
      <c r="BI48" s="76">
        <f t="shared" si="8"/>
        <v>0.96296296296296291</v>
      </c>
      <c r="BK48" s="75">
        <v>0.26</v>
      </c>
      <c r="BN48" s="76">
        <v>0.96296296296296291</v>
      </c>
    </row>
    <row r="49" spans="1:66" x14ac:dyDescent="0.3">
      <c r="A49" s="86"/>
      <c r="B49" s="91"/>
      <c r="C49" s="91"/>
      <c r="D49" s="91"/>
      <c r="E49" s="91"/>
      <c r="F49" s="91"/>
      <c r="G49" s="91"/>
      <c r="H49" s="91"/>
      <c r="I49" s="91"/>
      <c r="J49" s="91"/>
      <c r="K49" s="91"/>
      <c r="L49" s="91"/>
      <c r="M49" s="91"/>
      <c r="BA49" s="88">
        <v>0.27</v>
      </c>
      <c r="BD49" s="75">
        <v>0.31</v>
      </c>
      <c r="BE49" s="75"/>
      <c r="BF49" s="88">
        <v>0.27</v>
      </c>
      <c r="BI49" s="76">
        <f t="shared" si="8"/>
        <v>1.1481481481481481</v>
      </c>
      <c r="BK49" s="75">
        <v>0.31</v>
      </c>
      <c r="BN49" s="76">
        <v>1.1481481481481481</v>
      </c>
    </row>
    <row r="50" spans="1:66" x14ac:dyDescent="0.3">
      <c r="A50" s="86"/>
      <c r="B50" s="91"/>
      <c r="C50" s="91"/>
      <c r="D50" s="91"/>
      <c r="E50" s="91"/>
      <c r="F50" s="91"/>
      <c r="G50" s="91"/>
      <c r="H50" s="91"/>
      <c r="I50" s="91"/>
      <c r="J50" s="91"/>
      <c r="K50" s="91"/>
      <c r="L50" s="91"/>
      <c r="M50" s="91"/>
      <c r="BA50" s="88">
        <v>0.28000000000000003</v>
      </c>
      <c r="BD50" s="75">
        <v>0.27</v>
      </c>
      <c r="BE50" s="75"/>
      <c r="BF50" s="88">
        <v>0.28000000000000003</v>
      </c>
      <c r="BI50" s="76">
        <f t="shared" si="8"/>
        <v>0.9642857142857143</v>
      </c>
      <c r="BK50" s="75">
        <v>0.27</v>
      </c>
      <c r="BN50" s="76">
        <v>0.9642857142857143</v>
      </c>
    </row>
    <row r="51" spans="1:66" x14ac:dyDescent="0.3">
      <c r="A51" s="73"/>
      <c r="B51" s="73"/>
      <c r="C51" s="73"/>
      <c r="D51" s="73"/>
      <c r="E51" s="73"/>
      <c r="F51" s="73"/>
      <c r="G51" s="73"/>
      <c r="H51" s="73"/>
      <c r="I51" s="73"/>
      <c r="J51" s="73"/>
      <c r="K51" s="85"/>
      <c r="L51" s="73"/>
      <c r="M51" s="74"/>
      <c r="N51" s="74"/>
      <c r="O51" s="74"/>
      <c r="P51" s="74"/>
      <c r="Q51" s="74"/>
      <c r="R51" s="73"/>
      <c r="S51" s="73"/>
      <c r="T51" s="73"/>
      <c r="V51" s="73"/>
      <c r="W51" s="86"/>
      <c r="BA51" s="88">
        <v>0.28999999999999998</v>
      </c>
      <c r="BD51" s="75">
        <v>0.38</v>
      </c>
      <c r="BE51" s="75"/>
      <c r="BF51" s="88">
        <v>0.28999999999999998</v>
      </c>
      <c r="BI51" s="76">
        <f t="shared" si="8"/>
        <v>1.3103448275862071</v>
      </c>
      <c r="BK51" s="75">
        <v>0.38</v>
      </c>
      <c r="BN51" s="76">
        <v>1.3103448275862071</v>
      </c>
    </row>
    <row r="52" spans="1:66" x14ac:dyDescent="0.3">
      <c r="A52" s="73" t="s">
        <v>364</v>
      </c>
      <c r="B52" s="75">
        <v>27</v>
      </c>
      <c r="C52" s="75">
        <v>13</v>
      </c>
      <c r="D52" s="76">
        <v>4.5404877986521894</v>
      </c>
      <c r="E52" s="75">
        <v>0.85</v>
      </c>
      <c r="F52" s="75">
        <v>0.3</v>
      </c>
      <c r="G52" s="75">
        <f t="shared" ref="G52:G83" si="9">E52/F52</f>
        <v>2.8333333333333335</v>
      </c>
      <c r="H52" s="75">
        <v>8.1999999999999993</v>
      </c>
      <c r="I52" s="76">
        <v>1.1766666666666665</v>
      </c>
      <c r="J52" s="76">
        <f t="shared" ref="J52:J83" si="10">I52/D52</f>
        <v>0.25914983562249666</v>
      </c>
      <c r="K52" s="85">
        <f t="shared" ref="K52:K83" si="11">J52/(H52/100)</f>
        <v>3.1603638490548378</v>
      </c>
      <c r="L52" s="75">
        <v>18703</v>
      </c>
      <c r="M52" s="77">
        <f t="shared" ref="M52:M83" si="12">2*9.81*L52/(1.2*1.005*(B52+273.15)*(D52-I52)^3)</f>
        <v>26.633358672543093</v>
      </c>
      <c r="N52" s="77"/>
      <c r="O52" s="77"/>
      <c r="P52" s="77"/>
      <c r="Q52" s="77">
        <v>0.85</v>
      </c>
      <c r="R52" s="75">
        <f t="shared" ref="R52:R83" si="13">F52</f>
        <v>0.3</v>
      </c>
      <c r="S52" s="75">
        <f t="shared" ref="S52:S83" si="14">G52</f>
        <v>2.8333333333333335</v>
      </c>
      <c r="T52" s="76">
        <v>4.5404877986521894</v>
      </c>
      <c r="V52" s="76">
        <v>1.1766666666666665</v>
      </c>
      <c r="W52" s="87"/>
      <c r="Y52">
        <f t="shared" ref="Y52:Y83" si="15">J52</f>
        <v>0.25914983562249666</v>
      </c>
      <c r="AB52">
        <v>3.1603638490548378</v>
      </c>
      <c r="AE52">
        <f>Y52/C52</f>
        <v>1.9934602740192049E-2</v>
      </c>
      <c r="BA52" s="88">
        <v>0.28999999999999998</v>
      </c>
      <c r="BC52" s="75"/>
      <c r="BD52" s="75">
        <v>0.6</v>
      </c>
      <c r="BE52" s="75"/>
      <c r="BF52" s="88">
        <v>0.28999999999999998</v>
      </c>
      <c r="BI52" s="76">
        <f t="shared" si="8"/>
        <v>2.0689655172413794</v>
      </c>
      <c r="BK52" s="75">
        <v>0.6</v>
      </c>
      <c r="BN52" s="76">
        <v>2.0689655172413794</v>
      </c>
    </row>
    <row r="53" spans="1:66" x14ac:dyDescent="0.3">
      <c r="A53" s="73" t="s">
        <v>358</v>
      </c>
      <c r="B53" s="75">
        <v>28</v>
      </c>
      <c r="C53" s="75">
        <v>27</v>
      </c>
      <c r="D53" s="76">
        <v>2.7242926791913136</v>
      </c>
      <c r="E53" s="75">
        <v>0.75</v>
      </c>
      <c r="F53" s="75">
        <v>0.25</v>
      </c>
      <c r="G53" s="75">
        <f t="shared" si="9"/>
        <v>3</v>
      </c>
      <c r="H53" s="75">
        <v>10.3</v>
      </c>
      <c r="I53" s="76">
        <v>0.46</v>
      </c>
      <c r="J53" s="76">
        <f t="shared" si="10"/>
        <v>0.16885116768604599</v>
      </c>
      <c r="K53" s="85">
        <f t="shared" si="11"/>
        <v>1.6393317251072426</v>
      </c>
      <c r="L53" s="75">
        <v>6452</v>
      </c>
      <c r="M53" s="77">
        <f t="shared" si="12"/>
        <v>30.023788992504848</v>
      </c>
      <c r="N53" s="77"/>
      <c r="O53" s="77"/>
      <c r="P53" s="77"/>
      <c r="Q53" s="77">
        <v>0.75</v>
      </c>
      <c r="R53" s="75">
        <f t="shared" si="13"/>
        <v>0.25</v>
      </c>
      <c r="S53" s="75">
        <f t="shared" si="14"/>
        <v>3</v>
      </c>
      <c r="T53" s="76">
        <v>2.7242926791913136</v>
      </c>
      <c r="V53" s="76">
        <v>0.46</v>
      </c>
      <c r="W53" s="87"/>
      <c r="Y53">
        <f t="shared" si="15"/>
        <v>0.16885116768604599</v>
      </c>
      <c r="AB53">
        <v>1.6393317251072426</v>
      </c>
      <c r="AE53">
        <f t="shared" ref="AE53:AE109" si="16">Y53/C53</f>
        <v>6.2537469513350369E-3</v>
      </c>
      <c r="BA53" s="88">
        <v>0.28999999999999998</v>
      </c>
      <c r="BC53" s="75"/>
      <c r="BD53" s="75">
        <v>0.77</v>
      </c>
      <c r="BE53" s="75"/>
      <c r="BF53" s="88">
        <v>0.28999999999999998</v>
      </c>
      <c r="BI53" s="76">
        <f t="shared" ref="BI53:BI78" si="17">BD53/BA53</f>
        <v>2.6551724137931036</v>
      </c>
      <c r="BK53" s="75">
        <v>0.77</v>
      </c>
      <c r="BN53" s="76">
        <v>2.6551724137931036</v>
      </c>
    </row>
    <row r="54" spans="1:66" x14ac:dyDescent="0.3">
      <c r="A54" s="73" t="s">
        <v>365</v>
      </c>
      <c r="B54" s="75">
        <v>27</v>
      </c>
      <c r="C54" s="75">
        <v>13</v>
      </c>
      <c r="D54" s="76">
        <v>3.9229814580354918</v>
      </c>
      <c r="E54" s="75">
        <v>0.78</v>
      </c>
      <c r="F54" s="75">
        <v>0.31</v>
      </c>
      <c r="G54" s="75">
        <f t="shared" si="9"/>
        <v>2.5161290322580645</v>
      </c>
      <c r="H54" s="75">
        <v>8.8000000000000007</v>
      </c>
      <c r="I54" s="76">
        <v>0.69</v>
      </c>
      <c r="J54" s="76">
        <f t="shared" si="10"/>
        <v>0.17588663300629789</v>
      </c>
      <c r="K54" s="85">
        <f t="shared" si="11"/>
        <v>1.9987117387079305</v>
      </c>
      <c r="L54" s="75">
        <v>10064</v>
      </c>
      <c r="M54" s="77">
        <f t="shared" si="12"/>
        <v>16.142631546316267</v>
      </c>
      <c r="N54" s="77"/>
      <c r="O54" s="77"/>
      <c r="P54" s="77"/>
      <c r="Q54" s="77">
        <v>0.78</v>
      </c>
      <c r="R54" s="75">
        <f t="shared" si="13"/>
        <v>0.31</v>
      </c>
      <c r="S54" s="75">
        <f t="shared" si="14"/>
        <v>2.5161290322580645</v>
      </c>
      <c r="T54" s="76">
        <v>3.9229814580354918</v>
      </c>
      <c r="V54" s="76">
        <v>0.69</v>
      </c>
      <c r="W54" s="87"/>
      <c r="Y54">
        <f t="shared" si="15"/>
        <v>0.17588663300629789</v>
      </c>
      <c r="AB54">
        <v>1.9987117387079305</v>
      </c>
      <c r="AE54">
        <f t="shared" si="16"/>
        <v>1.3529741000484454E-2</v>
      </c>
      <c r="BA54" s="88">
        <v>0.3</v>
      </c>
      <c r="BC54" s="75"/>
      <c r="BD54" s="75">
        <v>0.85</v>
      </c>
      <c r="BE54" s="75"/>
      <c r="BF54" s="88">
        <v>0.3</v>
      </c>
      <c r="BI54" s="76">
        <f t="shared" si="17"/>
        <v>2.8333333333333335</v>
      </c>
      <c r="BK54" s="75">
        <v>0.85</v>
      </c>
      <c r="BN54" s="76">
        <v>2.8333333333333335</v>
      </c>
    </row>
    <row r="55" spans="1:66" x14ac:dyDescent="0.3">
      <c r="A55" s="73" t="s">
        <v>363</v>
      </c>
      <c r="B55" s="75">
        <v>31</v>
      </c>
      <c r="C55" s="75">
        <v>20</v>
      </c>
      <c r="D55" s="76">
        <v>3.6323902389217513</v>
      </c>
      <c r="E55" s="75">
        <v>0.95</v>
      </c>
      <c r="F55" s="75">
        <v>0.4</v>
      </c>
      <c r="G55" s="75">
        <f t="shared" si="9"/>
        <v>2.3749999999999996</v>
      </c>
      <c r="H55" s="75">
        <v>8.6999999999999993</v>
      </c>
      <c r="I55" s="76">
        <v>0.37</v>
      </c>
      <c r="J55" s="76">
        <f t="shared" si="10"/>
        <v>0.10186130224538645</v>
      </c>
      <c r="K55" s="85">
        <f t="shared" si="11"/>
        <v>1.1708195660389247</v>
      </c>
      <c r="L55" s="75">
        <v>6573</v>
      </c>
      <c r="M55" s="77">
        <f t="shared" si="12"/>
        <v>10.125576977566034</v>
      </c>
      <c r="N55" s="77"/>
      <c r="O55" s="77"/>
      <c r="P55" s="77"/>
      <c r="Q55" s="77">
        <v>0.95</v>
      </c>
      <c r="R55" s="75">
        <f t="shared" si="13"/>
        <v>0.4</v>
      </c>
      <c r="S55" s="75">
        <f t="shared" si="14"/>
        <v>2.3749999999999996</v>
      </c>
      <c r="T55" s="76">
        <v>3.6323902389217513</v>
      </c>
      <c r="V55" s="76">
        <v>0.37</v>
      </c>
      <c r="W55" s="87"/>
      <c r="Y55">
        <f t="shared" si="15"/>
        <v>0.10186130224538645</v>
      </c>
      <c r="AB55">
        <v>1.1708195660389247</v>
      </c>
      <c r="AE55">
        <f t="shared" si="16"/>
        <v>5.0930651122693222E-3</v>
      </c>
      <c r="BA55" s="88">
        <v>0.31</v>
      </c>
      <c r="BC55" s="75"/>
      <c r="BD55" s="75">
        <v>0.78</v>
      </c>
      <c r="BE55" s="75"/>
      <c r="BF55" s="88">
        <v>0.31</v>
      </c>
      <c r="BI55" s="76">
        <f t="shared" si="17"/>
        <v>2.5161290322580645</v>
      </c>
      <c r="BK55" s="75">
        <v>0.78</v>
      </c>
      <c r="BN55" s="76">
        <v>2.5161290322580645</v>
      </c>
    </row>
    <row r="56" spans="1:66" x14ac:dyDescent="0.3">
      <c r="A56" s="73" t="s">
        <v>362</v>
      </c>
      <c r="B56" s="75">
        <v>30</v>
      </c>
      <c r="C56" s="75">
        <v>24</v>
      </c>
      <c r="D56" s="76">
        <v>5.0126985297120177</v>
      </c>
      <c r="E56" s="75">
        <v>0.99</v>
      </c>
      <c r="F56" s="75">
        <v>0.41</v>
      </c>
      <c r="G56" s="75">
        <f t="shared" si="9"/>
        <v>2.4146341463414633</v>
      </c>
      <c r="H56" s="75">
        <v>8.4</v>
      </c>
      <c r="I56" s="76">
        <v>0.8</v>
      </c>
      <c r="J56" s="76">
        <f t="shared" si="10"/>
        <v>0.15959467645183931</v>
      </c>
      <c r="K56" s="85">
        <f t="shared" si="11"/>
        <v>1.8999366244266582</v>
      </c>
      <c r="L56" s="75">
        <v>14810</v>
      </c>
      <c r="M56" s="77">
        <f t="shared" si="12"/>
        <v>10.630851160885841</v>
      </c>
      <c r="N56" s="77"/>
      <c r="O56" s="77"/>
      <c r="P56" s="77"/>
      <c r="Q56" s="77">
        <v>0.99</v>
      </c>
      <c r="R56" s="75">
        <f t="shared" si="13"/>
        <v>0.41</v>
      </c>
      <c r="S56" s="75">
        <f t="shared" si="14"/>
        <v>2.4146341463414633</v>
      </c>
      <c r="T56" s="76">
        <v>5.0126985297120177</v>
      </c>
      <c r="V56" s="76">
        <v>0.8</v>
      </c>
      <c r="W56" s="87"/>
      <c r="Y56">
        <f t="shared" si="15"/>
        <v>0.15959467645183931</v>
      </c>
      <c r="AB56">
        <v>1.8999366244266582</v>
      </c>
      <c r="AE56">
        <f t="shared" si="16"/>
        <v>6.6497781854933042E-3</v>
      </c>
      <c r="BA56" s="88">
        <v>0.33</v>
      </c>
      <c r="BC56" s="75"/>
      <c r="BD56" s="75">
        <v>0.42</v>
      </c>
      <c r="BE56" s="75"/>
      <c r="BF56" s="88">
        <v>0.33</v>
      </c>
      <c r="BI56" s="76">
        <f t="shared" si="17"/>
        <v>1.2727272727272727</v>
      </c>
      <c r="BK56" s="75">
        <v>0.42</v>
      </c>
      <c r="BN56" s="76">
        <v>1.2727272727272727</v>
      </c>
    </row>
    <row r="57" spans="1:66" x14ac:dyDescent="0.3">
      <c r="A57" s="73" t="s">
        <v>366</v>
      </c>
      <c r="B57" s="75">
        <v>27</v>
      </c>
      <c r="C57" s="75">
        <v>13</v>
      </c>
      <c r="D57" s="76">
        <v>5.9571199918316724</v>
      </c>
      <c r="E57" s="75">
        <v>0.77</v>
      </c>
      <c r="F57" s="75">
        <v>0.28999999999999998</v>
      </c>
      <c r="G57" s="75">
        <f t="shared" si="9"/>
        <v>2.6551724137931036</v>
      </c>
      <c r="H57" s="75">
        <v>8.1999999999999993</v>
      </c>
      <c r="I57" s="76">
        <v>0.77</v>
      </c>
      <c r="J57" s="76">
        <f t="shared" si="10"/>
        <v>0.12925709085192413</v>
      </c>
      <c r="K57" s="85">
        <f t="shared" si="11"/>
        <v>1.5763059859990749</v>
      </c>
      <c r="L57" s="75">
        <v>11087</v>
      </c>
      <c r="M57" s="77">
        <f t="shared" si="12"/>
        <v>4.3057470389896872</v>
      </c>
      <c r="N57" s="77"/>
      <c r="O57" s="77"/>
      <c r="P57" s="77"/>
      <c r="Q57" s="77">
        <v>0.77</v>
      </c>
      <c r="R57" s="75">
        <f t="shared" si="13"/>
        <v>0.28999999999999998</v>
      </c>
      <c r="S57" s="75">
        <f t="shared" si="14"/>
        <v>2.6551724137931036</v>
      </c>
      <c r="T57" s="76">
        <v>5.9571199918316724</v>
      </c>
      <c r="V57" s="76">
        <v>0.77</v>
      </c>
      <c r="W57" s="87"/>
      <c r="Y57">
        <f t="shared" si="15"/>
        <v>0.12925709085192413</v>
      </c>
      <c r="AB57">
        <v>1.5763059859990749</v>
      </c>
      <c r="AE57">
        <f t="shared" si="16"/>
        <v>9.9428531424557032E-3</v>
      </c>
      <c r="BA57" s="88">
        <v>0.35</v>
      </c>
      <c r="BC57" s="75"/>
      <c r="BD57" s="75">
        <v>0.41</v>
      </c>
      <c r="BE57" s="75"/>
      <c r="BF57" s="88">
        <v>0.35</v>
      </c>
      <c r="BI57" s="76">
        <f t="shared" si="17"/>
        <v>1.1714285714285715</v>
      </c>
      <c r="BK57" s="75">
        <v>0.41</v>
      </c>
      <c r="BN57" s="76">
        <v>1.1714285714285715</v>
      </c>
    </row>
    <row r="58" spans="1:66" x14ac:dyDescent="0.3">
      <c r="A58" s="73" t="s">
        <v>359</v>
      </c>
      <c r="B58" s="75">
        <v>28</v>
      </c>
      <c r="C58" s="75">
        <v>29</v>
      </c>
      <c r="D58" s="76">
        <v>3.9229814580354918</v>
      </c>
      <c r="E58" s="75">
        <v>0.9</v>
      </c>
      <c r="F58" s="75">
        <v>0.4</v>
      </c>
      <c r="G58" s="75">
        <f t="shared" si="9"/>
        <v>2.25</v>
      </c>
      <c r="H58" s="75">
        <v>9.1</v>
      </c>
      <c r="I58" s="76">
        <v>0.625</v>
      </c>
      <c r="J58" s="76">
        <f t="shared" si="10"/>
        <v>0.15931760236077708</v>
      </c>
      <c r="K58" s="85">
        <f t="shared" si="11"/>
        <v>1.7507428830854623</v>
      </c>
      <c r="L58" s="75">
        <v>10519</v>
      </c>
      <c r="M58" s="77">
        <f t="shared" si="12"/>
        <v>15.841585804101019</v>
      </c>
      <c r="N58" s="77"/>
      <c r="O58" s="77"/>
      <c r="P58" s="77"/>
      <c r="Q58" s="77">
        <v>0.9</v>
      </c>
      <c r="R58" s="75">
        <f t="shared" si="13"/>
        <v>0.4</v>
      </c>
      <c r="S58" s="75">
        <f t="shared" si="14"/>
        <v>2.25</v>
      </c>
      <c r="T58" s="76">
        <v>3.9229814580354918</v>
      </c>
      <c r="V58" s="76">
        <v>0.625</v>
      </c>
      <c r="W58" s="87"/>
      <c r="Y58">
        <f t="shared" si="15"/>
        <v>0.15931760236077708</v>
      </c>
      <c r="AB58">
        <v>1.7507428830854623</v>
      </c>
      <c r="AE58">
        <f t="shared" si="16"/>
        <v>5.4937104262336922E-3</v>
      </c>
      <c r="BA58" s="88">
        <v>0.36</v>
      </c>
      <c r="BC58" s="75"/>
      <c r="BD58" s="75">
        <v>0.4</v>
      </c>
      <c r="BE58" s="75"/>
      <c r="BF58" s="88">
        <v>0.36</v>
      </c>
      <c r="BI58" s="76">
        <f t="shared" si="17"/>
        <v>1.1111111111111112</v>
      </c>
      <c r="BK58" s="75">
        <v>0.4</v>
      </c>
      <c r="BN58" s="76">
        <v>1.1111111111111112</v>
      </c>
    </row>
    <row r="59" spans="1:66" x14ac:dyDescent="0.3">
      <c r="A59" s="73" t="s">
        <v>374</v>
      </c>
      <c r="B59" s="75">
        <v>26</v>
      </c>
      <c r="C59" s="75">
        <v>7</v>
      </c>
      <c r="D59" s="76">
        <v>5.1216702368796696</v>
      </c>
      <c r="E59" s="75">
        <v>0.87</v>
      </c>
      <c r="F59" s="75">
        <v>0.78</v>
      </c>
      <c r="G59" s="75">
        <f t="shared" si="9"/>
        <v>1.1153846153846154</v>
      </c>
      <c r="H59" s="75">
        <v>6</v>
      </c>
      <c r="I59" s="76">
        <v>0.85166666666666668</v>
      </c>
      <c r="J59" s="76">
        <f t="shared" si="10"/>
        <v>0.16628690003000599</v>
      </c>
      <c r="K59" s="85">
        <f t="shared" si="11"/>
        <v>2.7714483338334333</v>
      </c>
      <c r="L59" s="75">
        <v>12256</v>
      </c>
      <c r="M59" s="77">
        <f t="shared" si="12"/>
        <v>8.5610439364427613</v>
      </c>
      <c r="N59" s="77"/>
      <c r="O59" s="77"/>
      <c r="P59" s="77"/>
      <c r="Q59" s="77">
        <v>0.87</v>
      </c>
      <c r="R59" s="75">
        <f t="shared" si="13"/>
        <v>0.78</v>
      </c>
      <c r="S59" s="75">
        <f t="shared" si="14"/>
        <v>1.1153846153846154</v>
      </c>
      <c r="T59" s="76">
        <v>5.1216702368796696</v>
      </c>
      <c r="V59" s="76">
        <v>0.85166666666666668</v>
      </c>
      <c r="W59" s="87"/>
      <c r="Y59">
        <f t="shared" si="15"/>
        <v>0.16628690003000599</v>
      </c>
      <c r="AB59">
        <v>2.7714483338334333</v>
      </c>
      <c r="AE59">
        <f t="shared" si="16"/>
        <v>2.3755271432857997E-2</v>
      </c>
      <c r="BA59" s="88">
        <v>0.4</v>
      </c>
      <c r="BC59" s="75"/>
      <c r="BD59" s="75">
        <v>0.9</v>
      </c>
      <c r="BE59" s="75"/>
      <c r="BF59" s="88">
        <v>0.4</v>
      </c>
      <c r="BI59" s="76">
        <f t="shared" si="17"/>
        <v>2.25</v>
      </c>
      <c r="BK59" s="75">
        <v>0.9</v>
      </c>
      <c r="BN59" s="76">
        <v>2.25</v>
      </c>
    </row>
    <row r="60" spans="1:66" x14ac:dyDescent="0.3">
      <c r="A60" s="73" t="s">
        <v>372</v>
      </c>
      <c r="B60" s="75">
        <v>27</v>
      </c>
      <c r="C60" s="75">
        <v>7</v>
      </c>
      <c r="D60" s="76">
        <v>4.6131356034306243</v>
      </c>
      <c r="E60" s="75">
        <v>0.89</v>
      </c>
      <c r="F60" s="75">
        <v>0.62</v>
      </c>
      <c r="G60" s="75">
        <f t="shared" si="9"/>
        <v>1.435483870967742</v>
      </c>
      <c r="H60" s="75">
        <v>6.4</v>
      </c>
      <c r="I60" s="76">
        <v>0.96833333333333338</v>
      </c>
      <c r="J60" s="76">
        <f t="shared" si="10"/>
        <v>0.20990784069152843</v>
      </c>
      <c r="K60" s="85">
        <f t="shared" si="11"/>
        <v>3.2798100108051318</v>
      </c>
      <c r="L60" s="75">
        <v>16116</v>
      </c>
      <c r="M60" s="77">
        <f t="shared" si="12"/>
        <v>18.040504883600338</v>
      </c>
      <c r="N60" s="77"/>
      <c r="O60" s="77"/>
      <c r="P60" s="77"/>
      <c r="Q60" s="77">
        <v>0.89</v>
      </c>
      <c r="R60" s="75">
        <f t="shared" si="13"/>
        <v>0.62</v>
      </c>
      <c r="S60" s="75">
        <f t="shared" si="14"/>
        <v>1.435483870967742</v>
      </c>
      <c r="T60" s="76">
        <v>4.6131356034306243</v>
      </c>
      <c r="V60" s="76">
        <v>0.96833333333333338</v>
      </c>
      <c r="W60" s="87"/>
      <c r="Y60">
        <f t="shared" si="15"/>
        <v>0.20990784069152843</v>
      </c>
      <c r="AB60">
        <v>3.2798100108051318</v>
      </c>
      <c r="AE60">
        <f t="shared" si="16"/>
        <v>2.9986834384504061E-2</v>
      </c>
      <c r="BA60" s="88">
        <v>0.4</v>
      </c>
      <c r="BC60" s="75"/>
      <c r="BD60" s="75">
        <v>0.95</v>
      </c>
      <c r="BF60" s="88">
        <v>0.4</v>
      </c>
      <c r="BI60" s="76">
        <f t="shared" si="17"/>
        <v>2.3749999999999996</v>
      </c>
      <c r="BK60" s="75">
        <v>0.95</v>
      </c>
      <c r="BN60" s="76">
        <v>2.3749999999999996</v>
      </c>
    </row>
    <row r="61" spans="1:66" x14ac:dyDescent="0.3">
      <c r="A61" s="73" t="s">
        <v>370</v>
      </c>
      <c r="B61" s="75">
        <v>26</v>
      </c>
      <c r="C61" s="75">
        <v>6</v>
      </c>
      <c r="D61" s="76">
        <v>4.2135726771492319</v>
      </c>
      <c r="E61" s="75">
        <v>0.67</v>
      </c>
      <c r="F61" s="75">
        <v>0.79</v>
      </c>
      <c r="G61" s="75">
        <f t="shared" si="9"/>
        <v>0.84810126582278478</v>
      </c>
      <c r="H61" s="75">
        <v>6.1</v>
      </c>
      <c r="I61" s="76">
        <v>0.81499999999999995</v>
      </c>
      <c r="J61" s="76">
        <f t="shared" si="10"/>
        <v>0.19342255668683583</v>
      </c>
      <c r="K61" s="85">
        <f t="shared" si="11"/>
        <v>3.1708615850300959</v>
      </c>
      <c r="L61" s="75">
        <v>10211</v>
      </c>
      <c r="M61" s="77">
        <f t="shared" si="12"/>
        <v>14.146248391937359</v>
      </c>
      <c r="N61" s="77"/>
      <c r="O61" s="77"/>
      <c r="P61" s="77"/>
      <c r="Q61" s="77">
        <v>0.67</v>
      </c>
      <c r="R61" s="75">
        <f t="shared" si="13"/>
        <v>0.79</v>
      </c>
      <c r="S61" s="75">
        <f t="shared" si="14"/>
        <v>0.84810126582278478</v>
      </c>
      <c r="T61" s="76">
        <v>4.2135726771492319</v>
      </c>
      <c r="V61" s="76">
        <v>0.81499999999999995</v>
      </c>
      <c r="W61" s="87"/>
      <c r="Y61">
        <f t="shared" si="15"/>
        <v>0.19342255668683583</v>
      </c>
      <c r="AB61">
        <v>3.1708615850300959</v>
      </c>
      <c r="AE61">
        <f t="shared" si="16"/>
        <v>3.2237092781139308E-2</v>
      </c>
      <c r="BA61" s="88">
        <v>0.41</v>
      </c>
      <c r="BC61" s="75"/>
      <c r="BD61" s="75">
        <v>0.39</v>
      </c>
      <c r="BF61" s="88">
        <v>0.41</v>
      </c>
      <c r="BI61" s="76">
        <f t="shared" si="17"/>
        <v>0.95121951219512202</v>
      </c>
      <c r="BK61" s="75">
        <v>0.39</v>
      </c>
      <c r="BN61" s="76">
        <v>0.95121951219512202</v>
      </c>
    </row>
    <row r="62" spans="1:66" x14ac:dyDescent="0.3">
      <c r="A62" s="73" t="s">
        <v>373</v>
      </c>
      <c r="B62" s="75">
        <v>26</v>
      </c>
      <c r="C62" s="75">
        <v>7</v>
      </c>
      <c r="D62" s="76">
        <v>4.2135726771492319</v>
      </c>
      <c r="E62" s="75">
        <v>0.87</v>
      </c>
      <c r="F62" s="75">
        <v>0.9</v>
      </c>
      <c r="G62" s="75">
        <f t="shared" si="9"/>
        <v>0.96666666666666667</v>
      </c>
      <c r="H62" s="75">
        <v>6.7</v>
      </c>
      <c r="I62" s="76">
        <v>0.57999999999999996</v>
      </c>
      <c r="J62" s="76">
        <f t="shared" si="10"/>
        <v>0.13765040843971138</v>
      </c>
      <c r="K62" s="85">
        <f t="shared" si="11"/>
        <v>2.0544837080553937</v>
      </c>
      <c r="L62" s="75">
        <v>7755</v>
      </c>
      <c r="M62" s="77">
        <f t="shared" si="12"/>
        <v>8.7910942594663251</v>
      </c>
      <c r="N62" s="77"/>
      <c r="O62" s="77"/>
      <c r="P62" s="77"/>
      <c r="Q62" s="77">
        <v>0.87</v>
      </c>
      <c r="R62" s="75">
        <f t="shared" si="13"/>
        <v>0.9</v>
      </c>
      <c r="S62" s="75">
        <f t="shared" si="14"/>
        <v>0.96666666666666667</v>
      </c>
      <c r="T62" s="76">
        <v>4.2135726771492319</v>
      </c>
      <c r="V62" s="76">
        <v>0.57999999999999996</v>
      </c>
      <c r="W62" s="87"/>
      <c r="Y62">
        <f t="shared" si="15"/>
        <v>0.13765040843971138</v>
      </c>
      <c r="AB62">
        <v>2.0544837080553937</v>
      </c>
      <c r="AE62">
        <f t="shared" si="16"/>
        <v>1.9664344062815912E-2</v>
      </c>
      <c r="BA62" s="88">
        <v>0.41</v>
      </c>
      <c r="BC62" s="75"/>
      <c r="BD62" s="75">
        <v>0.99</v>
      </c>
      <c r="BF62" s="88">
        <v>0.41</v>
      </c>
      <c r="BI62" s="76">
        <f t="shared" si="17"/>
        <v>2.4146341463414633</v>
      </c>
      <c r="BK62" s="75">
        <v>0.99</v>
      </c>
      <c r="BN62" s="76">
        <v>2.4146341463414633</v>
      </c>
    </row>
    <row r="63" spans="1:66" x14ac:dyDescent="0.3">
      <c r="A63" s="73" t="s">
        <v>371</v>
      </c>
      <c r="B63" s="75">
        <v>26</v>
      </c>
      <c r="C63" s="75">
        <v>6</v>
      </c>
      <c r="D63" s="76">
        <v>3.0512078006942711</v>
      </c>
      <c r="E63" s="75">
        <v>0.79</v>
      </c>
      <c r="F63" s="75">
        <v>0.78</v>
      </c>
      <c r="G63" s="75">
        <f t="shared" si="9"/>
        <v>1.0128205128205128</v>
      </c>
      <c r="H63" s="75">
        <v>7.2</v>
      </c>
      <c r="I63" s="76">
        <v>0.78999999999999992</v>
      </c>
      <c r="J63" s="76">
        <f t="shared" si="10"/>
        <v>0.2589138634937429</v>
      </c>
      <c r="K63" s="85">
        <f t="shared" si="11"/>
        <v>3.5960258818575399</v>
      </c>
      <c r="L63" s="75">
        <v>11671</v>
      </c>
      <c r="M63" s="77">
        <f t="shared" si="12"/>
        <v>54.897091038355903</v>
      </c>
      <c r="N63" s="77"/>
      <c r="O63" s="77"/>
      <c r="P63" s="77"/>
      <c r="Q63" s="77">
        <v>0.79</v>
      </c>
      <c r="R63" s="75">
        <f t="shared" si="13"/>
        <v>0.78</v>
      </c>
      <c r="S63" s="75">
        <f t="shared" si="14"/>
        <v>1.0128205128205128</v>
      </c>
      <c r="T63" s="76">
        <v>3.0512078006942711</v>
      </c>
      <c r="V63" s="76">
        <v>0.78999999999999992</v>
      </c>
      <c r="W63" s="87"/>
      <c r="Y63">
        <f t="shared" si="15"/>
        <v>0.2589138634937429</v>
      </c>
      <c r="AB63">
        <v>3.5960258818575399</v>
      </c>
      <c r="AE63">
        <f t="shared" si="16"/>
        <v>4.3152310582290486E-2</v>
      </c>
      <c r="BA63" s="88">
        <v>0.43</v>
      </c>
      <c r="BD63" s="75">
        <v>0.37</v>
      </c>
      <c r="BF63" s="88">
        <v>0.43</v>
      </c>
      <c r="BI63" s="76">
        <f t="shared" si="17"/>
        <v>0.86046511627906974</v>
      </c>
      <c r="BK63" s="75">
        <v>0.37</v>
      </c>
      <c r="BN63" s="76">
        <v>0.86046511627906974</v>
      </c>
    </row>
    <row r="64" spans="1:66" x14ac:dyDescent="0.3">
      <c r="A64" s="73" t="s">
        <v>361</v>
      </c>
      <c r="B64" s="75">
        <v>24</v>
      </c>
      <c r="C64" s="75">
        <v>54</v>
      </c>
      <c r="D64" s="76">
        <v>3.0512078006942711</v>
      </c>
      <c r="E64" s="75">
        <v>1.04</v>
      </c>
      <c r="F64" s="75">
        <v>0.9</v>
      </c>
      <c r="G64" s="75">
        <f t="shared" si="9"/>
        <v>1.1555555555555557</v>
      </c>
      <c r="H64" s="75">
        <v>11.6</v>
      </c>
      <c r="I64" s="76">
        <v>0.52666666666666673</v>
      </c>
      <c r="J64" s="76">
        <f t="shared" si="10"/>
        <v>0.17260924232916194</v>
      </c>
      <c r="K64" s="85">
        <f t="shared" si="11"/>
        <v>1.4880107097341548</v>
      </c>
      <c r="L64" s="75">
        <v>10243</v>
      </c>
      <c r="M64" s="77">
        <f t="shared" si="12"/>
        <v>34.854253001705828</v>
      </c>
      <c r="N64" s="77"/>
      <c r="O64" s="77"/>
      <c r="P64" s="77"/>
      <c r="Q64" s="77">
        <v>1.04</v>
      </c>
      <c r="R64" s="75">
        <f t="shared" si="13"/>
        <v>0.9</v>
      </c>
      <c r="S64" s="75">
        <f t="shared" si="14"/>
        <v>1.1555555555555557</v>
      </c>
      <c r="T64" s="76">
        <v>3.0512078006942711</v>
      </c>
      <c r="V64" s="76">
        <v>0.52666666666666673</v>
      </c>
      <c r="W64" s="87"/>
      <c r="Y64">
        <f t="shared" si="15"/>
        <v>0.17260924232916194</v>
      </c>
      <c r="AB64">
        <v>1.4880107097341548</v>
      </c>
      <c r="AE64">
        <f t="shared" si="16"/>
        <v>3.196467450540036E-3</v>
      </c>
      <c r="BA64" s="89">
        <v>0.56999999999999995</v>
      </c>
      <c r="BD64" s="75">
        <v>0.38</v>
      </c>
      <c r="BF64" s="89">
        <v>0.56999999999999995</v>
      </c>
      <c r="BI64" s="76">
        <f t="shared" si="17"/>
        <v>0.66666666666666674</v>
      </c>
      <c r="BK64" s="75">
        <v>0.38</v>
      </c>
      <c r="BN64" s="76">
        <v>0.66666666666666674</v>
      </c>
    </row>
    <row r="65" spans="1:67" x14ac:dyDescent="0.3">
      <c r="A65" s="73" t="s">
        <v>360</v>
      </c>
      <c r="B65" s="75">
        <v>25</v>
      </c>
      <c r="C65" s="75">
        <v>49</v>
      </c>
      <c r="D65" s="76">
        <v>2.9785599959158362</v>
      </c>
      <c r="E65" s="75">
        <v>0.85</v>
      </c>
      <c r="F65" s="75">
        <v>0.7</v>
      </c>
      <c r="G65" s="75">
        <f t="shared" si="9"/>
        <v>1.2142857142857144</v>
      </c>
      <c r="H65" s="75">
        <v>9.6999999999999993</v>
      </c>
      <c r="I65" s="76">
        <v>0.64500000000000002</v>
      </c>
      <c r="J65" s="76">
        <f t="shared" si="10"/>
        <v>0.21654759376491187</v>
      </c>
      <c r="K65" s="85">
        <f t="shared" si="11"/>
        <v>2.2324494202568235</v>
      </c>
      <c r="L65" s="75">
        <v>10252</v>
      </c>
      <c r="M65" s="77">
        <f t="shared" si="12"/>
        <v>44.021877991385104</v>
      </c>
      <c r="N65" s="77"/>
      <c r="O65" s="77"/>
      <c r="P65" s="77"/>
      <c r="Q65" s="77">
        <v>0.85</v>
      </c>
      <c r="R65" s="75">
        <f t="shared" si="13"/>
        <v>0.7</v>
      </c>
      <c r="S65" s="75">
        <f t="shared" si="14"/>
        <v>1.2142857142857144</v>
      </c>
      <c r="T65" s="76">
        <v>2.9785599959158362</v>
      </c>
      <c r="V65" s="76">
        <v>0.64500000000000002</v>
      </c>
      <c r="W65" s="87"/>
      <c r="Y65">
        <f t="shared" si="15"/>
        <v>0.21654759376491187</v>
      </c>
      <c r="AB65">
        <v>2.2324494202568235</v>
      </c>
      <c r="AE65">
        <f t="shared" si="16"/>
        <v>4.4193386482635072E-3</v>
      </c>
      <c r="BA65" s="89">
        <v>0.57999999999999996</v>
      </c>
      <c r="BD65" s="75">
        <v>0.56999999999999995</v>
      </c>
      <c r="BF65" s="89">
        <v>0.57999999999999996</v>
      </c>
      <c r="BI65" s="76">
        <f t="shared" si="17"/>
        <v>0.98275862068965514</v>
      </c>
      <c r="BK65" s="75">
        <v>0.56999999999999995</v>
      </c>
      <c r="BN65" s="76">
        <v>0.98275862068965514</v>
      </c>
    </row>
    <row r="66" spans="1:67" x14ac:dyDescent="0.3">
      <c r="A66" s="73" t="s">
        <v>369</v>
      </c>
      <c r="B66" s="75">
        <v>26</v>
      </c>
      <c r="C66" s="75">
        <v>7</v>
      </c>
      <c r="D66" s="76">
        <v>5.3759375536041922</v>
      </c>
      <c r="E66" s="75">
        <v>0.79</v>
      </c>
      <c r="F66" s="75">
        <v>0.75</v>
      </c>
      <c r="G66" s="75">
        <f t="shared" si="9"/>
        <v>1.0533333333333335</v>
      </c>
      <c r="H66" s="75">
        <v>6.4</v>
      </c>
      <c r="I66" s="76">
        <v>1.01</v>
      </c>
      <c r="J66" s="76">
        <f t="shared" si="10"/>
        <v>0.18787420611366015</v>
      </c>
      <c r="K66" s="85">
        <f t="shared" si="11"/>
        <v>2.9355344705259396</v>
      </c>
      <c r="L66" s="75">
        <v>14921</v>
      </c>
      <c r="M66" s="77">
        <f t="shared" si="12"/>
        <v>9.7505263309583512</v>
      </c>
      <c r="N66" s="77"/>
      <c r="O66" s="77"/>
      <c r="P66" s="77"/>
      <c r="Q66" s="77">
        <v>0.79</v>
      </c>
      <c r="R66" s="75">
        <f t="shared" si="13"/>
        <v>0.75</v>
      </c>
      <c r="S66" s="75">
        <f t="shared" si="14"/>
        <v>1.0533333333333335</v>
      </c>
      <c r="T66" s="76">
        <v>5.3759375536041922</v>
      </c>
      <c r="V66" s="76">
        <v>1.01</v>
      </c>
      <c r="W66" s="87"/>
      <c r="Y66">
        <f t="shared" si="15"/>
        <v>0.18787420611366015</v>
      </c>
      <c r="AB66">
        <v>2.9355344705259396</v>
      </c>
      <c r="AE66">
        <f t="shared" si="16"/>
        <v>2.6839172301951451E-2</v>
      </c>
      <c r="BA66" s="89">
        <v>0.62</v>
      </c>
      <c r="BD66" s="75">
        <v>0.89</v>
      </c>
      <c r="BF66" s="89">
        <v>0.62</v>
      </c>
      <c r="BI66" s="76">
        <f t="shared" si="17"/>
        <v>1.435483870967742</v>
      </c>
      <c r="BK66" s="75">
        <v>0.89</v>
      </c>
      <c r="BN66" s="76">
        <v>1.435483870967742</v>
      </c>
    </row>
    <row r="67" spans="1:67" x14ac:dyDescent="0.3">
      <c r="A67" s="73" t="s">
        <v>368</v>
      </c>
      <c r="B67" s="75">
        <v>25</v>
      </c>
      <c r="C67" s="75">
        <v>9</v>
      </c>
      <c r="D67" s="76">
        <v>3.8503336532570565</v>
      </c>
      <c r="E67" s="75">
        <v>0.98</v>
      </c>
      <c r="F67" s="75">
        <v>0.9</v>
      </c>
      <c r="G67" s="75">
        <f t="shared" si="9"/>
        <v>1.0888888888888888</v>
      </c>
      <c r="H67" s="75">
        <v>6.4</v>
      </c>
      <c r="I67" s="76">
        <v>0.51666666666666672</v>
      </c>
      <c r="J67" s="76">
        <f t="shared" si="10"/>
        <v>0.13418750508273755</v>
      </c>
      <c r="K67" s="85">
        <f t="shared" si="11"/>
        <v>2.0966797669177741</v>
      </c>
      <c r="L67" s="75">
        <v>9468</v>
      </c>
      <c r="M67" s="77">
        <f t="shared" si="12"/>
        <v>13.944677929109279</v>
      </c>
      <c r="N67" s="77"/>
      <c r="O67" s="77"/>
      <c r="P67" s="77"/>
      <c r="Q67" s="77">
        <v>0.98</v>
      </c>
      <c r="R67" s="75">
        <f t="shared" si="13"/>
        <v>0.9</v>
      </c>
      <c r="S67" s="75">
        <f t="shared" si="14"/>
        <v>1.0888888888888888</v>
      </c>
      <c r="T67" s="76">
        <v>3.8503336532570565</v>
      </c>
      <c r="V67" s="76">
        <v>0.51666666666666672</v>
      </c>
      <c r="W67" s="87"/>
      <c r="Y67">
        <f t="shared" si="15"/>
        <v>0.13418750508273755</v>
      </c>
      <c r="AB67">
        <v>2.0966797669177741</v>
      </c>
      <c r="AE67">
        <f t="shared" si="16"/>
        <v>1.4909722786970839E-2</v>
      </c>
      <c r="BA67" s="89">
        <v>0.7</v>
      </c>
      <c r="BD67" s="75">
        <v>0.36</v>
      </c>
      <c r="BF67" s="89">
        <v>0.7</v>
      </c>
      <c r="BI67" s="76">
        <f t="shared" si="17"/>
        <v>0.51428571428571435</v>
      </c>
      <c r="BK67" s="75">
        <v>0.36</v>
      </c>
      <c r="BN67" s="76">
        <v>0.51428571428571435</v>
      </c>
    </row>
    <row r="68" spans="1:67" x14ac:dyDescent="0.3">
      <c r="A68" s="73" t="s">
        <v>367</v>
      </c>
      <c r="B68" s="75">
        <v>25</v>
      </c>
      <c r="C68" s="75">
        <v>11</v>
      </c>
      <c r="D68" s="76">
        <v>3.450770726975664</v>
      </c>
      <c r="E68" s="75">
        <v>1.05</v>
      </c>
      <c r="F68" s="75">
        <v>0.93</v>
      </c>
      <c r="G68" s="75">
        <f t="shared" si="9"/>
        <v>1.129032258064516</v>
      </c>
      <c r="H68" s="75">
        <v>8.1</v>
      </c>
      <c r="I68" s="76">
        <v>0.27500000000000002</v>
      </c>
      <c r="J68" s="76">
        <f t="shared" si="10"/>
        <v>7.9692341728253971E-2</v>
      </c>
      <c r="K68" s="85">
        <f t="shared" si="11"/>
        <v>0.98385607071918479</v>
      </c>
      <c r="L68" s="75">
        <v>5400</v>
      </c>
      <c r="M68" s="77">
        <f t="shared" si="12"/>
        <v>9.1994786888705473</v>
      </c>
      <c r="N68" s="77"/>
      <c r="O68" s="77"/>
      <c r="P68" s="77"/>
      <c r="Q68" s="77">
        <v>1.05</v>
      </c>
      <c r="R68" s="75">
        <f t="shared" si="13"/>
        <v>0.93</v>
      </c>
      <c r="S68" s="75">
        <f t="shared" si="14"/>
        <v>1.129032258064516</v>
      </c>
      <c r="T68" s="76">
        <v>3.450770726975664</v>
      </c>
      <c r="V68" s="76">
        <v>0.27500000000000002</v>
      </c>
      <c r="W68" s="87"/>
      <c r="Y68">
        <f t="shared" si="15"/>
        <v>7.9692341728253971E-2</v>
      </c>
      <c r="AB68">
        <v>0.98385607071918479</v>
      </c>
      <c r="AE68">
        <f t="shared" si="16"/>
        <v>7.2447583389321788E-3</v>
      </c>
      <c r="BA68" s="89">
        <v>0.7</v>
      </c>
      <c r="BD68" s="75">
        <v>0.41</v>
      </c>
      <c r="BF68" s="89">
        <v>0.7</v>
      </c>
      <c r="BI68" s="76">
        <f t="shared" si="17"/>
        <v>0.58571428571428574</v>
      </c>
      <c r="BK68" s="75">
        <v>0.41</v>
      </c>
      <c r="BN68" s="76">
        <v>0.58571428571428574</v>
      </c>
    </row>
    <row r="69" spans="1:67" x14ac:dyDescent="0.3">
      <c r="A69" s="73" t="s">
        <v>327</v>
      </c>
      <c r="B69" s="75">
        <v>32</v>
      </c>
      <c r="C69" s="75">
        <v>27</v>
      </c>
      <c r="D69" s="76">
        <v>4.8310790177659291</v>
      </c>
      <c r="E69" s="75">
        <v>0.35</v>
      </c>
      <c r="F69" s="75">
        <v>0.22</v>
      </c>
      <c r="G69" s="75">
        <f t="shared" si="9"/>
        <v>1.5909090909090908</v>
      </c>
      <c r="H69" s="75">
        <v>7.7</v>
      </c>
      <c r="I69" s="76">
        <v>0.93666666666666676</v>
      </c>
      <c r="J69" s="76">
        <f t="shared" si="10"/>
        <v>0.19388353268951836</v>
      </c>
      <c r="K69" s="85">
        <f t="shared" si="11"/>
        <v>2.5179679570067321</v>
      </c>
      <c r="L69" s="75">
        <v>6081</v>
      </c>
      <c r="M69" s="77">
        <f t="shared" si="12"/>
        <v>5.4889278556297603</v>
      </c>
      <c r="N69" s="77"/>
      <c r="O69" s="77"/>
      <c r="P69" s="77"/>
      <c r="Q69" s="77">
        <v>0.35</v>
      </c>
      <c r="R69" s="75">
        <f t="shared" si="13"/>
        <v>0.22</v>
      </c>
      <c r="S69" s="75">
        <f t="shared" si="14"/>
        <v>1.5909090909090908</v>
      </c>
      <c r="T69" s="76">
        <v>4.8310790177659291</v>
      </c>
      <c r="V69" s="76">
        <v>0.93666666666666676</v>
      </c>
      <c r="W69" s="87"/>
      <c r="Y69">
        <f t="shared" si="15"/>
        <v>0.19388353268951836</v>
      </c>
      <c r="AB69">
        <v>2.5179679570067321</v>
      </c>
      <c r="AE69">
        <f t="shared" si="16"/>
        <v>7.1808715810932726E-3</v>
      </c>
      <c r="BA69" s="89">
        <v>0.7</v>
      </c>
      <c r="BD69" s="75">
        <v>0.85</v>
      </c>
      <c r="BF69" s="89">
        <v>0.7</v>
      </c>
      <c r="BI69" s="76">
        <f t="shared" si="17"/>
        <v>1.2142857142857144</v>
      </c>
      <c r="BK69" s="75">
        <v>0.85</v>
      </c>
      <c r="BN69" s="76">
        <v>1.2142857142857144</v>
      </c>
    </row>
    <row r="70" spans="1:67" x14ac:dyDescent="0.3">
      <c r="A70" s="73" t="s">
        <v>328</v>
      </c>
      <c r="B70" s="75">
        <v>31</v>
      </c>
      <c r="C70" s="75">
        <v>25</v>
      </c>
      <c r="D70" s="76">
        <v>4.2862204819276668</v>
      </c>
      <c r="E70" s="75">
        <v>0.26</v>
      </c>
      <c r="F70" s="75">
        <v>0.27</v>
      </c>
      <c r="G70" s="75">
        <f t="shared" si="9"/>
        <v>0.96296296296296291</v>
      </c>
      <c r="H70" s="75">
        <v>12</v>
      </c>
      <c r="I70" s="76">
        <v>1.25</v>
      </c>
      <c r="J70" s="76">
        <f t="shared" si="10"/>
        <v>0.29163222127057503</v>
      </c>
      <c r="K70" s="85">
        <f t="shared" si="11"/>
        <v>2.4302685105881254</v>
      </c>
      <c r="L70" s="75">
        <v>6007</v>
      </c>
      <c r="M70" s="77">
        <f t="shared" si="12"/>
        <v>11.479463446721756</v>
      </c>
      <c r="N70" s="77"/>
      <c r="O70" s="77"/>
      <c r="P70" s="77"/>
      <c r="Q70" s="77">
        <v>0.26</v>
      </c>
      <c r="R70" s="75">
        <f t="shared" si="13"/>
        <v>0.27</v>
      </c>
      <c r="S70" s="75">
        <f t="shared" si="14"/>
        <v>0.96296296296296291</v>
      </c>
      <c r="T70" s="76">
        <v>4.2862204819276668</v>
      </c>
      <c r="V70" s="76">
        <v>1.25</v>
      </c>
      <c r="W70" s="87"/>
      <c r="Y70">
        <f t="shared" si="15"/>
        <v>0.29163222127057503</v>
      </c>
      <c r="AB70">
        <v>2.4302685105881254</v>
      </c>
      <c r="AE70">
        <f t="shared" si="16"/>
        <v>1.1665288850823002E-2</v>
      </c>
      <c r="BA70" s="89">
        <v>0.75</v>
      </c>
      <c r="BD70" s="75">
        <v>0.79</v>
      </c>
      <c r="BF70" s="89">
        <v>0.75</v>
      </c>
      <c r="BI70" s="76">
        <f t="shared" si="17"/>
        <v>1.0533333333333335</v>
      </c>
      <c r="BK70" s="75">
        <v>0.79</v>
      </c>
      <c r="BN70" s="76">
        <v>1.0533333333333335</v>
      </c>
    </row>
    <row r="71" spans="1:67" x14ac:dyDescent="0.3">
      <c r="A71" s="73" t="s">
        <v>329</v>
      </c>
      <c r="B71" s="75">
        <v>28</v>
      </c>
      <c r="C71" s="75">
        <v>38</v>
      </c>
      <c r="D71" s="76">
        <v>7.4100760874003724</v>
      </c>
      <c r="E71" s="75">
        <v>0.31</v>
      </c>
      <c r="F71" s="75">
        <v>0.25</v>
      </c>
      <c r="G71" s="75">
        <f t="shared" si="9"/>
        <v>1.24</v>
      </c>
      <c r="H71" s="75">
        <v>5.4</v>
      </c>
      <c r="I71" s="76">
        <v>1.7</v>
      </c>
      <c r="J71" s="76">
        <f t="shared" si="10"/>
        <v>0.22941734739951902</v>
      </c>
      <c r="K71" s="85">
        <f t="shared" si="11"/>
        <v>4.2484693962873887</v>
      </c>
      <c r="L71" s="75">
        <v>9840</v>
      </c>
      <c r="M71" s="92">
        <f t="shared" si="12"/>
        <v>2.85521121122312</v>
      </c>
      <c r="N71" s="77"/>
      <c r="O71" s="77"/>
      <c r="P71" s="77"/>
      <c r="Q71" s="77">
        <v>0.31</v>
      </c>
      <c r="R71" s="75">
        <f t="shared" si="13"/>
        <v>0.25</v>
      </c>
      <c r="S71" s="75">
        <f t="shared" si="14"/>
        <v>1.24</v>
      </c>
      <c r="T71" s="76">
        <v>7.4100760874003724</v>
      </c>
      <c r="V71" s="76">
        <v>1.7</v>
      </c>
      <c r="W71" s="87"/>
      <c r="Y71">
        <f t="shared" si="15"/>
        <v>0.22941734739951902</v>
      </c>
      <c r="AB71">
        <v>4.2484693962873887</v>
      </c>
      <c r="AE71">
        <f t="shared" si="16"/>
        <v>6.0372986157768167E-3</v>
      </c>
      <c r="BA71" s="89">
        <v>0.78</v>
      </c>
      <c r="BD71" s="75">
        <v>0.79</v>
      </c>
      <c r="BF71" s="89">
        <v>0.78</v>
      </c>
      <c r="BI71" s="76">
        <f t="shared" si="17"/>
        <v>1.0128205128205128</v>
      </c>
      <c r="BK71" s="75">
        <v>0.79</v>
      </c>
      <c r="BN71" s="76">
        <v>1.0128205128205128</v>
      </c>
    </row>
    <row r="72" spans="1:67" x14ac:dyDescent="0.3">
      <c r="A72" s="73" t="s">
        <v>330</v>
      </c>
      <c r="B72" s="75">
        <v>30</v>
      </c>
      <c r="C72" s="75">
        <v>26</v>
      </c>
      <c r="D72" s="76">
        <v>5.0853463344904526</v>
      </c>
      <c r="E72" s="75">
        <v>0.26</v>
      </c>
      <c r="F72" s="75">
        <v>0.26</v>
      </c>
      <c r="G72" s="75">
        <f t="shared" si="9"/>
        <v>1</v>
      </c>
      <c r="H72" s="75">
        <v>4.5</v>
      </c>
      <c r="I72" s="76">
        <v>1.1433333333333333</v>
      </c>
      <c r="J72" s="76">
        <f t="shared" si="10"/>
        <v>0.22482900045152859</v>
      </c>
      <c r="K72" s="85">
        <f t="shared" si="11"/>
        <v>4.9962000100339692</v>
      </c>
      <c r="L72" s="75">
        <v>5650</v>
      </c>
      <c r="M72" s="77">
        <f t="shared" si="12"/>
        <v>4.9498086879959011</v>
      </c>
      <c r="N72" s="77"/>
      <c r="O72" s="77"/>
      <c r="P72" s="77"/>
      <c r="Q72" s="77">
        <v>0.26</v>
      </c>
      <c r="R72" s="75">
        <f t="shared" si="13"/>
        <v>0.26</v>
      </c>
      <c r="S72" s="75">
        <f t="shared" si="14"/>
        <v>1</v>
      </c>
      <c r="T72" s="76">
        <v>5.0853463344904526</v>
      </c>
      <c r="V72" s="76">
        <v>1.1433333333333333</v>
      </c>
      <c r="W72" s="87"/>
      <c r="Y72">
        <f t="shared" si="15"/>
        <v>0.22482900045152859</v>
      </c>
      <c r="AB72">
        <v>4.9962000100339692</v>
      </c>
      <c r="AE72">
        <f t="shared" si="16"/>
        <v>8.6472692481357159E-3</v>
      </c>
      <c r="BA72" s="89">
        <v>0.78</v>
      </c>
      <c r="BD72" s="75">
        <v>0.87</v>
      </c>
      <c r="BF72" s="89">
        <v>0.78</v>
      </c>
      <c r="BI72" s="76">
        <f t="shared" si="17"/>
        <v>1.1153846153846154</v>
      </c>
      <c r="BK72" s="75">
        <v>0.87</v>
      </c>
      <c r="BN72" s="76">
        <v>1.1153846153846154</v>
      </c>
    </row>
    <row r="73" spans="1:67" x14ac:dyDescent="0.3">
      <c r="A73" s="73" t="s">
        <v>331</v>
      </c>
      <c r="B73" s="75">
        <v>24</v>
      </c>
      <c r="C73" s="75">
        <v>51</v>
      </c>
      <c r="D73" s="76">
        <v>6.7199219420052403</v>
      </c>
      <c r="E73" s="75">
        <v>0.39</v>
      </c>
      <c r="F73" s="75">
        <v>0.24</v>
      </c>
      <c r="G73" s="75">
        <f t="shared" si="9"/>
        <v>1.6250000000000002</v>
      </c>
      <c r="H73" s="75">
        <v>9.6999999999999993</v>
      </c>
      <c r="I73" s="76">
        <v>0.91333333333333333</v>
      </c>
      <c r="J73" s="76">
        <f t="shared" si="10"/>
        <v>0.13591427716209342</v>
      </c>
      <c r="K73" s="85">
        <f t="shared" si="11"/>
        <v>1.4011781150731282</v>
      </c>
      <c r="L73" s="75">
        <v>6670</v>
      </c>
      <c r="M73" s="92">
        <f t="shared" si="12"/>
        <v>1.8652567541428644</v>
      </c>
      <c r="N73" s="77"/>
      <c r="O73" s="77"/>
      <c r="P73" s="77"/>
      <c r="Q73" s="77">
        <v>0.39</v>
      </c>
      <c r="R73" s="75">
        <f t="shared" si="13"/>
        <v>0.24</v>
      </c>
      <c r="S73" s="75">
        <f t="shared" si="14"/>
        <v>1.6250000000000002</v>
      </c>
      <c r="T73" s="76">
        <v>6.7199219420052403</v>
      </c>
      <c r="V73" s="76">
        <v>0.91333333333333333</v>
      </c>
      <c r="W73" s="87"/>
      <c r="Y73">
        <f t="shared" si="15"/>
        <v>0.13591427716209342</v>
      </c>
      <c r="AB73">
        <v>1.4011781150731282</v>
      </c>
      <c r="AE73">
        <f t="shared" si="16"/>
        <v>2.6649858267077144E-3</v>
      </c>
      <c r="BA73" s="89">
        <v>0.79</v>
      </c>
      <c r="BD73" s="75">
        <v>0.67</v>
      </c>
      <c r="BF73" s="89">
        <v>0.79</v>
      </c>
      <c r="BI73" s="76">
        <f t="shared" si="17"/>
        <v>0.84810126582278478</v>
      </c>
      <c r="BK73" s="75">
        <v>0.67</v>
      </c>
      <c r="BN73" s="76">
        <v>0.84810126582278478</v>
      </c>
    </row>
    <row r="74" spans="1:67" x14ac:dyDescent="0.3">
      <c r="A74" s="73" t="s">
        <v>332</v>
      </c>
      <c r="B74" s="75">
        <v>25</v>
      </c>
      <c r="C74" s="75">
        <v>42</v>
      </c>
      <c r="D74" s="76">
        <v>6.0297677966101082</v>
      </c>
      <c r="E74" s="75">
        <v>0.38</v>
      </c>
      <c r="F74" s="75">
        <v>0.24</v>
      </c>
      <c r="G74" s="75">
        <f t="shared" si="9"/>
        <v>1.5833333333333335</v>
      </c>
      <c r="H74" s="75">
        <v>6.5</v>
      </c>
      <c r="I74" s="76">
        <v>1.25</v>
      </c>
      <c r="J74" s="76">
        <f t="shared" si="10"/>
        <v>0.20730483198751715</v>
      </c>
      <c r="K74" s="85">
        <f t="shared" si="11"/>
        <v>3.1893051075002639</v>
      </c>
      <c r="L74" s="75">
        <v>8781</v>
      </c>
      <c r="M74" s="77">
        <f t="shared" si="12"/>
        <v>4.3877357256735232</v>
      </c>
      <c r="N74" s="77"/>
      <c r="O74" s="77"/>
      <c r="P74" s="77"/>
      <c r="Q74" s="77">
        <v>0.38</v>
      </c>
      <c r="R74" s="75">
        <f t="shared" si="13"/>
        <v>0.24</v>
      </c>
      <c r="S74" s="75">
        <f t="shared" si="14"/>
        <v>1.5833333333333335</v>
      </c>
      <c r="T74" s="76">
        <v>6.0297677966101082</v>
      </c>
      <c r="V74" s="76">
        <v>1.25</v>
      </c>
      <c r="W74" s="87"/>
      <c r="Y74">
        <f t="shared" si="15"/>
        <v>0.20730483198751715</v>
      </c>
      <c r="AB74">
        <v>3.1893051075002639</v>
      </c>
      <c r="AE74">
        <f t="shared" si="16"/>
        <v>4.9358293330361222E-3</v>
      </c>
      <c r="BA74" s="89">
        <v>0.88</v>
      </c>
      <c r="BD74" s="75">
        <v>0.38</v>
      </c>
      <c r="BF74" s="89">
        <v>0.88</v>
      </c>
      <c r="BI74" s="76">
        <f t="shared" si="17"/>
        <v>0.43181818181818182</v>
      </c>
      <c r="BK74" s="75">
        <v>0.38</v>
      </c>
      <c r="BN74" s="76">
        <v>0.43181818181818182</v>
      </c>
    </row>
    <row r="75" spans="1:67" x14ac:dyDescent="0.3">
      <c r="A75" s="73" t="s">
        <v>333</v>
      </c>
      <c r="B75" s="75">
        <v>16</v>
      </c>
      <c r="C75" s="75">
        <v>39</v>
      </c>
      <c r="D75" s="76">
        <v>4.7947551153767112</v>
      </c>
      <c r="E75" s="75">
        <v>0.45</v>
      </c>
      <c r="F75" s="75">
        <v>0.25</v>
      </c>
      <c r="G75" s="75">
        <f t="shared" si="9"/>
        <v>1.8</v>
      </c>
      <c r="H75" s="75">
        <v>8</v>
      </c>
      <c r="I75" s="76">
        <v>0.69500000000000006</v>
      </c>
      <c r="J75" s="76">
        <f t="shared" si="10"/>
        <v>0.14495005131151431</v>
      </c>
      <c r="K75" s="85">
        <f t="shared" si="11"/>
        <v>1.8118756413939288</v>
      </c>
      <c r="L75" s="75">
        <v>5866</v>
      </c>
      <c r="M75" s="77">
        <f t="shared" si="12"/>
        <v>4.7895731219306024</v>
      </c>
      <c r="N75" s="77"/>
      <c r="O75" s="77"/>
      <c r="P75" s="77"/>
      <c r="Q75" s="77">
        <v>0.45</v>
      </c>
      <c r="R75" s="75">
        <f t="shared" si="13"/>
        <v>0.25</v>
      </c>
      <c r="S75" s="75">
        <f t="shared" si="14"/>
        <v>1.8</v>
      </c>
      <c r="T75" s="76">
        <v>4.7947551153767112</v>
      </c>
      <c r="V75" s="76">
        <v>0.69500000000000006</v>
      </c>
      <c r="W75" s="87"/>
      <c r="Y75">
        <f t="shared" si="15"/>
        <v>0.14495005131151431</v>
      </c>
      <c r="AB75">
        <v>1.8118756413939288</v>
      </c>
      <c r="AE75">
        <f t="shared" si="16"/>
        <v>3.7166679823465209E-3</v>
      </c>
      <c r="BA75" s="89">
        <v>0.9</v>
      </c>
      <c r="BD75" s="75">
        <v>0.87</v>
      </c>
      <c r="BF75" s="89">
        <v>0.9</v>
      </c>
      <c r="BI75" s="76">
        <f t="shared" si="17"/>
        <v>0.96666666666666667</v>
      </c>
      <c r="BK75" s="75">
        <v>0.87</v>
      </c>
      <c r="BN75" s="76">
        <v>0.96666666666666667</v>
      </c>
    </row>
    <row r="76" spans="1:67" x14ac:dyDescent="0.3">
      <c r="A76" s="73" t="s">
        <v>334</v>
      </c>
      <c r="B76" s="75">
        <v>18</v>
      </c>
      <c r="C76" s="75">
        <v>36</v>
      </c>
      <c r="D76" s="76">
        <v>6.4293307228914998</v>
      </c>
      <c r="E76" s="75">
        <v>0.33</v>
      </c>
      <c r="F76" s="75">
        <v>0.24</v>
      </c>
      <c r="G76" s="75">
        <f t="shared" si="9"/>
        <v>1.3750000000000002</v>
      </c>
      <c r="H76" s="75">
        <v>6.8</v>
      </c>
      <c r="I76" s="76">
        <v>1.2233333333333334</v>
      </c>
      <c r="J76" s="76">
        <f t="shared" si="10"/>
        <v>0.19027382258897962</v>
      </c>
      <c r="K76" s="85">
        <f t="shared" si="11"/>
        <v>2.7981444498379355</v>
      </c>
      <c r="L76" s="75">
        <v>7517</v>
      </c>
      <c r="M76" s="92">
        <f t="shared" si="12"/>
        <v>2.9769230790784817</v>
      </c>
      <c r="N76" s="77"/>
      <c r="O76" s="77"/>
      <c r="P76" s="77"/>
      <c r="Q76" s="77">
        <v>0.33</v>
      </c>
      <c r="R76" s="75">
        <f t="shared" si="13"/>
        <v>0.24</v>
      </c>
      <c r="S76" s="75">
        <f t="shared" si="14"/>
        <v>1.3750000000000002</v>
      </c>
      <c r="T76" s="76">
        <v>6.4293307228914998</v>
      </c>
      <c r="V76" s="76">
        <v>1.2233333333333334</v>
      </c>
      <c r="W76" s="87"/>
      <c r="Y76">
        <f t="shared" si="15"/>
        <v>0.19027382258897962</v>
      </c>
      <c r="AB76">
        <v>2.7981444498379355</v>
      </c>
      <c r="AE76">
        <f t="shared" si="16"/>
        <v>5.2853839608049897E-3</v>
      </c>
      <c r="BA76" s="89">
        <v>0.9</v>
      </c>
      <c r="BD76" s="75">
        <v>0.98</v>
      </c>
      <c r="BF76" s="89">
        <v>0.9</v>
      </c>
      <c r="BI76" s="76">
        <f t="shared" si="17"/>
        <v>1.0888888888888888</v>
      </c>
      <c r="BK76" s="75">
        <v>0.98</v>
      </c>
      <c r="BN76" s="76">
        <v>1.0888888888888888</v>
      </c>
    </row>
    <row r="77" spans="1:67" x14ac:dyDescent="0.3">
      <c r="A77" s="73" t="s">
        <v>335</v>
      </c>
      <c r="B77" s="75">
        <v>19</v>
      </c>
      <c r="C77" s="75">
        <v>36</v>
      </c>
      <c r="D77" s="76">
        <v>5.5938809679394979</v>
      </c>
      <c r="E77" s="75">
        <v>0.35</v>
      </c>
      <c r="F77" s="75">
        <v>0.18</v>
      </c>
      <c r="G77" s="75">
        <f t="shared" si="9"/>
        <v>1.9444444444444444</v>
      </c>
      <c r="H77" s="75">
        <v>6.3</v>
      </c>
      <c r="I77" s="76">
        <v>0.84166666666666667</v>
      </c>
      <c r="J77" s="76">
        <f t="shared" si="10"/>
        <v>0.15046202654124297</v>
      </c>
      <c r="K77" s="85">
        <f t="shared" si="11"/>
        <v>2.3882861355752851</v>
      </c>
      <c r="L77" s="75">
        <v>5447</v>
      </c>
      <c r="M77" s="92">
        <f t="shared" si="12"/>
        <v>2.8262796341420944</v>
      </c>
      <c r="N77" s="77"/>
      <c r="O77" s="77"/>
      <c r="P77" s="77"/>
      <c r="Q77" s="77">
        <v>0.35</v>
      </c>
      <c r="R77" s="75">
        <f t="shared" si="13"/>
        <v>0.18</v>
      </c>
      <c r="S77" s="75">
        <f t="shared" si="14"/>
        <v>1.9444444444444444</v>
      </c>
      <c r="T77" s="76">
        <v>5.5938809679394979</v>
      </c>
      <c r="V77" s="76">
        <v>0.84166666666666667</v>
      </c>
      <c r="W77" s="87"/>
      <c r="Y77">
        <f t="shared" si="15"/>
        <v>0.15046202654124297</v>
      </c>
      <c r="AB77">
        <v>2.3882861355752851</v>
      </c>
      <c r="AE77">
        <f t="shared" si="16"/>
        <v>4.1795007372567488E-3</v>
      </c>
      <c r="BA77" s="89">
        <v>0.9</v>
      </c>
      <c r="BD77" s="75">
        <v>1.04</v>
      </c>
      <c r="BF77" s="89">
        <v>0.9</v>
      </c>
      <c r="BI77" s="76">
        <f t="shared" si="17"/>
        <v>1.1555555555555557</v>
      </c>
      <c r="BK77" s="75">
        <v>1.04</v>
      </c>
      <c r="BN77" s="76">
        <v>1.1555555555555557</v>
      </c>
    </row>
    <row r="78" spans="1:67" x14ac:dyDescent="0.3">
      <c r="A78" s="73" t="s">
        <v>336</v>
      </c>
      <c r="B78" s="75">
        <v>20</v>
      </c>
      <c r="C78" s="75">
        <v>29</v>
      </c>
      <c r="D78" s="76">
        <v>5.9571199918316724</v>
      </c>
      <c r="E78" s="75">
        <v>0.38</v>
      </c>
      <c r="F78" s="75">
        <v>0.28999999999999998</v>
      </c>
      <c r="G78" s="75">
        <f t="shared" si="9"/>
        <v>1.3103448275862071</v>
      </c>
      <c r="H78" s="75">
        <v>10.4</v>
      </c>
      <c r="I78" s="76">
        <v>1.5</v>
      </c>
      <c r="J78" s="76">
        <f t="shared" si="10"/>
        <v>0.25179952763361846</v>
      </c>
      <c r="K78" s="85">
        <f t="shared" si="11"/>
        <v>2.4211493041694081</v>
      </c>
      <c r="L78" s="75">
        <v>10522</v>
      </c>
      <c r="M78" s="77">
        <f t="shared" si="12"/>
        <v>6.5947314664049035</v>
      </c>
      <c r="N78" s="77"/>
      <c r="O78" s="77"/>
      <c r="P78" s="77"/>
      <c r="Q78" s="77">
        <v>0.38</v>
      </c>
      <c r="R78" s="75">
        <f t="shared" si="13"/>
        <v>0.28999999999999998</v>
      </c>
      <c r="S78" s="75">
        <f t="shared" si="14"/>
        <v>1.3103448275862071</v>
      </c>
      <c r="T78" s="76">
        <v>5.9571199918316724</v>
      </c>
      <c r="V78" s="76">
        <v>1.5</v>
      </c>
      <c r="W78" s="87"/>
      <c r="Y78">
        <f t="shared" si="15"/>
        <v>0.25179952763361846</v>
      </c>
      <c r="AB78">
        <v>2.4211493041694081</v>
      </c>
      <c r="AE78">
        <f t="shared" si="16"/>
        <v>8.6827423321937398E-3</v>
      </c>
      <c r="BA78" s="89">
        <v>0.93</v>
      </c>
      <c r="BD78" s="75">
        <v>1.05</v>
      </c>
      <c r="BF78" s="89">
        <v>0.93</v>
      </c>
      <c r="BI78" s="76">
        <f t="shared" si="17"/>
        <v>1.129032258064516</v>
      </c>
      <c r="BK78" s="75">
        <v>1.05</v>
      </c>
      <c r="BN78" s="76">
        <v>1.129032258064516</v>
      </c>
    </row>
    <row r="79" spans="1:67" x14ac:dyDescent="0.3">
      <c r="A79" s="73" t="s">
        <v>355</v>
      </c>
      <c r="B79" s="75">
        <v>27</v>
      </c>
      <c r="C79" s="75">
        <v>37</v>
      </c>
      <c r="D79" s="76">
        <v>7.0831609658974157</v>
      </c>
      <c r="E79" s="75">
        <v>0.17</v>
      </c>
      <c r="F79" s="75">
        <v>0.18</v>
      </c>
      <c r="G79" s="75">
        <f t="shared" si="9"/>
        <v>0.94444444444444453</v>
      </c>
      <c r="H79" s="75">
        <v>9.4</v>
      </c>
      <c r="I79" s="76">
        <v>1.75</v>
      </c>
      <c r="J79" s="76">
        <f t="shared" si="10"/>
        <v>0.24706483566102047</v>
      </c>
      <c r="K79" s="85">
        <f t="shared" si="11"/>
        <v>2.6283493155427711</v>
      </c>
      <c r="L79" s="75">
        <v>5563</v>
      </c>
      <c r="M79" s="92">
        <f t="shared" si="12"/>
        <v>1.9877800707995281</v>
      </c>
      <c r="N79" s="77"/>
      <c r="O79" s="77"/>
      <c r="P79" s="77"/>
      <c r="Q79" s="77">
        <v>0.17</v>
      </c>
      <c r="R79" s="75">
        <f t="shared" si="13"/>
        <v>0.18</v>
      </c>
      <c r="S79" s="75">
        <f t="shared" si="14"/>
        <v>0.94444444444444453</v>
      </c>
      <c r="T79" s="76">
        <v>7.0831609658974157</v>
      </c>
      <c r="V79" s="76">
        <v>1.75</v>
      </c>
      <c r="W79" s="87"/>
      <c r="Y79">
        <f t="shared" si="15"/>
        <v>0.24706483566102047</v>
      </c>
      <c r="AB79">
        <v>2.6283493155427711</v>
      </c>
      <c r="AE79">
        <f t="shared" si="16"/>
        <v>6.677427990838391E-3</v>
      </c>
    </row>
    <row r="80" spans="1:67" x14ac:dyDescent="0.3">
      <c r="A80" s="73" t="s">
        <v>348</v>
      </c>
      <c r="B80" s="75">
        <v>19</v>
      </c>
      <c r="C80" s="75">
        <v>40</v>
      </c>
      <c r="D80" s="76">
        <v>4.6857834082090593</v>
      </c>
      <c r="E80" s="75">
        <v>0.3</v>
      </c>
      <c r="F80" s="75">
        <v>0.2</v>
      </c>
      <c r="G80" s="75">
        <f t="shared" si="9"/>
        <v>1.4999999999999998</v>
      </c>
      <c r="H80" s="75">
        <v>12.6</v>
      </c>
      <c r="I80" s="76">
        <v>0.8</v>
      </c>
      <c r="J80" s="76">
        <f t="shared" si="10"/>
        <v>0.17072918876243276</v>
      </c>
      <c r="K80" s="85">
        <f t="shared" si="11"/>
        <v>1.3549935616066091</v>
      </c>
      <c r="L80" s="75">
        <v>4488</v>
      </c>
      <c r="M80" s="77">
        <f t="shared" si="12"/>
        <v>4.2595417971294021</v>
      </c>
      <c r="N80" s="77"/>
      <c r="O80" s="77"/>
      <c r="P80" s="77"/>
      <c r="Q80" s="77">
        <v>0.3</v>
      </c>
      <c r="R80" s="75">
        <f t="shared" si="13"/>
        <v>0.2</v>
      </c>
      <c r="S80" s="75">
        <f t="shared" si="14"/>
        <v>1.4999999999999998</v>
      </c>
      <c r="T80" s="76">
        <v>4.6857834082090593</v>
      </c>
      <c r="V80" s="76">
        <v>0.8</v>
      </c>
      <c r="W80" s="87"/>
      <c r="Y80">
        <f t="shared" si="15"/>
        <v>0.17072918876243276</v>
      </c>
      <c r="AB80">
        <v>1.3549935616066091</v>
      </c>
      <c r="AE80">
        <f t="shared" si="16"/>
        <v>4.2682297190608188E-3</v>
      </c>
      <c r="BK80" s="134">
        <v>0.22</v>
      </c>
      <c r="BO80">
        <f>0.22/0.11</f>
        <v>2</v>
      </c>
    </row>
    <row r="81" spans="1:67" x14ac:dyDescent="0.3">
      <c r="A81" s="73" t="s">
        <v>347</v>
      </c>
      <c r="B81" s="75">
        <v>18</v>
      </c>
      <c r="C81" s="75">
        <v>42</v>
      </c>
      <c r="D81" s="76">
        <v>5.9207960894424554</v>
      </c>
      <c r="E81" s="75">
        <v>0.3</v>
      </c>
      <c r="F81" s="75">
        <v>0.2</v>
      </c>
      <c r="G81" s="75">
        <f t="shared" si="9"/>
        <v>1.4999999999999998</v>
      </c>
      <c r="H81" s="75">
        <v>11.4</v>
      </c>
      <c r="I81" s="76">
        <v>1.3333333333333333</v>
      </c>
      <c r="J81" s="76">
        <f t="shared" si="10"/>
        <v>0.22519494223265668</v>
      </c>
      <c r="K81" s="85">
        <f t="shared" si="11"/>
        <v>1.9753942301110234</v>
      </c>
      <c r="L81" s="75">
        <v>7480</v>
      </c>
      <c r="M81" s="77">
        <f t="shared" si="12"/>
        <v>4.3293115939864393</v>
      </c>
      <c r="N81" s="77"/>
      <c r="O81" s="77"/>
      <c r="P81" s="77"/>
      <c r="Q81" s="77">
        <v>0.3</v>
      </c>
      <c r="R81" s="75">
        <f t="shared" si="13"/>
        <v>0.2</v>
      </c>
      <c r="S81" s="75">
        <f t="shared" si="14"/>
        <v>1.4999999999999998</v>
      </c>
      <c r="T81" s="76">
        <v>5.9207960894424554</v>
      </c>
      <c r="V81" s="76">
        <v>1.3333333333333333</v>
      </c>
      <c r="W81" s="87"/>
      <c r="Y81">
        <f t="shared" si="15"/>
        <v>0.22519494223265668</v>
      </c>
      <c r="AB81">
        <v>1.9753942301110234</v>
      </c>
      <c r="AE81">
        <f t="shared" si="16"/>
        <v>5.3617843388727784E-3</v>
      </c>
      <c r="BK81" s="134">
        <v>0.34</v>
      </c>
      <c r="BO81">
        <f>0.34/0.13</f>
        <v>2.6153846153846154</v>
      </c>
    </row>
    <row r="82" spans="1:67" x14ac:dyDescent="0.3">
      <c r="A82" s="73" t="s">
        <v>356</v>
      </c>
      <c r="B82" s="75">
        <v>27</v>
      </c>
      <c r="C82" s="75">
        <v>35</v>
      </c>
      <c r="D82" s="76">
        <v>7.3374282826219375</v>
      </c>
      <c r="E82" s="75">
        <v>0.21</v>
      </c>
      <c r="F82" s="75">
        <v>0.23</v>
      </c>
      <c r="G82" s="75">
        <f t="shared" si="9"/>
        <v>0.91304347826086951</v>
      </c>
      <c r="H82" s="75">
        <v>9.3000000000000007</v>
      </c>
      <c r="I82" s="76">
        <v>1.8166666666666667</v>
      </c>
      <c r="J82" s="76">
        <f t="shared" si="10"/>
        <v>0.24758901848066905</v>
      </c>
      <c r="K82" s="85">
        <f t="shared" si="11"/>
        <v>2.662247510544828</v>
      </c>
      <c r="L82" s="75">
        <v>7134</v>
      </c>
      <c r="M82" s="92">
        <f t="shared" si="12"/>
        <v>2.2979970553386719</v>
      </c>
      <c r="N82" s="77"/>
      <c r="O82" s="77"/>
      <c r="P82" s="77"/>
      <c r="Q82" s="77">
        <v>0.21</v>
      </c>
      <c r="R82" s="75">
        <f t="shared" si="13"/>
        <v>0.23</v>
      </c>
      <c r="S82" s="75">
        <f t="shared" si="14"/>
        <v>0.91304347826086951</v>
      </c>
      <c r="T82" s="76">
        <v>7.3374282826219375</v>
      </c>
      <c r="V82" s="76">
        <v>1.8166666666666667</v>
      </c>
      <c r="W82" s="87"/>
      <c r="Y82">
        <f t="shared" si="15"/>
        <v>0.24758901848066905</v>
      </c>
      <c r="AB82">
        <v>2.662247510544828</v>
      </c>
      <c r="AE82">
        <f t="shared" si="16"/>
        <v>7.0739719565905447E-3</v>
      </c>
      <c r="BK82" s="134">
        <v>0.35</v>
      </c>
      <c r="BO82">
        <f>0.35/0.31</f>
        <v>1.129032258064516</v>
      </c>
    </row>
    <row r="83" spans="1:67" x14ac:dyDescent="0.3">
      <c r="A83" s="73" t="s">
        <v>357</v>
      </c>
      <c r="B83" s="75">
        <v>29</v>
      </c>
      <c r="C83" s="75">
        <v>28</v>
      </c>
      <c r="D83" s="76">
        <v>5.6665287727179328</v>
      </c>
      <c r="E83" s="75">
        <v>0.25</v>
      </c>
      <c r="F83" s="75">
        <v>0.23</v>
      </c>
      <c r="G83" s="75">
        <f t="shared" si="9"/>
        <v>1.0869565217391304</v>
      </c>
      <c r="H83" s="75">
        <v>7.1</v>
      </c>
      <c r="I83" s="76">
        <v>1.4283333333333335</v>
      </c>
      <c r="J83" s="76">
        <f t="shared" si="10"/>
        <v>0.25206495733511258</v>
      </c>
      <c r="K83" s="85">
        <f t="shared" si="11"/>
        <v>3.550210666691727</v>
      </c>
      <c r="L83" s="75">
        <v>6677</v>
      </c>
      <c r="M83" s="77">
        <f t="shared" si="12"/>
        <v>4.7224517943768314</v>
      </c>
      <c r="N83" s="77"/>
      <c r="O83" s="77"/>
      <c r="P83" s="77"/>
      <c r="Q83" s="77">
        <v>0.25</v>
      </c>
      <c r="R83" s="75">
        <f t="shared" si="13"/>
        <v>0.23</v>
      </c>
      <c r="S83" s="75">
        <f t="shared" si="14"/>
        <v>1.0869565217391304</v>
      </c>
      <c r="T83" s="76">
        <v>5.6665287727179328</v>
      </c>
      <c r="V83" s="76">
        <v>1.4283333333333335</v>
      </c>
      <c r="W83" s="87"/>
      <c r="Y83">
        <f t="shared" si="15"/>
        <v>0.25206495733511258</v>
      </c>
      <c r="AB83">
        <v>3.550210666691727</v>
      </c>
      <c r="AE83">
        <f t="shared" si="16"/>
        <v>9.0023199048254489E-3</v>
      </c>
    </row>
    <row r="84" spans="1:67" x14ac:dyDescent="0.3">
      <c r="A84" s="73" t="s">
        <v>349</v>
      </c>
      <c r="B84" s="75">
        <v>17</v>
      </c>
      <c r="C84" s="75">
        <v>44</v>
      </c>
      <c r="D84" s="76">
        <v>4.2135726771492319</v>
      </c>
      <c r="E84" s="75">
        <v>0.28000000000000003</v>
      </c>
      <c r="F84" s="75">
        <v>0.2</v>
      </c>
      <c r="G84" s="75">
        <f t="shared" ref="G84:G109" si="18">E84/F84</f>
        <v>1.4000000000000001</v>
      </c>
      <c r="H84" s="75">
        <v>10.8</v>
      </c>
      <c r="I84" s="76">
        <v>0.45666666666666667</v>
      </c>
      <c r="J84" s="76">
        <f t="shared" ref="J84:J109" si="19">I84/D84</f>
        <v>0.10837991928873829</v>
      </c>
      <c r="K84" s="85">
        <f t="shared" ref="K84:K109" si="20">J84/(H84/100)</f>
        <v>1.0035177711920211</v>
      </c>
      <c r="L84" s="75">
        <v>2391</v>
      </c>
      <c r="M84" s="92">
        <f t="shared" ref="M84:M109" si="21">2*9.81*L84/(1.2*1.005*(B84+273.15)*(D84-I84)^3)</f>
        <v>2.5282365536263125</v>
      </c>
      <c r="N84" s="77"/>
      <c r="O84" s="77"/>
      <c r="P84" s="77"/>
      <c r="Q84" s="77">
        <v>0.28000000000000003</v>
      </c>
      <c r="R84" s="75">
        <f t="shared" ref="R84:R109" si="22">F84</f>
        <v>0.2</v>
      </c>
      <c r="S84" s="75">
        <f t="shared" ref="S84:S109" si="23">G84</f>
        <v>1.4000000000000001</v>
      </c>
      <c r="T84" s="76">
        <v>4.2135726771492319</v>
      </c>
      <c r="V84" s="76">
        <v>0.45666666666666667</v>
      </c>
      <c r="W84" s="87"/>
      <c r="Y84">
        <f t="shared" ref="Y84:Y109" si="24">J84</f>
        <v>0.10837991928873829</v>
      </c>
      <c r="AB84">
        <v>1.0035177711920211</v>
      </c>
      <c r="AE84">
        <f t="shared" si="16"/>
        <v>2.4631799838349612E-3</v>
      </c>
    </row>
    <row r="85" spans="1:67" x14ac:dyDescent="0.3">
      <c r="A85" s="73" t="s">
        <v>354</v>
      </c>
      <c r="B85" s="75">
        <v>26</v>
      </c>
      <c r="C85" s="75">
        <v>14</v>
      </c>
      <c r="D85" s="76">
        <v>13.33087217684283</v>
      </c>
      <c r="E85" s="75">
        <v>0.19</v>
      </c>
      <c r="F85" s="75">
        <v>0.17</v>
      </c>
      <c r="G85" s="75">
        <f t="shared" si="18"/>
        <v>1.1176470588235294</v>
      </c>
      <c r="H85" s="75">
        <v>7</v>
      </c>
      <c r="I85" s="76">
        <v>2.5</v>
      </c>
      <c r="J85" s="76">
        <f t="shared" si="19"/>
        <v>0.18753461640287655</v>
      </c>
      <c r="K85" s="85">
        <f t="shared" si="20"/>
        <v>2.6790659486125219</v>
      </c>
      <c r="L85" s="75">
        <v>8883</v>
      </c>
      <c r="M85" s="92">
        <f t="shared" si="21"/>
        <v>0.38021746228342185</v>
      </c>
      <c r="N85" s="77"/>
      <c r="O85" s="77"/>
      <c r="P85" s="77"/>
      <c r="Q85" s="77">
        <v>0.19</v>
      </c>
      <c r="R85" s="75">
        <f t="shared" si="22"/>
        <v>0.17</v>
      </c>
      <c r="S85" s="75">
        <f t="shared" si="23"/>
        <v>1.1176470588235294</v>
      </c>
      <c r="T85" s="76">
        <v>13.33087217684283</v>
      </c>
      <c r="V85" s="76">
        <v>2.5</v>
      </c>
      <c r="W85" s="87"/>
      <c r="Y85">
        <f t="shared" si="24"/>
        <v>0.18753461640287655</v>
      </c>
      <c r="AB85">
        <v>2.6790659486125219</v>
      </c>
      <c r="AE85">
        <f t="shared" si="16"/>
        <v>1.3395329743062611E-2</v>
      </c>
    </row>
    <row r="86" spans="1:67" x14ac:dyDescent="0.3">
      <c r="A86" s="73" t="s">
        <v>352</v>
      </c>
      <c r="B86" s="75">
        <v>28</v>
      </c>
      <c r="C86" s="75">
        <v>36</v>
      </c>
      <c r="D86" s="76">
        <v>7.2284565754542847</v>
      </c>
      <c r="E86" s="75">
        <v>0.31</v>
      </c>
      <c r="F86" s="75">
        <v>0.27</v>
      </c>
      <c r="G86" s="75">
        <f t="shared" si="18"/>
        <v>1.1481481481481481</v>
      </c>
      <c r="H86" s="75">
        <v>8.3000000000000007</v>
      </c>
      <c r="I86" s="76">
        <v>2.2216666666666667</v>
      </c>
      <c r="J86" s="76">
        <f t="shared" si="19"/>
        <v>0.30735007445583806</v>
      </c>
      <c r="K86" s="85">
        <f t="shared" si="20"/>
        <v>3.7030129452510607</v>
      </c>
      <c r="L86" s="75">
        <v>12879</v>
      </c>
      <c r="M86" s="77">
        <f t="shared" si="21"/>
        <v>5.5433572240068942</v>
      </c>
      <c r="N86" s="77"/>
      <c r="O86" s="77"/>
      <c r="P86" s="77"/>
      <c r="Q86" s="77">
        <v>0.31</v>
      </c>
      <c r="R86" s="75">
        <f t="shared" si="22"/>
        <v>0.27</v>
      </c>
      <c r="S86" s="75">
        <f t="shared" si="23"/>
        <v>1.1481481481481481</v>
      </c>
      <c r="T86" s="76">
        <v>7.2284565754542847</v>
      </c>
      <c r="V86" s="76">
        <v>2.2216666666666667</v>
      </c>
      <c r="W86" s="87"/>
      <c r="Y86">
        <f t="shared" si="24"/>
        <v>0.30735007445583806</v>
      </c>
      <c r="AB86">
        <v>3.7030129452510607</v>
      </c>
      <c r="AE86">
        <f t="shared" si="16"/>
        <v>8.5375020682177238E-3</v>
      </c>
    </row>
    <row r="87" spans="1:67" x14ac:dyDescent="0.3">
      <c r="A87" s="73" t="s">
        <v>353</v>
      </c>
      <c r="B87" s="75">
        <v>28</v>
      </c>
      <c r="C87" s="75">
        <v>35</v>
      </c>
      <c r="D87" s="76">
        <v>5.9207960894424554</v>
      </c>
      <c r="E87" s="75">
        <v>0.28000000000000003</v>
      </c>
      <c r="F87" s="75">
        <v>0.24</v>
      </c>
      <c r="G87" s="75">
        <f t="shared" si="18"/>
        <v>1.1666666666666667</v>
      </c>
      <c r="H87" s="75">
        <v>8</v>
      </c>
      <c r="I87" s="76">
        <v>1.4283333333333335</v>
      </c>
      <c r="J87" s="76">
        <f t="shared" si="19"/>
        <v>0.24124008186673349</v>
      </c>
      <c r="K87" s="85">
        <f t="shared" si="20"/>
        <v>3.0155010233341684</v>
      </c>
      <c r="L87" s="75">
        <v>7479</v>
      </c>
      <c r="M87" s="77">
        <f t="shared" si="21"/>
        <v>4.4561408015637118</v>
      </c>
      <c r="N87" s="77"/>
      <c r="O87" s="77"/>
      <c r="P87" s="77"/>
      <c r="Q87" s="77">
        <v>0.28000000000000003</v>
      </c>
      <c r="R87" s="75">
        <f t="shared" si="22"/>
        <v>0.24</v>
      </c>
      <c r="S87" s="75">
        <f t="shared" si="23"/>
        <v>1.1666666666666667</v>
      </c>
      <c r="T87" s="76">
        <v>5.9207960894424554</v>
      </c>
      <c r="V87" s="76">
        <v>1.4283333333333335</v>
      </c>
      <c r="W87" s="87"/>
      <c r="Y87">
        <f t="shared" si="24"/>
        <v>0.24124008186673349</v>
      </c>
      <c r="AB87">
        <v>3.0155010233341684</v>
      </c>
      <c r="AE87">
        <f t="shared" si="16"/>
        <v>6.8925737676209563E-3</v>
      </c>
    </row>
    <row r="88" spans="1:67" x14ac:dyDescent="0.3">
      <c r="A88" s="73" t="s">
        <v>351</v>
      </c>
      <c r="B88" s="75">
        <v>23</v>
      </c>
      <c r="C88" s="75">
        <v>53</v>
      </c>
      <c r="D88" s="76">
        <v>4.140924872370797</v>
      </c>
      <c r="E88" s="75">
        <v>0.22</v>
      </c>
      <c r="F88" s="75">
        <v>0.25</v>
      </c>
      <c r="G88" s="75">
        <f t="shared" si="18"/>
        <v>0.88</v>
      </c>
      <c r="H88" s="75">
        <v>11.3</v>
      </c>
      <c r="I88" s="76">
        <v>0.73333333333333328</v>
      </c>
      <c r="J88" s="76">
        <f t="shared" si="19"/>
        <v>0.17709409272945326</v>
      </c>
      <c r="K88" s="85">
        <f t="shared" si="20"/>
        <v>1.5672043604376393</v>
      </c>
      <c r="L88" s="75">
        <v>3017</v>
      </c>
      <c r="M88" s="77">
        <f t="shared" si="21"/>
        <v>4.188636518050795</v>
      </c>
      <c r="N88" s="77"/>
      <c r="O88" s="77"/>
      <c r="P88" s="77"/>
      <c r="Q88" s="77">
        <v>0.22</v>
      </c>
      <c r="R88" s="75">
        <f t="shared" si="22"/>
        <v>0.25</v>
      </c>
      <c r="S88" s="75">
        <f t="shared" si="23"/>
        <v>0.88</v>
      </c>
      <c r="T88" s="76">
        <v>4.140924872370797</v>
      </c>
      <c r="V88" s="76">
        <v>0.73333333333333328</v>
      </c>
      <c r="W88" s="87"/>
      <c r="Y88">
        <f t="shared" si="24"/>
        <v>0.17709409272945326</v>
      </c>
      <c r="AB88">
        <v>1.5672043604376393</v>
      </c>
      <c r="AE88">
        <f t="shared" si="16"/>
        <v>3.3413979760274198E-3</v>
      </c>
    </row>
    <row r="89" spans="1:67" x14ac:dyDescent="0.3">
      <c r="A89" s="73" t="s">
        <v>350</v>
      </c>
      <c r="B89" s="75">
        <v>24</v>
      </c>
      <c r="C89" s="75">
        <v>41</v>
      </c>
      <c r="D89" s="76">
        <v>9.5895102307534223</v>
      </c>
      <c r="E89" s="75">
        <v>0.27</v>
      </c>
      <c r="F89" s="75">
        <v>0.28000000000000003</v>
      </c>
      <c r="G89" s="75">
        <f t="shared" si="18"/>
        <v>0.9642857142857143</v>
      </c>
      <c r="H89" s="75">
        <v>12.5</v>
      </c>
      <c r="I89" s="76">
        <v>2.1483333333333334</v>
      </c>
      <c r="J89" s="76">
        <f t="shared" si="19"/>
        <v>0.22402951575604552</v>
      </c>
      <c r="K89" s="85">
        <f t="shared" si="20"/>
        <v>1.7922361260483641</v>
      </c>
      <c r="L89" s="75">
        <v>10847</v>
      </c>
      <c r="M89" s="92">
        <f t="shared" si="21"/>
        <v>1.4413209977844268</v>
      </c>
      <c r="N89" s="77"/>
      <c r="O89" s="77"/>
      <c r="P89" s="77"/>
      <c r="Q89" s="77">
        <v>0.27</v>
      </c>
      <c r="R89" s="75">
        <f t="shared" si="22"/>
        <v>0.28000000000000003</v>
      </c>
      <c r="S89" s="75">
        <f t="shared" si="23"/>
        <v>0.9642857142857143</v>
      </c>
      <c r="T89" s="76">
        <v>9.5895102307534223</v>
      </c>
      <c r="V89" s="76">
        <v>2.1483333333333334</v>
      </c>
      <c r="W89" s="87"/>
      <c r="Y89">
        <f t="shared" si="24"/>
        <v>0.22402951575604552</v>
      </c>
      <c r="AB89">
        <v>1.7922361260483641</v>
      </c>
      <c r="AE89">
        <f t="shared" si="16"/>
        <v>5.4641345306352569E-3</v>
      </c>
    </row>
    <row r="90" spans="1:67" x14ac:dyDescent="0.3">
      <c r="A90" s="73" t="s">
        <v>346</v>
      </c>
      <c r="B90" s="75">
        <v>27</v>
      </c>
      <c r="C90" s="75">
        <v>21</v>
      </c>
      <c r="D90" s="76">
        <v>4.5768117010414064</v>
      </c>
      <c r="E90" s="75">
        <v>0.22</v>
      </c>
      <c r="F90" s="75">
        <v>0.26</v>
      </c>
      <c r="G90" s="75">
        <f t="shared" si="18"/>
        <v>0.84615384615384615</v>
      </c>
      <c r="H90" s="75">
        <v>11.9</v>
      </c>
      <c r="I90" s="76">
        <v>1.0533333333333335</v>
      </c>
      <c r="J90" s="76">
        <f t="shared" si="19"/>
        <v>0.2301456564388826</v>
      </c>
      <c r="K90" s="85">
        <f t="shared" si="20"/>
        <v>1.9339971129317863</v>
      </c>
      <c r="L90" s="75">
        <v>4333</v>
      </c>
      <c r="M90" s="77">
        <f t="shared" si="21"/>
        <v>5.3689234033554447</v>
      </c>
      <c r="N90" s="77"/>
      <c r="O90" s="77"/>
      <c r="P90" s="77"/>
      <c r="Q90" s="77">
        <v>0.22</v>
      </c>
      <c r="R90" s="75">
        <f t="shared" si="22"/>
        <v>0.26</v>
      </c>
      <c r="S90" s="75">
        <f t="shared" si="23"/>
        <v>0.84615384615384615</v>
      </c>
      <c r="T90" s="76">
        <v>4.5768117010414064</v>
      </c>
      <c r="V90" s="76">
        <v>1.0533333333333335</v>
      </c>
      <c r="W90" s="87"/>
      <c r="Y90">
        <f t="shared" si="24"/>
        <v>0.2301456564388826</v>
      </c>
      <c r="AB90">
        <v>1.9339971129317863</v>
      </c>
      <c r="AE90">
        <f t="shared" si="16"/>
        <v>1.0959316973280123E-2</v>
      </c>
    </row>
    <row r="91" spans="1:67" x14ac:dyDescent="0.3">
      <c r="A91" s="73" t="s">
        <v>345</v>
      </c>
      <c r="B91" s="75">
        <v>28</v>
      </c>
      <c r="C91" s="75">
        <v>18</v>
      </c>
      <c r="D91" s="76">
        <v>8.281849744741594</v>
      </c>
      <c r="E91" s="75">
        <v>0.19</v>
      </c>
      <c r="F91" s="75">
        <v>0.18</v>
      </c>
      <c r="G91" s="75">
        <f t="shared" si="18"/>
        <v>1.0555555555555556</v>
      </c>
      <c r="H91" s="75">
        <v>10.6</v>
      </c>
      <c r="I91" s="76">
        <v>1.5383333333333333</v>
      </c>
      <c r="J91" s="76">
        <f t="shared" si="19"/>
        <v>0.18574755407873336</v>
      </c>
      <c r="K91" s="85">
        <f t="shared" si="20"/>
        <v>1.7523354158371072</v>
      </c>
      <c r="L91" s="75">
        <v>5466</v>
      </c>
      <c r="M91" s="92">
        <f t="shared" si="21"/>
        <v>0.96289559249051282</v>
      </c>
      <c r="N91" s="77"/>
      <c r="O91" s="77"/>
      <c r="P91" s="77"/>
      <c r="Q91" s="77">
        <v>0.19</v>
      </c>
      <c r="R91" s="75">
        <f t="shared" si="22"/>
        <v>0.18</v>
      </c>
      <c r="S91" s="75">
        <f t="shared" si="23"/>
        <v>1.0555555555555556</v>
      </c>
      <c r="T91" s="76">
        <v>8.281849744741594</v>
      </c>
      <c r="V91" s="76">
        <v>1.5383333333333333</v>
      </c>
      <c r="W91" s="87"/>
      <c r="Y91">
        <f t="shared" si="24"/>
        <v>0.18574755407873336</v>
      </c>
      <c r="AB91">
        <v>1.7523354158371072</v>
      </c>
      <c r="AE91">
        <f t="shared" si="16"/>
        <v>1.0319308559929631E-2</v>
      </c>
    </row>
    <row r="92" spans="1:67" x14ac:dyDescent="0.3">
      <c r="A92" s="73" t="s">
        <v>337</v>
      </c>
      <c r="B92" s="75">
        <v>29</v>
      </c>
      <c r="C92" s="75">
        <v>19</v>
      </c>
      <c r="D92" s="76">
        <v>7.555371696957244</v>
      </c>
      <c r="E92" s="75">
        <v>0.6</v>
      </c>
      <c r="F92" s="75">
        <v>0.28999999999999998</v>
      </c>
      <c r="G92" s="75">
        <f t="shared" si="18"/>
        <v>2.0689655172413794</v>
      </c>
      <c r="H92" s="75">
        <v>7.6</v>
      </c>
      <c r="I92" s="76">
        <v>0.85666666666666669</v>
      </c>
      <c r="J92" s="76">
        <f t="shared" si="19"/>
        <v>0.11338511208014689</v>
      </c>
      <c r="K92" s="85">
        <f t="shared" si="20"/>
        <v>1.4919093694756169</v>
      </c>
      <c r="L92" s="75">
        <v>9578</v>
      </c>
      <c r="M92" s="92">
        <f t="shared" si="21"/>
        <v>1.7156605519723873</v>
      </c>
      <c r="N92" s="77"/>
      <c r="O92" s="77"/>
      <c r="P92" s="77"/>
      <c r="Q92" s="77">
        <v>0.6</v>
      </c>
      <c r="R92" s="75">
        <f t="shared" si="22"/>
        <v>0.28999999999999998</v>
      </c>
      <c r="S92" s="75">
        <f t="shared" si="23"/>
        <v>2.0689655172413794</v>
      </c>
      <c r="T92" s="76">
        <v>7.555371696957244</v>
      </c>
      <c r="V92" s="76">
        <v>0.85666666666666669</v>
      </c>
      <c r="W92" s="87"/>
      <c r="Y92">
        <f t="shared" si="24"/>
        <v>0.11338511208014689</v>
      </c>
      <c r="AB92">
        <v>1.4919093694756169</v>
      </c>
      <c r="AE92">
        <f t="shared" si="16"/>
        <v>5.9676374779024681E-3</v>
      </c>
    </row>
    <row r="93" spans="1:67" x14ac:dyDescent="0.3">
      <c r="A93" s="73" t="s">
        <v>340</v>
      </c>
      <c r="B93" s="75">
        <v>20</v>
      </c>
      <c r="C93" s="75">
        <v>31</v>
      </c>
      <c r="D93" s="76">
        <v>2.3247297529099211</v>
      </c>
      <c r="E93" s="75">
        <v>0.23</v>
      </c>
      <c r="F93" s="75">
        <v>0.18</v>
      </c>
      <c r="G93" s="75">
        <f t="shared" si="18"/>
        <v>1.2777777777777779</v>
      </c>
      <c r="H93" s="75">
        <v>7.7</v>
      </c>
      <c r="I93" s="76">
        <v>0.29166666666666669</v>
      </c>
      <c r="J93" s="76">
        <f t="shared" si="19"/>
        <v>0.12546261185911195</v>
      </c>
      <c r="K93" s="85">
        <f t="shared" si="20"/>
        <v>1.6293845695988565</v>
      </c>
      <c r="L93" s="75">
        <v>1260</v>
      </c>
      <c r="M93" s="77">
        <f t="shared" si="21"/>
        <v>8.3210815181570936</v>
      </c>
      <c r="N93" s="77"/>
      <c r="O93" s="77"/>
      <c r="P93" s="77"/>
      <c r="Q93" s="77">
        <v>0.23</v>
      </c>
      <c r="R93" s="75">
        <f t="shared" si="22"/>
        <v>0.18</v>
      </c>
      <c r="S93" s="75">
        <f t="shared" si="23"/>
        <v>1.2777777777777779</v>
      </c>
      <c r="T93" s="76">
        <v>2.3247297529099211</v>
      </c>
      <c r="V93" s="76">
        <v>0.29166666666666669</v>
      </c>
      <c r="W93" s="87"/>
      <c r="Y93">
        <f t="shared" si="24"/>
        <v>0.12546261185911195</v>
      </c>
      <c r="AB93">
        <v>1.6293845695988565</v>
      </c>
      <c r="AE93">
        <f t="shared" si="16"/>
        <v>4.0471810277132887E-3</v>
      </c>
    </row>
    <row r="94" spans="1:67" x14ac:dyDescent="0.3">
      <c r="A94" s="73" t="s">
        <v>342</v>
      </c>
      <c r="B94" s="75">
        <v>18</v>
      </c>
      <c r="C94" s="75">
        <v>59</v>
      </c>
      <c r="D94" s="76">
        <v>7.4463999897895903</v>
      </c>
      <c r="E94" s="75">
        <v>0.41</v>
      </c>
      <c r="F94" s="75">
        <v>0.16</v>
      </c>
      <c r="G94" s="75">
        <f t="shared" si="18"/>
        <v>2.5625</v>
      </c>
      <c r="H94" s="75">
        <v>10.4</v>
      </c>
      <c r="I94" s="76">
        <v>1.1766666666666665</v>
      </c>
      <c r="J94" s="76">
        <f t="shared" si="19"/>
        <v>0.15801819245274187</v>
      </c>
      <c r="K94" s="85">
        <f t="shared" si="20"/>
        <v>1.5194056966609795</v>
      </c>
      <c r="L94" s="75">
        <v>9108</v>
      </c>
      <c r="M94" s="92">
        <f t="shared" si="21"/>
        <v>2.0649555899488496</v>
      </c>
      <c r="N94" s="77"/>
      <c r="O94" s="77"/>
      <c r="P94" s="77"/>
      <c r="Q94" s="77">
        <v>0.41</v>
      </c>
      <c r="R94" s="75">
        <f t="shared" si="22"/>
        <v>0.16</v>
      </c>
      <c r="S94" s="75">
        <f t="shared" si="23"/>
        <v>2.5625</v>
      </c>
      <c r="T94" s="76">
        <v>7.4463999897895903</v>
      </c>
      <c r="V94" s="76">
        <v>1.1766666666666665</v>
      </c>
      <c r="W94" s="87"/>
      <c r="Y94">
        <f t="shared" si="24"/>
        <v>0.15801819245274187</v>
      </c>
      <c r="AB94">
        <v>1.5194056966609795</v>
      </c>
      <c r="AE94">
        <f t="shared" si="16"/>
        <v>2.6782744483515573E-3</v>
      </c>
    </row>
    <row r="95" spans="1:67" x14ac:dyDescent="0.3">
      <c r="A95" s="73" t="s">
        <v>341</v>
      </c>
      <c r="B95" s="75">
        <v>19</v>
      </c>
      <c r="C95" s="75">
        <v>48</v>
      </c>
      <c r="D95" s="76">
        <v>4.9763746273227998</v>
      </c>
      <c r="E95" s="75">
        <v>0.49</v>
      </c>
      <c r="F95" s="75">
        <v>0.25</v>
      </c>
      <c r="G95" s="75">
        <f t="shared" si="18"/>
        <v>1.96</v>
      </c>
      <c r="H95" s="75">
        <v>9.9</v>
      </c>
      <c r="I95" s="76">
        <v>0.83333333333333337</v>
      </c>
      <c r="J95" s="76">
        <f t="shared" si="19"/>
        <v>0.16745791780986788</v>
      </c>
      <c r="K95" s="85">
        <f t="shared" si="20"/>
        <v>1.6914941192915947</v>
      </c>
      <c r="L95" s="75">
        <v>7698</v>
      </c>
      <c r="M95" s="77">
        <f t="shared" si="21"/>
        <v>6.0278984246037233</v>
      </c>
      <c r="N95" s="77"/>
      <c r="O95" s="77"/>
      <c r="P95" s="77"/>
      <c r="Q95" s="77">
        <v>0.49</v>
      </c>
      <c r="R95" s="75">
        <f t="shared" si="22"/>
        <v>0.25</v>
      </c>
      <c r="S95" s="75">
        <f t="shared" si="23"/>
        <v>1.96</v>
      </c>
      <c r="T95" s="76">
        <v>4.9763746273227998</v>
      </c>
      <c r="V95" s="76">
        <v>0.83333333333333337</v>
      </c>
      <c r="W95" s="87"/>
      <c r="Y95">
        <f t="shared" si="24"/>
        <v>0.16745791780986788</v>
      </c>
      <c r="AB95">
        <v>1.6914941192915947</v>
      </c>
      <c r="AE95">
        <f t="shared" si="16"/>
        <v>3.4887066210389141E-3</v>
      </c>
    </row>
    <row r="96" spans="1:67" x14ac:dyDescent="0.3">
      <c r="A96" s="73" t="s">
        <v>338</v>
      </c>
      <c r="B96" s="75">
        <v>21</v>
      </c>
      <c r="C96" s="75">
        <v>32</v>
      </c>
      <c r="D96" s="76">
        <v>4.1046009699815791</v>
      </c>
      <c r="E96" s="75">
        <v>0.25</v>
      </c>
      <c r="F96" s="75">
        <v>0.2</v>
      </c>
      <c r="G96" s="75">
        <f t="shared" si="18"/>
        <v>1.25</v>
      </c>
      <c r="H96" s="75">
        <v>6.7</v>
      </c>
      <c r="I96" s="76">
        <v>0.56166666666666676</v>
      </c>
      <c r="J96" s="76">
        <f t="shared" si="19"/>
        <v>0.13683831163475738</v>
      </c>
      <c r="K96" s="85">
        <f t="shared" si="20"/>
        <v>2.0423628602202593</v>
      </c>
      <c r="L96" s="75">
        <v>2665</v>
      </c>
      <c r="M96" s="77">
        <f t="shared" si="21"/>
        <v>3.3142919199102781</v>
      </c>
      <c r="N96" s="77"/>
      <c r="O96" s="77"/>
      <c r="P96" s="77"/>
      <c r="Q96" s="77">
        <v>0.25</v>
      </c>
      <c r="R96" s="75">
        <f t="shared" si="22"/>
        <v>0.2</v>
      </c>
      <c r="S96" s="75">
        <f t="shared" si="23"/>
        <v>1.25</v>
      </c>
      <c r="T96" s="76">
        <v>4.1046009699815791</v>
      </c>
      <c r="V96" s="76">
        <v>0.56166666666666676</v>
      </c>
      <c r="W96" s="87"/>
      <c r="Y96">
        <f t="shared" si="24"/>
        <v>0.13683831163475738</v>
      </c>
      <c r="AB96">
        <v>2.0423628602202593</v>
      </c>
      <c r="AE96">
        <f t="shared" si="16"/>
        <v>4.276197238586168E-3</v>
      </c>
    </row>
    <row r="97" spans="1:44" x14ac:dyDescent="0.3">
      <c r="A97" s="73" t="s">
        <v>344</v>
      </c>
      <c r="B97" s="75">
        <v>19</v>
      </c>
      <c r="C97" s="75">
        <v>58</v>
      </c>
      <c r="D97" s="76">
        <v>10.134368766591686</v>
      </c>
      <c r="E97" s="75">
        <v>0.3</v>
      </c>
      <c r="F97" s="75">
        <v>0.19</v>
      </c>
      <c r="G97" s="75">
        <f t="shared" si="18"/>
        <v>1.5789473684210527</v>
      </c>
      <c r="H97" s="75">
        <v>8.8000000000000007</v>
      </c>
      <c r="I97" s="76">
        <v>1.5383333333333333</v>
      </c>
      <c r="J97" s="76">
        <f t="shared" si="19"/>
        <v>0.15179370010735202</v>
      </c>
      <c r="K97" s="85">
        <f t="shared" si="20"/>
        <v>1.7249284103108182</v>
      </c>
      <c r="L97" s="75">
        <v>8549</v>
      </c>
      <c r="M97" s="92">
        <f t="shared" si="21"/>
        <v>0.74949118727455089</v>
      </c>
      <c r="N97" s="77"/>
      <c r="O97" s="77"/>
      <c r="P97" s="77"/>
      <c r="Q97" s="77">
        <v>0.3</v>
      </c>
      <c r="R97" s="75">
        <f t="shared" si="22"/>
        <v>0.19</v>
      </c>
      <c r="S97" s="75">
        <f t="shared" si="23"/>
        <v>1.5789473684210527</v>
      </c>
      <c r="T97" s="76">
        <v>10.134368766591686</v>
      </c>
      <c r="V97" s="76">
        <v>1.5383333333333333</v>
      </c>
      <c r="W97" s="87"/>
      <c r="Y97">
        <f t="shared" si="24"/>
        <v>0.15179370010735202</v>
      </c>
      <c r="AB97">
        <v>1.7249284103108182</v>
      </c>
      <c r="AE97">
        <f t="shared" si="16"/>
        <v>2.6171327604715866E-3</v>
      </c>
    </row>
    <row r="98" spans="1:44" x14ac:dyDescent="0.3">
      <c r="A98" s="73" t="s">
        <v>339</v>
      </c>
      <c r="B98" s="75">
        <v>20</v>
      </c>
      <c r="C98" s="75">
        <v>31</v>
      </c>
      <c r="D98" s="76">
        <v>4.6494595058198422</v>
      </c>
      <c r="E98" s="75">
        <v>0.17</v>
      </c>
      <c r="F98" s="75">
        <v>0.16</v>
      </c>
      <c r="G98" s="75">
        <f t="shared" si="18"/>
        <v>1.0625</v>
      </c>
      <c r="H98" s="75">
        <v>7.7</v>
      </c>
      <c r="I98" s="76">
        <v>0.65</v>
      </c>
      <c r="J98" s="76">
        <f t="shared" si="19"/>
        <v>0.1398011960715819</v>
      </c>
      <c r="K98" s="85">
        <f t="shared" si="20"/>
        <v>1.8155999489815831</v>
      </c>
      <c r="L98" s="75">
        <v>2092</v>
      </c>
      <c r="M98" s="92">
        <f t="shared" si="21"/>
        <v>1.8147615329352667</v>
      </c>
      <c r="N98" s="77"/>
      <c r="O98" s="77"/>
      <c r="P98" s="77"/>
      <c r="Q98" s="77">
        <v>0.17</v>
      </c>
      <c r="R98" s="75">
        <f t="shared" si="22"/>
        <v>0.16</v>
      </c>
      <c r="S98" s="75">
        <f t="shared" si="23"/>
        <v>1.0625</v>
      </c>
      <c r="T98" s="76">
        <v>4.6494595058198422</v>
      </c>
      <c r="V98" s="76">
        <v>0.65</v>
      </c>
      <c r="W98" s="87"/>
      <c r="Y98">
        <f t="shared" si="24"/>
        <v>0.1398011960715819</v>
      </c>
      <c r="AB98">
        <v>1.8155999489815831</v>
      </c>
      <c r="AE98">
        <f t="shared" si="16"/>
        <v>4.5097160023090934E-3</v>
      </c>
    </row>
    <row r="99" spans="1:44" x14ac:dyDescent="0.3">
      <c r="A99" s="73" t="s">
        <v>343</v>
      </c>
      <c r="B99" s="75">
        <v>19</v>
      </c>
      <c r="C99" s="75">
        <v>58</v>
      </c>
      <c r="D99" s="76">
        <v>7.7006673065141129</v>
      </c>
      <c r="E99" s="75">
        <v>0.26</v>
      </c>
      <c r="F99" s="75">
        <v>0.16</v>
      </c>
      <c r="G99" s="75">
        <f t="shared" si="18"/>
        <v>1.625</v>
      </c>
      <c r="H99" s="75">
        <v>11.5</v>
      </c>
      <c r="I99" s="76">
        <v>1.1116666666666668</v>
      </c>
      <c r="J99" s="76">
        <f t="shared" si="19"/>
        <v>0.1443597836938483</v>
      </c>
      <c r="K99" s="85">
        <f t="shared" si="20"/>
        <v>1.2553024669030286</v>
      </c>
      <c r="L99" s="75">
        <v>5416</v>
      </c>
      <c r="M99" s="92">
        <f t="shared" si="21"/>
        <v>1.0543038953323547</v>
      </c>
      <c r="N99" s="77"/>
      <c r="O99" s="77"/>
      <c r="P99" s="77"/>
      <c r="Q99" s="77">
        <v>0.26</v>
      </c>
      <c r="R99" s="75">
        <f t="shared" si="22"/>
        <v>0.16</v>
      </c>
      <c r="S99" s="75">
        <f t="shared" si="23"/>
        <v>1.625</v>
      </c>
      <c r="T99" s="76">
        <v>7.7006673065141129</v>
      </c>
      <c r="V99" s="76">
        <v>1.1116666666666668</v>
      </c>
      <c r="W99" s="87"/>
      <c r="Y99">
        <f t="shared" si="24"/>
        <v>0.1443597836938483</v>
      </c>
      <c r="AB99">
        <v>1.2553024669030286</v>
      </c>
      <c r="AE99">
        <f t="shared" si="16"/>
        <v>2.4889617878249707E-3</v>
      </c>
    </row>
    <row r="100" spans="1:44" x14ac:dyDescent="0.3">
      <c r="A100" s="73" t="s">
        <v>318</v>
      </c>
      <c r="B100" s="75">
        <v>32</v>
      </c>
      <c r="C100" s="75">
        <v>16</v>
      </c>
      <c r="D100" s="76">
        <v>4.4678399938737545</v>
      </c>
      <c r="E100" s="75">
        <v>0.37</v>
      </c>
      <c r="F100" s="75">
        <v>0.43</v>
      </c>
      <c r="G100" s="75">
        <f t="shared" si="18"/>
        <v>0.86046511627906974</v>
      </c>
      <c r="H100" s="75">
        <v>4.9000000000000004</v>
      </c>
      <c r="I100" s="76">
        <v>0.75333333333333341</v>
      </c>
      <c r="J100" s="76">
        <f t="shared" si="19"/>
        <v>0.16861242443021562</v>
      </c>
      <c r="K100" s="85">
        <f t="shared" si="20"/>
        <v>3.441069886330931</v>
      </c>
      <c r="L100" s="75">
        <v>5266</v>
      </c>
      <c r="M100" s="77">
        <f t="shared" si="21"/>
        <v>5.4779208318358377</v>
      </c>
      <c r="N100" s="77"/>
      <c r="O100" s="77"/>
      <c r="P100" s="77"/>
      <c r="Q100" s="77">
        <v>0.37</v>
      </c>
      <c r="R100" s="75">
        <f t="shared" si="22"/>
        <v>0.43</v>
      </c>
      <c r="S100" s="75">
        <f t="shared" si="23"/>
        <v>0.86046511627906974</v>
      </c>
      <c r="T100" s="76">
        <v>4.4678399938737545</v>
      </c>
      <c r="V100" s="76">
        <v>0.75333333333333341</v>
      </c>
      <c r="W100" s="87"/>
      <c r="Y100">
        <f t="shared" si="24"/>
        <v>0.16861242443021562</v>
      </c>
      <c r="AB100">
        <v>3.441069886330931</v>
      </c>
      <c r="AE100">
        <f t="shared" si="16"/>
        <v>1.0538276526888476E-2</v>
      </c>
    </row>
    <row r="101" spans="1:44" x14ac:dyDescent="0.3">
      <c r="A101" s="73" t="s">
        <v>319</v>
      </c>
      <c r="B101" s="75">
        <v>30</v>
      </c>
      <c r="C101" s="75">
        <v>14</v>
      </c>
      <c r="D101" s="76">
        <v>5.3396136512149743</v>
      </c>
      <c r="E101" s="75">
        <v>0.38</v>
      </c>
      <c r="F101" s="75">
        <v>0.56999999999999995</v>
      </c>
      <c r="G101" s="75">
        <f t="shared" si="18"/>
        <v>0.66666666666666674</v>
      </c>
      <c r="H101" s="75">
        <v>3.5</v>
      </c>
      <c r="I101" s="76">
        <v>1.4283333333333335</v>
      </c>
      <c r="J101" s="76">
        <f t="shared" si="19"/>
        <v>0.26749750574338482</v>
      </c>
      <c r="K101" s="85">
        <f t="shared" si="20"/>
        <v>7.6427858783824227</v>
      </c>
      <c r="L101" s="75">
        <v>10146</v>
      </c>
      <c r="M101" s="77">
        <f t="shared" si="21"/>
        <v>9.0998064053657259</v>
      </c>
      <c r="N101" s="77"/>
      <c r="O101" s="77"/>
      <c r="P101" s="77"/>
      <c r="Q101" s="77">
        <v>0.38</v>
      </c>
      <c r="R101" s="75">
        <f t="shared" si="22"/>
        <v>0.56999999999999995</v>
      </c>
      <c r="S101" s="75">
        <f t="shared" si="23"/>
        <v>0.66666666666666674</v>
      </c>
      <c r="T101" s="76">
        <v>5.3396136512149743</v>
      </c>
      <c r="V101" s="76">
        <v>1.4283333333333335</v>
      </c>
      <c r="W101" s="87"/>
      <c r="Y101">
        <f t="shared" si="24"/>
        <v>0.26749750574338482</v>
      </c>
      <c r="AB101">
        <v>7.6427858783824227</v>
      </c>
      <c r="AE101">
        <f t="shared" si="16"/>
        <v>1.9106964695956057E-2</v>
      </c>
    </row>
    <row r="102" spans="1:44" x14ac:dyDescent="0.3">
      <c r="A102" s="73" t="s">
        <v>320</v>
      </c>
      <c r="B102" s="75">
        <v>30</v>
      </c>
      <c r="C102" s="75">
        <v>23</v>
      </c>
      <c r="D102" s="76">
        <v>4.9763746273227998</v>
      </c>
      <c r="E102" s="75">
        <v>0.42</v>
      </c>
      <c r="F102" s="75">
        <v>0.33</v>
      </c>
      <c r="G102" s="75">
        <f t="shared" si="18"/>
        <v>1.2727272727272727</v>
      </c>
      <c r="H102" s="75">
        <v>3.5</v>
      </c>
      <c r="I102" s="76">
        <v>0.76666666666666672</v>
      </c>
      <c r="J102" s="76">
        <f t="shared" si="19"/>
        <v>0.15406128438507846</v>
      </c>
      <c r="K102" s="85">
        <f t="shared" si="20"/>
        <v>4.401750982430813</v>
      </c>
      <c r="L102" s="75">
        <v>6045</v>
      </c>
      <c r="M102" s="77">
        <f t="shared" si="21"/>
        <v>4.3484504121479892</v>
      </c>
      <c r="N102" s="77"/>
      <c r="O102" s="77"/>
      <c r="P102" s="77"/>
      <c r="Q102" s="77">
        <v>0.42</v>
      </c>
      <c r="R102" s="75">
        <f t="shared" si="22"/>
        <v>0.33</v>
      </c>
      <c r="S102" s="75">
        <f t="shared" si="23"/>
        <v>1.2727272727272727</v>
      </c>
      <c r="T102" s="76">
        <v>4.9763746273227998</v>
      </c>
      <c r="V102" s="76">
        <v>0.76666666666666672</v>
      </c>
      <c r="W102" s="87"/>
      <c r="Y102">
        <f t="shared" si="24"/>
        <v>0.15406128438507846</v>
      </c>
      <c r="AB102">
        <v>4.401750982430813</v>
      </c>
      <c r="AE102">
        <f t="shared" si="16"/>
        <v>6.6983167123947154E-3</v>
      </c>
    </row>
    <row r="103" spans="1:44" x14ac:dyDescent="0.3">
      <c r="A103" s="73" t="s">
        <v>321</v>
      </c>
      <c r="B103" s="75">
        <v>28</v>
      </c>
      <c r="C103" s="75">
        <v>26</v>
      </c>
      <c r="D103" s="76">
        <v>4.7584312129874942</v>
      </c>
      <c r="E103" s="75">
        <v>0.56999999999999995</v>
      </c>
      <c r="F103" s="75">
        <v>0.57999999999999996</v>
      </c>
      <c r="G103" s="75">
        <f t="shared" si="18"/>
        <v>0.98275862068965514</v>
      </c>
      <c r="H103" s="75">
        <v>4</v>
      </c>
      <c r="I103" s="76">
        <v>0.83333333333333337</v>
      </c>
      <c r="J103" s="76">
        <f t="shared" si="19"/>
        <v>0.17512774610650308</v>
      </c>
      <c r="K103" s="85">
        <f t="shared" si="20"/>
        <v>4.3781936526625769</v>
      </c>
      <c r="L103" s="75">
        <v>8856</v>
      </c>
      <c r="M103" s="77">
        <f t="shared" si="21"/>
        <v>7.9114294954726692</v>
      </c>
      <c r="N103" s="77"/>
      <c r="O103" s="77"/>
      <c r="P103" s="77"/>
      <c r="Q103" s="77">
        <v>0.56999999999999995</v>
      </c>
      <c r="R103" s="75">
        <f t="shared" si="22"/>
        <v>0.57999999999999996</v>
      </c>
      <c r="S103" s="75">
        <f t="shared" si="23"/>
        <v>0.98275862068965514</v>
      </c>
      <c r="T103" s="76">
        <v>4.7584312129874942</v>
      </c>
      <c r="V103" s="76">
        <v>0.83333333333333337</v>
      </c>
      <c r="W103" s="87"/>
      <c r="Y103">
        <f t="shared" si="24"/>
        <v>0.17512774610650308</v>
      </c>
      <c r="AB103">
        <v>4.3781936526625769</v>
      </c>
      <c r="AE103">
        <f t="shared" si="16"/>
        <v>6.735682542557811E-3</v>
      </c>
    </row>
    <row r="104" spans="1:44" x14ac:dyDescent="0.3">
      <c r="A104" s="73" t="s">
        <v>322</v>
      </c>
      <c r="B104" s="75">
        <v>33</v>
      </c>
      <c r="C104" s="75">
        <v>15</v>
      </c>
      <c r="D104" s="76">
        <v>5.4849092607718442</v>
      </c>
      <c r="E104" s="75">
        <v>0.4</v>
      </c>
      <c r="F104" s="75">
        <v>0.36</v>
      </c>
      <c r="G104" s="75">
        <f t="shared" si="18"/>
        <v>1.1111111111111112</v>
      </c>
      <c r="H104" s="75">
        <v>4.9000000000000004</v>
      </c>
      <c r="I104" s="76">
        <v>0.77999999999999992</v>
      </c>
      <c r="J104" s="76">
        <f t="shared" si="19"/>
        <v>0.14220836898407271</v>
      </c>
      <c r="K104" s="85">
        <f t="shared" si="20"/>
        <v>2.9022116119198511</v>
      </c>
      <c r="L104" s="75">
        <v>5786</v>
      </c>
      <c r="M104" s="92">
        <f t="shared" si="21"/>
        <v>2.9521750447916921</v>
      </c>
      <c r="N104" s="77"/>
      <c r="O104" s="77"/>
      <c r="P104" s="77"/>
      <c r="Q104" s="77">
        <v>0.4</v>
      </c>
      <c r="R104" s="75">
        <f t="shared" si="22"/>
        <v>0.36</v>
      </c>
      <c r="S104" s="75">
        <f t="shared" si="23"/>
        <v>1.1111111111111112</v>
      </c>
      <c r="T104" s="76">
        <v>5.4849092607718442</v>
      </c>
      <c r="V104" s="76">
        <v>0.77999999999999992</v>
      </c>
      <c r="W104" s="87"/>
      <c r="Y104">
        <f t="shared" si="24"/>
        <v>0.14220836898407271</v>
      </c>
      <c r="AB104">
        <v>2.9022116119198511</v>
      </c>
      <c r="AE104">
        <f t="shared" si="16"/>
        <v>9.480557932271514E-3</v>
      </c>
    </row>
    <row r="105" spans="1:44" x14ac:dyDescent="0.3">
      <c r="A105" s="73" t="s">
        <v>323</v>
      </c>
      <c r="B105" s="75">
        <v>33</v>
      </c>
      <c r="C105" s="75">
        <v>15</v>
      </c>
      <c r="D105" s="76">
        <v>5.4849092607718442</v>
      </c>
      <c r="E105" s="75">
        <v>0.41</v>
      </c>
      <c r="F105" s="75">
        <v>0.35</v>
      </c>
      <c r="G105" s="75">
        <f t="shared" si="18"/>
        <v>1.1714285714285715</v>
      </c>
      <c r="H105" s="75">
        <v>4.9000000000000004</v>
      </c>
      <c r="I105" s="76">
        <v>0.88</v>
      </c>
      <c r="J105" s="76">
        <f t="shared" si="19"/>
        <v>0.16044021116151796</v>
      </c>
      <c r="K105" s="85">
        <f t="shared" si="20"/>
        <v>3.2742900237044483</v>
      </c>
      <c r="L105" s="75">
        <v>6783</v>
      </c>
      <c r="M105" s="77">
        <f t="shared" si="21"/>
        <v>3.6912717405764952</v>
      </c>
      <c r="N105" s="77"/>
      <c r="O105" s="77"/>
      <c r="P105" s="77"/>
      <c r="Q105" s="77">
        <v>0.41</v>
      </c>
      <c r="R105" s="75">
        <f t="shared" si="22"/>
        <v>0.35</v>
      </c>
      <c r="S105" s="75">
        <f t="shared" si="23"/>
        <v>1.1714285714285715</v>
      </c>
      <c r="T105" s="76">
        <v>5.4849092607718442</v>
      </c>
      <c r="V105" s="76">
        <v>0.88</v>
      </c>
      <c r="W105" s="87"/>
      <c r="Y105">
        <f t="shared" si="24"/>
        <v>0.16044021116151796</v>
      </c>
      <c r="AB105">
        <v>3.2742900237044483</v>
      </c>
      <c r="AE105">
        <f t="shared" si="16"/>
        <v>1.0696014077434531E-2</v>
      </c>
    </row>
    <row r="106" spans="1:44" x14ac:dyDescent="0.3">
      <c r="A106" s="73" t="s">
        <v>324</v>
      </c>
      <c r="B106" s="75">
        <v>27</v>
      </c>
      <c r="C106" s="75">
        <v>23</v>
      </c>
      <c r="D106" s="76">
        <v>1.9614907290177459</v>
      </c>
      <c r="E106" s="75">
        <v>0.41</v>
      </c>
      <c r="F106" s="75">
        <v>0.7</v>
      </c>
      <c r="G106" s="75">
        <f t="shared" si="18"/>
        <v>0.58571428571428574</v>
      </c>
      <c r="H106" s="75">
        <v>5.4</v>
      </c>
      <c r="I106" s="76">
        <v>0.20833333333333334</v>
      </c>
      <c r="J106" s="76">
        <f t="shared" si="19"/>
        <v>0.10621173490718473</v>
      </c>
      <c r="K106" s="85">
        <f t="shared" si="20"/>
        <v>1.96688397976268</v>
      </c>
      <c r="L106" s="75">
        <v>1606</v>
      </c>
      <c r="M106" s="77">
        <f t="shared" si="21"/>
        <v>16.154598330704101</v>
      </c>
      <c r="N106" s="77"/>
      <c r="O106" s="77"/>
      <c r="P106" s="77"/>
      <c r="Q106" s="77">
        <v>0.41</v>
      </c>
      <c r="R106" s="75">
        <f t="shared" si="22"/>
        <v>0.7</v>
      </c>
      <c r="S106" s="75">
        <f t="shared" si="23"/>
        <v>0.58571428571428574</v>
      </c>
      <c r="T106" s="76">
        <v>1.9614907290177459</v>
      </c>
      <c r="V106" s="76">
        <v>0.20833333333333334</v>
      </c>
      <c r="W106" s="87"/>
      <c r="Y106">
        <f t="shared" si="24"/>
        <v>0.10621173490718473</v>
      </c>
      <c r="AB106">
        <v>1.96688397976268</v>
      </c>
      <c r="AE106">
        <f t="shared" si="16"/>
        <v>4.6179015177036844E-3</v>
      </c>
    </row>
    <row r="107" spans="1:44" x14ac:dyDescent="0.3">
      <c r="A107" s="73" t="s">
        <v>325</v>
      </c>
      <c r="B107" s="75">
        <v>31</v>
      </c>
      <c r="C107" s="75">
        <v>16</v>
      </c>
      <c r="D107" s="76">
        <v>4.177248774760014</v>
      </c>
      <c r="E107" s="75">
        <v>0.39</v>
      </c>
      <c r="F107" s="75">
        <v>0.41</v>
      </c>
      <c r="G107" s="75">
        <f t="shared" si="18"/>
        <v>0.95121951219512202</v>
      </c>
      <c r="H107" s="75">
        <v>6.5</v>
      </c>
      <c r="I107" s="76">
        <v>0.94500000000000006</v>
      </c>
      <c r="J107" s="76">
        <f t="shared" si="19"/>
        <v>0.22622545387048226</v>
      </c>
      <c r="K107" s="85">
        <f t="shared" si="20"/>
        <v>3.4803915980074192</v>
      </c>
      <c r="L107" s="75">
        <v>6978</v>
      </c>
      <c r="M107" s="77">
        <f t="shared" si="21"/>
        <v>11.053008424905718</v>
      </c>
      <c r="N107" s="77"/>
      <c r="O107" s="77"/>
      <c r="P107" s="77"/>
      <c r="Q107" s="77">
        <v>0.39</v>
      </c>
      <c r="R107" s="75">
        <f t="shared" si="22"/>
        <v>0.41</v>
      </c>
      <c r="S107" s="75">
        <f t="shared" si="23"/>
        <v>0.95121951219512202</v>
      </c>
      <c r="T107" s="76">
        <v>4.177248774760014</v>
      </c>
      <c r="V107" s="76">
        <v>0.94500000000000006</v>
      </c>
      <c r="W107" s="87"/>
      <c r="Y107">
        <f t="shared" si="24"/>
        <v>0.22622545387048226</v>
      </c>
      <c r="AB107">
        <v>3.4803915980074192</v>
      </c>
      <c r="AE107">
        <f t="shared" si="16"/>
        <v>1.4139090866905141E-2</v>
      </c>
    </row>
    <row r="108" spans="1:44" x14ac:dyDescent="0.3">
      <c r="A108" s="73" t="s">
        <v>326</v>
      </c>
      <c r="B108" s="75">
        <v>33</v>
      </c>
      <c r="C108" s="75">
        <v>15</v>
      </c>
      <c r="D108" s="76">
        <v>5.3032897488257573</v>
      </c>
      <c r="E108" s="75">
        <v>0.38</v>
      </c>
      <c r="F108" s="75">
        <v>0.88</v>
      </c>
      <c r="G108" s="75">
        <f t="shared" si="18"/>
        <v>0.43181818181818182</v>
      </c>
      <c r="H108" s="75">
        <v>4.8</v>
      </c>
      <c r="I108" s="76">
        <v>0.9933333333333334</v>
      </c>
      <c r="J108" s="76">
        <f t="shared" si="19"/>
        <v>0.18730512198645663</v>
      </c>
      <c r="K108" s="85">
        <f t="shared" si="20"/>
        <v>3.9021900413845132</v>
      </c>
      <c r="L108" s="75">
        <v>7137</v>
      </c>
      <c r="M108" s="77">
        <f t="shared" si="21"/>
        <v>4.7371211644805591</v>
      </c>
      <c r="N108" s="77"/>
      <c r="O108" s="77"/>
      <c r="P108" s="77"/>
      <c r="Q108" s="77">
        <v>0.38</v>
      </c>
      <c r="R108" s="75">
        <f t="shared" si="22"/>
        <v>0.88</v>
      </c>
      <c r="S108" s="75">
        <f t="shared" si="23"/>
        <v>0.43181818181818182</v>
      </c>
      <c r="T108" s="76">
        <v>5.3032897488257573</v>
      </c>
      <c r="V108" s="76">
        <v>0.9933333333333334</v>
      </c>
      <c r="W108" s="87"/>
      <c r="Y108">
        <f t="shared" si="24"/>
        <v>0.18730512198645663</v>
      </c>
      <c r="AB108">
        <v>3.9021900413845132</v>
      </c>
      <c r="AE108">
        <f t="shared" si="16"/>
        <v>1.2487008132430442E-2</v>
      </c>
    </row>
    <row r="109" spans="1:44" ht="18" x14ac:dyDescent="0.35">
      <c r="A109" s="73" t="s">
        <v>317</v>
      </c>
      <c r="B109" s="75">
        <v>32</v>
      </c>
      <c r="C109" s="75">
        <v>16</v>
      </c>
      <c r="D109" s="76">
        <v>4.2498965795384489</v>
      </c>
      <c r="E109" s="75">
        <v>0.36</v>
      </c>
      <c r="F109" s="75">
        <v>0.7</v>
      </c>
      <c r="G109" s="75">
        <f t="shared" si="18"/>
        <v>0.51428571428571435</v>
      </c>
      <c r="H109" s="75">
        <v>4.9000000000000004</v>
      </c>
      <c r="I109" s="76">
        <v>0.8666666666666667</v>
      </c>
      <c r="J109" s="76">
        <f t="shared" si="19"/>
        <v>0.2039265310217947</v>
      </c>
      <c r="K109" s="85">
        <f t="shared" si="20"/>
        <v>4.1617659392202997</v>
      </c>
      <c r="L109" s="75">
        <v>5883</v>
      </c>
      <c r="M109" s="77">
        <f t="shared" si="21"/>
        <v>8.0992095097003549</v>
      </c>
      <c r="N109" s="77"/>
      <c r="O109" s="77"/>
      <c r="P109" s="77"/>
      <c r="Q109" s="77">
        <v>0.36</v>
      </c>
      <c r="R109" s="75">
        <f t="shared" si="22"/>
        <v>0.7</v>
      </c>
      <c r="S109" s="75">
        <f t="shared" si="23"/>
        <v>0.51428571428571435</v>
      </c>
      <c r="T109" s="76">
        <v>4.2498965795384489</v>
      </c>
      <c r="V109" s="76">
        <v>0.8666666666666667</v>
      </c>
      <c r="W109" s="87"/>
      <c r="Y109">
        <f t="shared" si="24"/>
        <v>0.2039265310217947</v>
      </c>
      <c r="AB109">
        <v>4.1617659392202997</v>
      </c>
      <c r="AE109">
        <f t="shared" si="16"/>
        <v>1.2745408188862169E-2</v>
      </c>
      <c r="AO109" s="60"/>
      <c r="AP109" s="60"/>
      <c r="AQ109" s="60"/>
      <c r="AR109" s="60"/>
    </row>
    <row r="110" spans="1:44" ht="18" x14ac:dyDescent="0.35">
      <c r="AO110" s="60"/>
      <c r="AP110" s="60"/>
      <c r="AQ110" s="60"/>
      <c r="AR110" s="60"/>
    </row>
    <row r="111" spans="1:44" ht="18" x14ac:dyDescent="0.35">
      <c r="I111" s="1"/>
      <c r="Q111" s="145">
        <f>R111*S111</f>
        <v>0.1232</v>
      </c>
      <c r="R111" s="145">
        <v>0.2</v>
      </c>
      <c r="S111" s="145">
        <v>0.61599999999999999</v>
      </c>
      <c r="T111" s="145">
        <v>4</v>
      </c>
      <c r="W111">
        <f t="shared" ref="W111:W134" si="25">Z111*T111</f>
        <v>1.33</v>
      </c>
      <c r="Z111">
        <v>0.33250000000000002</v>
      </c>
      <c r="AC111">
        <v>5.2777777777777777</v>
      </c>
      <c r="AO111" s="60"/>
      <c r="AP111" s="60"/>
      <c r="AQ111" s="60"/>
      <c r="AR111" s="60"/>
    </row>
    <row r="112" spans="1:44" x14ac:dyDescent="0.3">
      <c r="Q112" s="145">
        <f t="shared" ref="Q112:Q134" si="26">R112*S112</f>
        <v>0.1232</v>
      </c>
      <c r="R112" s="145">
        <v>0.2</v>
      </c>
      <c r="S112" s="145">
        <v>0.61599999999999999</v>
      </c>
      <c r="T112" s="145">
        <v>8</v>
      </c>
      <c r="W112">
        <f t="shared" si="25"/>
        <v>1.54</v>
      </c>
      <c r="Z112">
        <v>0.1925</v>
      </c>
      <c r="AC112">
        <v>3.0555555555555558</v>
      </c>
    </row>
    <row r="113" spans="17:29" x14ac:dyDescent="0.3">
      <c r="Q113" s="145">
        <f t="shared" si="26"/>
        <v>0.1232</v>
      </c>
      <c r="R113" s="145">
        <v>0.2</v>
      </c>
      <c r="S113" s="145">
        <v>0.61599999999999999</v>
      </c>
      <c r="T113" s="145">
        <v>12</v>
      </c>
      <c r="W113">
        <f t="shared" si="25"/>
        <v>1.73</v>
      </c>
      <c r="Z113">
        <v>0.14416666666666667</v>
      </c>
      <c r="AC113">
        <v>2.2883597883597884</v>
      </c>
    </row>
    <row r="114" spans="17:29" x14ac:dyDescent="0.3">
      <c r="Q114" s="26">
        <f t="shared" si="26"/>
        <v>0.308</v>
      </c>
      <c r="R114" s="26">
        <v>0.5</v>
      </c>
      <c r="S114" s="26">
        <v>0.61599999999999999</v>
      </c>
      <c r="T114" s="26">
        <v>4</v>
      </c>
      <c r="W114">
        <f t="shared" si="25"/>
        <v>0.96</v>
      </c>
      <c r="Z114">
        <v>0.24</v>
      </c>
      <c r="AC114">
        <v>3.8095238095238093</v>
      </c>
    </row>
    <row r="115" spans="17:29" x14ac:dyDescent="0.3">
      <c r="Q115" s="26">
        <f t="shared" si="26"/>
        <v>0.308</v>
      </c>
      <c r="R115" s="26">
        <v>0.5</v>
      </c>
      <c r="S115" s="26">
        <v>0.61599999999999999</v>
      </c>
      <c r="T115" s="26">
        <v>8</v>
      </c>
      <c r="W115">
        <f t="shared" si="25"/>
        <v>1.35</v>
      </c>
      <c r="Z115">
        <v>0.16875000000000001</v>
      </c>
      <c r="AC115">
        <v>2.6785714285714288</v>
      </c>
    </row>
    <row r="116" spans="17:29" x14ac:dyDescent="0.3">
      <c r="Q116" s="26">
        <f t="shared" si="26"/>
        <v>0.308</v>
      </c>
      <c r="R116" s="26">
        <v>0.5</v>
      </c>
      <c r="S116" s="26">
        <v>0.61599999999999999</v>
      </c>
      <c r="T116" s="26">
        <v>12</v>
      </c>
      <c r="W116">
        <f t="shared" si="25"/>
        <v>1.7800000000000002</v>
      </c>
      <c r="Z116">
        <v>0.14833333333333334</v>
      </c>
      <c r="AC116">
        <v>2.3544973544973549</v>
      </c>
    </row>
    <row r="117" spans="17:29" x14ac:dyDescent="0.3">
      <c r="Q117" s="13">
        <f t="shared" si="26"/>
        <v>0.61599999999999999</v>
      </c>
      <c r="R117" s="13">
        <v>1</v>
      </c>
      <c r="S117" s="13">
        <v>0.61599999999999999</v>
      </c>
      <c r="T117" s="13">
        <v>4</v>
      </c>
      <c r="W117">
        <f t="shared" si="25"/>
        <v>0.7</v>
      </c>
      <c r="Z117">
        <v>0.17499999999999999</v>
      </c>
      <c r="AC117">
        <v>2.7777777777777777</v>
      </c>
    </row>
    <row r="118" spans="17:29" x14ac:dyDescent="0.3">
      <c r="Q118" s="13">
        <f t="shared" si="26"/>
        <v>0.61599999999999999</v>
      </c>
      <c r="R118" s="13">
        <v>1</v>
      </c>
      <c r="S118" s="13">
        <v>0.61599999999999999</v>
      </c>
      <c r="T118" s="13">
        <v>8</v>
      </c>
      <c r="W118">
        <f t="shared" si="25"/>
        <v>1.24</v>
      </c>
      <c r="Z118">
        <v>0.155</v>
      </c>
      <c r="AC118">
        <v>2.4603174603174605</v>
      </c>
    </row>
    <row r="119" spans="17:29" x14ac:dyDescent="0.3">
      <c r="Q119" s="13">
        <f t="shared" si="26"/>
        <v>0.61599999999999999</v>
      </c>
      <c r="R119" s="13">
        <v>1</v>
      </c>
      <c r="S119" s="13">
        <v>0.61599999999999999</v>
      </c>
      <c r="T119" s="13">
        <v>12</v>
      </c>
      <c r="W119">
        <f t="shared" si="25"/>
        <v>1.5099999999999998</v>
      </c>
      <c r="Z119">
        <v>0.12583333333333332</v>
      </c>
      <c r="AC119">
        <v>1.9973544973544972</v>
      </c>
    </row>
    <row r="120" spans="17:29" x14ac:dyDescent="0.3">
      <c r="Q120" s="146">
        <f t="shared" si="26"/>
        <v>0.26</v>
      </c>
      <c r="R120" s="146">
        <v>0.2</v>
      </c>
      <c r="S120" s="146">
        <v>1.3</v>
      </c>
      <c r="T120" s="146">
        <v>4</v>
      </c>
      <c r="W120">
        <f t="shared" si="25"/>
        <v>0.96340090902532305</v>
      </c>
      <c r="Z120">
        <v>0.24085022725633076</v>
      </c>
      <c r="AC120">
        <v>3.8230194802592186</v>
      </c>
    </row>
    <row r="121" spans="17:29" x14ac:dyDescent="0.3">
      <c r="Q121" s="146">
        <f t="shared" si="26"/>
        <v>0.26</v>
      </c>
      <c r="R121" s="146">
        <v>0.2</v>
      </c>
      <c r="S121" s="146">
        <v>1.3</v>
      </c>
      <c r="T121" s="146">
        <v>6</v>
      </c>
      <c r="W121">
        <f t="shared" si="25"/>
        <v>1.2190000000000001</v>
      </c>
      <c r="Z121">
        <v>0.20316666666666669</v>
      </c>
      <c r="AC121">
        <v>3.2248677248677251</v>
      </c>
    </row>
    <row r="122" spans="17:29" x14ac:dyDescent="0.3">
      <c r="Q122" s="146">
        <f t="shared" si="26"/>
        <v>0.26</v>
      </c>
      <c r="R122" s="146">
        <v>0.2</v>
      </c>
      <c r="S122" s="146">
        <v>1.3</v>
      </c>
      <c r="T122" s="146">
        <v>8</v>
      </c>
      <c r="W122">
        <f t="shared" si="25"/>
        <v>1.464173965654703</v>
      </c>
      <c r="Z122">
        <v>0.18302174570683788</v>
      </c>
      <c r="AC122">
        <v>2.9051070747117125</v>
      </c>
    </row>
    <row r="123" spans="17:29" x14ac:dyDescent="0.3">
      <c r="Q123" s="146">
        <f t="shared" si="26"/>
        <v>0.26</v>
      </c>
      <c r="R123" s="146">
        <v>0.2</v>
      </c>
      <c r="S123" s="146">
        <v>1.3</v>
      </c>
      <c r="T123" s="146">
        <v>10</v>
      </c>
      <c r="W123">
        <f t="shared" si="25"/>
        <v>1.652989535009171</v>
      </c>
      <c r="Z123">
        <v>0.16529895350091711</v>
      </c>
      <c r="AC123">
        <v>2.62379291271297</v>
      </c>
    </row>
    <row r="124" spans="17:29" x14ac:dyDescent="0.3">
      <c r="Q124" s="146">
        <f t="shared" si="26"/>
        <v>0.26</v>
      </c>
      <c r="R124" s="146">
        <v>0.2</v>
      </c>
      <c r="S124" s="146">
        <v>1.3</v>
      </c>
      <c r="T124" s="146">
        <v>12</v>
      </c>
      <c r="W124">
        <f t="shared" si="25"/>
        <v>1.832662330051571</v>
      </c>
      <c r="Z124">
        <v>0.15272186083763092</v>
      </c>
      <c r="AC124">
        <v>2.4241565212322369</v>
      </c>
    </row>
    <row r="125" spans="17:29" x14ac:dyDescent="0.3">
      <c r="Q125" s="148">
        <f t="shared" si="26"/>
        <v>0.65</v>
      </c>
      <c r="R125" s="148">
        <v>0.5</v>
      </c>
      <c r="S125" s="148">
        <v>1.3</v>
      </c>
      <c r="T125" s="148">
        <v>4</v>
      </c>
      <c r="W125">
        <f t="shared" si="25"/>
        <v>0.66588969705714518</v>
      </c>
      <c r="Z125">
        <v>0.1664724242642863</v>
      </c>
      <c r="AC125">
        <v>2.6424194327664492</v>
      </c>
    </row>
    <row r="126" spans="17:29" x14ac:dyDescent="0.3">
      <c r="Q126" s="148">
        <f t="shared" si="26"/>
        <v>0.65</v>
      </c>
      <c r="R126" s="148">
        <v>0.5</v>
      </c>
      <c r="S126" s="148">
        <v>1.3</v>
      </c>
      <c r="T126" s="148">
        <v>6</v>
      </c>
      <c r="W126">
        <f t="shared" si="25"/>
        <v>1.0230999999999999</v>
      </c>
      <c r="Z126">
        <v>0.17051666666666665</v>
      </c>
      <c r="AC126">
        <v>2.7066137566137565</v>
      </c>
    </row>
    <row r="127" spans="17:29" x14ac:dyDescent="0.3">
      <c r="Q127" s="148">
        <f t="shared" si="26"/>
        <v>0.65</v>
      </c>
      <c r="R127" s="148">
        <v>0.5</v>
      </c>
      <c r="S127" s="148">
        <v>1.3</v>
      </c>
      <c r="T127" s="148">
        <v>8</v>
      </c>
      <c r="W127">
        <f t="shared" si="25"/>
        <v>1.26</v>
      </c>
      <c r="Z127">
        <v>0.1575</v>
      </c>
      <c r="AC127">
        <v>2.5</v>
      </c>
    </row>
    <row r="128" spans="17:29" x14ac:dyDescent="0.3">
      <c r="Q128" s="148">
        <f t="shared" si="26"/>
        <v>0.65</v>
      </c>
      <c r="R128" s="148">
        <v>0.5</v>
      </c>
      <c r="S128" s="148">
        <v>1.3</v>
      </c>
      <c r="T128" s="148">
        <v>10</v>
      </c>
      <c r="W128">
        <f t="shared" si="25"/>
        <v>1.536373733063054</v>
      </c>
      <c r="Z128">
        <v>0.15363737330630539</v>
      </c>
      <c r="AC128">
        <v>2.4386884651794505</v>
      </c>
    </row>
    <row r="129" spans="17:41" x14ac:dyDescent="0.3">
      <c r="Q129" s="148">
        <f t="shared" si="26"/>
        <v>0.65</v>
      </c>
      <c r="R129" s="148">
        <v>0.5</v>
      </c>
      <c r="S129" s="148">
        <v>1.3</v>
      </c>
      <c r="T129" s="148">
        <v>12</v>
      </c>
      <c r="W129">
        <f t="shared" si="25"/>
        <v>1.7999999999999998</v>
      </c>
      <c r="Z129">
        <v>0.15</v>
      </c>
      <c r="AC129">
        <v>2.3809523809523809</v>
      </c>
    </row>
    <row r="130" spans="17:41" x14ac:dyDescent="0.3">
      <c r="Q130" s="147">
        <f t="shared" si="26"/>
        <v>1.3</v>
      </c>
      <c r="R130" s="147">
        <v>1</v>
      </c>
      <c r="S130" s="147">
        <v>1.3</v>
      </c>
      <c r="T130" s="147">
        <v>4</v>
      </c>
      <c r="W130">
        <f t="shared" si="25"/>
        <v>0.44243688278231003</v>
      </c>
      <c r="Z130">
        <v>0.11060922069557751</v>
      </c>
      <c r="AC130">
        <v>1.7557019158028175</v>
      </c>
    </row>
    <row r="131" spans="17:41" x14ac:dyDescent="0.3">
      <c r="Q131" s="147">
        <f t="shared" si="26"/>
        <v>1.3</v>
      </c>
      <c r="R131" s="147">
        <v>1</v>
      </c>
      <c r="S131" s="147">
        <v>1.3</v>
      </c>
      <c r="T131" s="147">
        <v>6</v>
      </c>
      <c r="W131">
        <f t="shared" si="25"/>
        <v>0.79099999999999993</v>
      </c>
      <c r="Z131">
        <v>0.13183333333333333</v>
      </c>
      <c r="AC131">
        <v>2.0925925925925926</v>
      </c>
    </row>
    <row r="132" spans="17:41" x14ac:dyDescent="0.3">
      <c r="Q132" s="147">
        <f t="shared" si="26"/>
        <v>1.3</v>
      </c>
      <c r="R132" s="147">
        <v>1</v>
      </c>
      <c r="S132" s="147">
        <v>1.3</v>
      </c>
      <c r="T132" s="147">
        <v>8</v>
      </c>
      <c r="W132">
        <f t="shared" si="25"/>
        <v>1.1374006152158149</v>
      </c>
      <c r="Z132">
        <v>0.14217507690197687</v>
      </c>
      <c r="AC132">
        <v>2.2567472524123313</v>
      </c>
    </row>
    <row r="133" spans="17:41" x14ac:dyDescent="0.3">
      <c r="Q133" s="147">
        <f t="shared" si="26"/>
        <v>1.3</v>
      </c>
      <c r="R133" s="147">
        <v>1</v>
      </c>
      <c r="S133" s="147">
        <v>1.3</v>
      </c>
      <c r="T133" s="147">
        <v>10</v>
      </c>
      <c r="W133">
        <f t="shared" si="25"/>
        <v>1.41</v>
      </c>
      <c r="Z133">
        <v>0.14099999999999999</v>
      </c>
      <c r="AC133">
        <v>2.2380952380952377</v>
      </c>
    </row>
    <row r="134" spans="17:41" x14ac:dyDescent="0.3">
      <c r="Q134" s="147">
        <f t="shared" si="26"/>
        <v>1.3</v>
      </c>
      <c r="R134" s="147">
        <v>1</v>
      </c>
      <c r="S134" s="147">
        <v>1.3</v>
      </c>
      <c r="T134" s="147">
        <v>12</v>
      </c>
      <c r="W134">
        <f t="shared" si="25"/>
        <v>1.6600000000000001</v>
      </c>
      <c r="Z134">
        <v>0.13833333333333334</v>
      </c>
      <c r="AC134">
        <v>2.1957671957671958</v>
      </c>
    </row>
    <row r="137" spans="17:41" x14ac:dyDescent="0.3">
      <c r="AF137" s="146">
        <f t="shared" ref="AF137" si="27">AG137*AH137</f>
        <v>0.26</v>
      </c>
      <c r="AG137" s="146">
        <v>0.2</v>
      </c>
      <c r="AH137" s="146">
        <v>1.3</v>
      </c>
      <c r="AI137" s="146">
        <v>4</v>
      </c>
      <c r="AJ137">
        <f>AL137*AI137</f>
        <v>0.96340090902532305</v>
      </c>
      <c r="AL137">
        <v>0.24085022725633076</v>
      </c>
      <c r="AN137">
        <v>3.8230194802592186</v>
      </c>
    </row>
    <row r="138" spans="17:41" x14ac:dyDescent="0.3">
      <c r="AF138" s="146">
        <f>AG138*AH138</f>
        <v>0.26</v>
      </c>
      <c r="AG138" s="146">
        <v>0.2</v>
      </c>
      <c r="AH138" s="146">
        <v>1.3</v>
      </c>
      <c r="AI138" s="146">
        <v>8</v>
      </c>
      <c r="AJ138">
        <f>AL138*AI138</f>
        <v>1.464173965654703</v>
      </c>
      <c r="AL138">
        <v>0.18302174570683788</v>
      </c>
      <c r="AN138">
        <v>2.9051070747117125</v>
      </c>
    </row>
    <row r="139" spans="17:41" x14ac:dyDescent="0.3">
      <c r="AF139" s="146">
        <f>AG139*AH139</f>
        <v>0.26</v>
      </c>
      <c r="AG139" s="146">
        <v>0.2</v>
      </c>
      <c r="AH139" s="146">
        <v>1.3</v>
      </c>
      <c r="AI139" s="146">
        <v>12</v>
      </c>
      <c r="AJ139">
        <f>AL139*AI139</f>
        <v>1.832662330051571</v>
      </c>
      <c r="AL139">
        <v>0.15272186083763092</v>
      </c>
      <c r="AN139">
        <v>2.4241565212322369</v>
      </c>
    </row>
    <row r="140" spans="17:41" x14ac:dyDescent="0.3">
      <c r="AF140" s="26">
        <f>AG140*AH140</f>
        <v>0.308</v>
      </c>
      <c r="AG140" s="26">
        <v>0.5</v>
      </c>
      <c r="AH140" s="26">
        <v>0.61599999999999999</v>
      </c>
      <c r="AI140" s="26">
        <v>4</v>
      </c>
      <c r="AK140">
        <f>AM140*AI140</f>
        <v>0.96</v>
      </c>
      <c r="AM140">
        <v>0.24</v>
      </c>
      <c r="AO140">
        <v>3.8095238095238093</v>
      </c>
    </row>
    <row r="141" spans="17:41" x14ac:dyDescent="0.3">
      <c r="AF141" s="26">
        <f>AG141*AH141</f>
        <v>0.308</v>
      </c>
      <c r="AG141" s="26">
        <v>0.5</v>
      </c>
      <c r="AH141" s="26">
        <v>0.61599999999999999</v>
      </c>
      <c r="AI141" s="26">
        <v>8</v>
      </c>
      <c r="AK141">
        <f>AM141*AI141</f>
        <v>1.35</v>
      </c>
      <c r="AM141">
        <v>0.16875000000000001</v>
      </c>
      <c r="AO141">
        <v>2.6785714285714288</v>
      </c>
    </row>
    <row r="142" spans="17:41" x14ac:dyDescent="0.3">
      <c r="AF142" s="26">
        <f>AG142*AH142</f>
        <v>0.308</v>
      </c>
      <c r="AG142" s="26">
        <v>0.5</v>
      </c>
      <c r="AH142" s="26">
        <v>0.61599999999999999</v>
      </c>
      <c r="AI142" s="26">
        <v>12</v>
      </c>
      <c r="AK142">
        <f>AM142*AI142</f>
        <v>1.7800000000000002</v>
      </c>
      <c r="AM142">
        <v>0.14833333333333334</v>
      </c>
      <c r="AO142">
        <v>2.3544973544973549</v>
      </c>
    </row>
  </sheetData>
  <mergeCells count="8">
    <mergeCell ref="BA11:BD12"/>
    <mergeCell ref="BK11:BN12"/>
    <mergeCell ref="U1:W1"/>
    <mergeCell ref="X1:Z1"/>
    <mergeCell ref="AA1:AC1"/>
    <mergeCell ref="BF1:BJ1"/>
    <mergeCell ref="BF11:BI12"/>
    <mergeCell ref="AD1:AF1"/>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92"/>
  <sheetViews>
    <sheetView zoomScale="85" zoomScaleNormal="85" workbookViewId="0">
      <selection activeCell="AE9" sqref="AE9"/>
    </sheetView>
  </sheetViews>
  <sheetFormatPr defaultRowHeight="14.4" x14ac:dyDescent="0.3"/>
  <cols>
    <col min="16" max="24" width="8.88671875" style="103"/>
  </cols>
  <sheetData>
    <row r="1" spans="1:28" ht="23.4" x14ac:dyDescent="0.45">
      <c r="A1" s="73" t="s">
        <v>379</v>
      </c>
      <c r="B1" t="s">
        <v>409</v>
      </c>
      <c r="C1" t="s">
        <v>410</v>
      </c>
      <c r="D1" s="81" t="s">
        <v>407</v>
      </c>
      <c r="E1" s="81" t="s">
        <v>408</v>
      </c>
      <c r="R1"/>
      <c r="S1" t="s">
        <v>253</v>
      </c>
      <c r="T1" t="s">
        <v>410</v>
      </c>
      <c r="U1" t="s">
        <v>409</v>
      </c>
      <c r="V1" s="81" t="s">
        <v>407</v>
      </c>
      <c r="W1" s="81" t="s">
        <v>408</v>
      </c>
      <c r="X1" s="103" t="s">
        <v>515</v>
      </c>
      <c r="Y1" s="169" t="s">
        <v>516</v>
      </c>
      <c r="Z1" s="169"/>
      <c r="AA1" s="169"/>
      <c r="AB1" s="169"/>
    </row>
    <row r="2" spans="1:28" x14ac:dyDescent="0.3">
      <c r="A2" s="86">
        <v>1E-4</v>
      </c>
      <c r="D2" s="100"/>
      <c r="E2" s="100"/>
      <c r="F2">
        <v>2</v>
      </c>
      <c r="R2"/>
      <c r="S2">
        <v>0.24085022725633076</v>
      </c>
      <c r="T2" s="71">
        <v>8.3064775635271708</v>
      </c>
      <c r="U2" s="71"/>
      <c r="X2" s="71">
        <v>8.3064775635271708</v>
      </c>
    </row>
    <row r="3" spans="1:28" x14ac:dyDescent="0.3">
      <c r="A3" s="86">
        <v>1</v>
      </c>
      <c r="D3" s="100"/>
      <c r="E3" s="100"/>
      <c r="F3">
        <v>2</v>
      </c>
      <c r="R3"/>
      <c r="S3">
        <v>0.20316666666666669</v>
      </c>
      <c r="T3" s="71">
        <v>2.6928966878913623</v>
      </c>
      <c r="U3" s="71"/>
      <c r="X3" s="71">
        <v>2.6928966878913623</v>
      </c>
    </row>
    <row r="4" spans="1:28" x14ac:dyDescent="0.3">
      <c r="A4" s="86">
        <v>1E-4</v>
      </c>
      <c r="D4" s="100"/>
      <c r="E4" s="100"/>
      <c r="G4">
        <v>10</v>
      </c>
      <c r="R4"/>
      <c r="S4">
        <v>0.18302174570683788</v>
      </c>
      <c r="T4" s="71">
        <v>1.2660866987310382</v>
      </c>
      <c r="U4" s="71"/>
      <c r="X4" s="71">
        <v>1.2660866987310382</v>
      </c>
    </row>
    <row r="5" spans="1:28" x14ac:dyDescent="0.3">
      <c r="A5" s="86">
        <v>1</v>
      </c>
      <c r="D5" s="100"/>
      <c r="E5" s="100"/>
      <c r="G5">
        <v>10</v>
      </c>
      <c r="R5"/>
      <c r="S5">
        <v>0.16529895350091711</v>
      </c>
      <c r="T5" s="71">
        <v>0.68619799970192397</v>
      </c>
      <c r="U5" s="71"/>
      <c r="X5" s="71">
        <v>0.68619799970192397</v>
      </c>
    </row>
    <row r="6" spans="1:28" x14ac:dyDescent="0.3">
      <c r="A6">
        <v>0.33250000000000002</v>
      </c>
      <c r="B6" s="71">
        <v>7.8130237720460851</v>
      </c>
      <c r="C6" s="71"/>
      <c r="E6" s="100"/>
      <c r="R6"/>
      <c r="S6">
        <v>0.15272186083763092</v>
      </c>
      <c r="T6" s="71">
        <v>0.42095234092443828</v>
      </c>
      <c r="U6" s="71"/>
      <c r="X6" s="71">
        <v>0.42095234092443828</v>
      </c>
    </row>
    <row r="7" spans="1:28" x14ac:dyDescent="0.3">
      <c r="A7">
        <v>0.1925</v>
      </c>
      <c r="B7" s="71">
        <v>0.63874050259023707</v>
      </c>
      <c r="C7" s="71"/>
      <c r="E7" s="100"/>
      <c r="R7"/>
      <c r="S7">
        <v>0.1664724242642863</v>
      </c>
      <c r="T7" s="71">
        <v>10.843628515055402</v>
      </c>
      <c r="U7" s="71"/>
      <c r="X7" s="71">
        <v>10.843628515055402</v>
      </c>
    </row>
    <row r="8" spans="1:28" x14ac:dyDescent="0.3">
      <c r="A8">
        <v>0.14416666666666667</v>
      </c>
      <c r="B8" s="71">
        <v>0.17858133332277987</v>
      </c>
      <c r="C8" s="71"/>
      <c r="E8" s="100"/>
      <c r="R8"/>
      <c r="S8">
        <v>0.17051666666666665</v>
      </c>
      <c r="T8" s="71">
        <v>5.0090292425044138</v>
      </c>
      <c r="U8" s="71"/>
      <c r="X8" s="71">
        <v>5.0090292425044138</v>
      </c>
    </row>
    <row r="9" spans="1:28" x14ac:dyDescent="0.3">
      <c r="A9" s="80">
        <v>0.2495</v>
      </c>
      <c r="B9" s="71">
        <v>10.311925697901852</v>
      </c>
      <c r="C9" s="71"/>
      <c r="E9" s="100"/>
      <c r="R9"/>
      <c r="S9">
        <v>0.1575</v>
      </c>
      <c r="T9" s="71">
        <v>2.4837225584477811</v>
      </c>
      <c r="U9" s="71"/>
      <c r="X9" s="71">
        <v>2.4837225584477811</v>
      </c>
    </row>
    <row r="10" spans="1:28" x14ac:dyDescent="0.3">
      <c r="A10">
        <v>0.16875000000000001</v>
      </c>
      <c r="B10" s="71">
        <v>1.2832466231357773</v>
      </c>
      <c r="C10" s="71"/>
      <c r="E10" s="100"/>
      <c r="R10"/>
      <c r="S10">
        <v>0.15363737330630539</v>
      </c>
      <c r="T10" s="71">
        <v>1.5294654350863535</v>
      </c>
      <c r="U10" s="71"/>
      <c r="X10" s="71">
        <v>1.5294654350863535</v>
      </c>
    </row>
    <row r="11" spans="1:28" x14ac:dyDescent="0.3">
      <c r="A11">
        <v>0.14833333333333334</v>
      </c>
      <c r="B11" s="71">
        <v>0.46613167168302527</v>
      </c>
      <c r="C11" s="71"/>
      <c r="E11" s="100"/>
      <c r="R11"/>
      <c r="S11">
        <v>0.15</v>
      </c>
      <c r="T11" s="71">
        <v>1.0237271379139894</v>
      </c>
      <c r="U11" s="71"/>
      <c r="X11" s="71">
        <v>1.0237271379139894</v>
      </c>
    </row>
    <row r="12" spans="1:28" x14ac:dyDescent="0.3">
      <c r="A12">
        <v>0.17499999999999999</v>
      </c>
      <c r="B12" s="71">
        <v>10.889990817263545</v>
      </c>
      <c r="C12" s="71"/>
      <c r="E12" s="100"/>
      <c r="R12"/>
      <c r="S12">
        <v>0.11060922069557751</v>
      </c>
      <c r="T12" s="71">
        <v>11.861393230732645</v>
      </c>
      <c r="U12" s="71"/>
      <c r="X12" s="71">
        <v>11.861393230732645</v>
      </c>
    </row>
    <row r="13" spans="1:28" x14ac:dyDescent="0.3">
      <c r="A13">
        <v>0.155</v>
      </c>
      <c r="B13" s="71">
        <v>2.2441552113266914</v>
      </c>
      <c r="C13" s="71"/>
      <c r="E13" s="100"/>
      <c r="P13" s="104"/>
      <c r="R13"/>
      <c r="S13">
        <v>0.13183333333333333</v>
      </c>
      <c r="T13" s="71">
        <v>6.7554709874516634</v>
      </c>
      <c r="U13" s="71"/>
      <c r="X13" s="71">
        <v>6.7554709874516634</v>
      </c>
    </row>
    <row r="14" spans="1:28" x14ac:dyDescent="0.3">
      <c r="A14">
        <v>0.12583333333333332</v>
      </c>
      <c r="B14" s="71">
        <v>0.73134412313293262</v>
      </c>
      <c r="C14" s="71"/>
      <c r="E14" s="100"/>
      <c r="R14"/>
      <c r="S14">
        <v>0.14217507690197687</v>
      </c>
      <c r="T14" s="71">
        <v>4.2480511738878279</v>
      </c>
      <c r="U14" s="71"/>
      <c r="X14" s="71">
        <v>4.2480511738878279</v>
      </c>
    </row>
    <row r="15" spans="1:28" x14ac:dyDescent="0.3">
      <c r="B15" s="71"/>
      <c r="C15" s="71"/>
      <c r="E15" s="100"/>
      <c r="R15"/>
      <c r="S15">
        <v>0.14099999999999999</v>
      </c>
      <c r="T15" s="71">
        <v>2.6852321798322656</v>
      </c>
      <c r="U15" s="71"/>
      <c r="X15" s="71">
        <v>2.6852321798322656</v>
      </c>
    </row>
    <row r="16" spans="1:28" x14ac:dyDescent="0.3">
      <c r="A16">
        <v>0.11374674841647317</v>
      </c>
      <c r="C16" s="71">
        <v>2.4655720655173994</v>
      </c>
      <c r="E16" s="100"/>
      <c r="R16"/>
      <c r="S16">
        <v>0.13833333333333334</v>
      </c>
      <c r="T16" s="71">
        <v>1.8125445665466697</v>
      </c>
      <c r="U16" s="71"/>
      <c r="X16" s="71">
        <v>1.8125445665466697</v>
      </c>
    </row>
    <row r="17" spans="1:24" x14ac:dyDescent="0.3">
      <c r="A17">
        <v>0.10926557018599199</v>
      </c>
      <c r="C17" s="71">
        <v>1.0368318618544747</v>
      </c>
      <c r="E17" s="100"/>
      <c r="T17" s="104"/>
      <c r="U17" s="104"/>
    </row>
    <row r="18" spans="1:24" x14ac:dyDescent="0.3">
      <c r="A18">
        <v>0.1010818416436623</v>
      </c>
      <c r="C18" s="71">
        <v>0.5249342737398156</v>
      </c>
      <c r="E18" s="100"/>
      <c r="S18">
        <v>0.33250000000000002</v>
      </c>
      <c r="U18" s="71">
        <v>7.8130237720460851</v>
      </c>
      <c r="X18" s="71">
        <v>7.8130237720460851</v>
      </c>
    </row>
    <row r="19" spans="1:24" x14ac:dyDescent="0.3">
      <c r="A19">
        <v>9.1705586711759907E-2</v>
      </c>
      <c r="C19" s="71">
        <v>0.29545278120872365</v>
      </c>
      <c r="E19" s="100"/>
      <c r="Q19" s="104"/>
      <c r="S19">
        <v>0.1925</v>
      </c>
      <c r="U19" s="71">
        <v>0.63874050259023707</v>
      </c>
      <c r="X19" s="71">
        <v>0.63874050259023707</v>
      </c>
    </row>
    <row r="20" spans="1:24" x14ac:dyDescent="0.3">
      <c r="A20">
        <v>9.1570592492748334E-2</v>
      </c>
      <c r="C20" s="71">
        <v>0.2047821959330301</v>
      </c>
      <c r="E20" s="100"/>
      <c r="S20">
        <v>0.14416666666666667</v>
      </c>
      <c r="U20" s="71">
        <v>0.17858133332277987</v>
      </c>
      <c r="X20" s="71">
        <v>0.17858133332277987</v>
      </c>
    </row>
    <row r="21" spans="1:24" x14ac:dyDescent="0.3">
      <c r="A21">
        <v>0.16055111712931616</v>
      </c>
      <c r="C21" s="71">
        <v>4.0952724547764099</v>
      </c>
      <c r="E21" s="100"/>
      <c r="S21" s="80">
        <v>0.2495</v>
      </c>
      <c r="U21" s="71">
        <v>10.311925697901852</v>
      </c>
      <c r="X21" s="71">
        <v>10.311925697901852</v>
      </c>
    </row>
    <row r="22" spans="1:24" x14ac:dyDescent="0.3">
      <c r="A22">
        <v>0.15416666666666667</v>
      </c>
      <c r="C22" s="71">
        <v>1.7084639159995745</v>
      </c>
      <c r="E22" s="100"/>
      <c r="S22">
        <v>0.16875000000000001</v>
      </c>
      <c r="U22" s="71">
        <v>1.2832466231357773</v>
      </c>
      <c r="X22" s="71">
        <v>1.2832466231357773</v>
      </c>
    </row>
    <row r="23" spans="1:24" x14ac:dyDescent="0.3">
      <c r="A23">
        <v>0.14092665545197763</v>
      </c>
      <c r="C23" s="71">
        <v>0.83848376314529494</v>
      </c>
      <c r="E23" s="100"/>
      <c r="S23">
        <v>0.14833333333333334</v>
      </c>
      <c r="U23" s="71">
        <v>0.46613167168302527</v>
      </c>
      <c r="X23" s="71">
        <v>0.46613167168302527</v>
      </c>
    </row>
    <row r="24" spans="1:24" x14ac:dyDescent="0.3">
      <c r="A24">
        <v>0.12762647004608291</v>
      </c>
      <c r="C24" s="71">
        <v>0.46409355427531884</v>
      </c>
      <c r="E24" s="100"/>
      <c r="S24">
        <v>0.17499999999999999</v>
      </c>
      <c r="U24" s="71">
        <v>10.889990817263545</v>
      </c>
      <c r="X24" s="71">
        <v>10.889990817263545</v>
      </c>
    </row>
    <row r="25" spans="1:24" x14ac:dyDescent="0.3">
      <c r="A25">
        <v>0.12211543296955925</v>
      </c>
      <c r="C25" s="71">
        <v>0.30259938164683842</v>
      </c>
      <c r="E25" s="100"/>
      <c r="S25">
        <v>0.155</v>
      </c>
      <c r="U25" s="71">
        <v>2.2441552113266914</v>
      </c>
      <c r="X25" s="71">
        <v>2.2441552113266914</v>
      </c>
    </row>
    <row r="26" spans="1:24" x14ac:dyDescent="0.3">
      <c r="A26">
        <v>0.24085022725633076</v>
      </c>
      <c r="C26" s="71">
        <v>8.3064775635271708</v>
      </c>
      <c r="E26" s="100"/>
      <c r="S26">
        <v>0.12583333333333332</v>
      </c>
      <c r="U26" s="71">
        <v>0.73134412313293262</v>
      </c>
      <c r="X26" s="71">
        <v>0.73134412313293262</v>
      </c>
    </row>
    <row r="27" spans="1:24" x14ac:dyDescent="0.3">
      <c r="A27">
        <v>0.20316666666666669</v>
      </c>
      <c r="C27" s="71">
        <v>2.6928966878913623</v>
      </c>
      <c r="E27" s="100"/>
    </row>
    <row r="28" spans="1:24" x14ac:dyDescent="0.3">
      <c r="A28">
        <v>0.18302174570683788</v>
      </c>
      <c r="C28" s="71">
        <v>1.2660866987310382</v>
      </c>
      <c r="E28" s="100"/>
    </row>
    <row r="29" spans="1:24" x14ac:dyDescent="0.3">
      <c r="A29">
        <v>0.16529895350091711</v>
      </c>
      <c r="C29" s="71">
        <v>0.68619799970192397</v>
      </c>
      <c r="E29" s="100"/>
      <c r="S29" s="76">
        <v>0.20725388601036268</v>
      </c>
      <c r="T29" s="76"/>
      <c r="U29" s="76"/>
      <c r="V29" s="80">
        <v>5.5421615306566681</v>
      </c>
      <c r="W29"/>
      <c r="X29" s="80">
        <v>5.5421615306566681</v>
      </c>
    </row>
    <row r="30" spans="1:24" x14ac:dyDescent="0.3">
      <c r="A30">
        <v>0.15272186083763092</v>
      </c>
      <c r="C30" s="71">
        <v>0.42095234092443828</v>
      </c>
      <c r="E30" s="100"/>
      <c r="S30" s="76">
        <v>0.15017064846416384</v>
      </c>
      <c r="T30" s="76"/>
      <c r="U30" s="76"/>
      <c r="V30" s="80">
        <v>1.4356579211636626</v>
      </c>
      <c r="W30"/>
      <c r="X30" s="80">
        <v>1.4356579211636626</v>
      </c>
    </row>
    <row r="31" spans="1:24" x14ac:dyDescent="0.3">
      <c r="A31">
        <v>0.37588786029875876</v>
      </c>
      <c r="C31" s="71">
        <v>23.330424684157901</v>
      </c>
      <c r="E31" s="100"/>
      <c r="S31" s="76">
        <v>0.14405594405594405</v>
      </c>
      <c r="T31" s="76"/>
      <c r="U31" s="76"/>
      <c r="V31" s="80">
        <v>1.4124196772955531</v>
      </c>
      <c r="W31"/>
      <c r="X31" s="80">
        <v>1.4124196772955531</v>
      </c>
    </row>
    <row r="32" spans="1:24" x14ac:dyDescent="0.3">
      <c r="A32">
        <v>0.30193030598093884</v>
      </c>
      <c r="C32" s="71">
        <v>5.9522350390983139</v>
      </c>
      <c r="E32" s="100"/>
      <c r="S32" s="76">
        <v>0.20664739884393066</v>
      </c>
      <c r="T32" s="76"/>
      <c r="U32" s="76"/>
      <c r="V32" s="80">
        <v>1.7194215154870367</v>
      </c>
      <c r="W32"/>
      <c r="X32" s="80">
        <v>1.7194215154870367</v>
      </c>
    </row>
    <row r="33" spans="1:24" x14ac:dyDescent="0.3">
      <c r="A33">
        <v>0.2516833750047715</v>
      </c>
      <c r="C33" s="71">
        <v>2.2656383704335505</v>
      </c>
      <c r="E33" s="100"/>
      <c r="S33" s="76">
        <v>0.19055374592833876</v>
      </c>
      <c r="T33" s="76"/>
      <c r="U33" s="76"/>
      <c r="V33" s="80">
        <v>1.8981406612750815</v>
      </c>
      <c r="W33"/>
      <c r="X33" s="80">
        <v>1.8981406612750815</v>
      </c>
    </row>
    <row r="34" spans="1:24" x14ac:dyDescent="0.3">
      <c r="A34">
        <v>0.22401726589200202</v>
      </c>
      <c r="C34" s="71">
        <v>1.1574374641116896</v>
      </c>
      <c r="E34" s="100"/>
      <c r="S34" s="76">
        <v>0.16721311475409836</v>
      </c>
      <c r="T34" s="76"/>
      <c r="U34" s="76"/>
      <c r="V34" s="80">
        <v>1.553785794918235</v>
      </c>
      <c r="W34"/>
      <c r="X34" s="80">
        <v>1.553785794918235</v>
      </c>
    </row>
    <row r="35" spans="1:24" x14ac:dyDescent="0.3">
      <c r="A35">
        <v>0.19366666666666665</v>
      </c>
      <c r="C35" s="71">
        <v>0.61932806737807344</v>
      </c>
      <c r="E35" s="100"/>
      <c r="S35" s="76">
        <v>0.18600682593856654</v>
      </c>
      <c r="T35" s="76"/>
      <c r="U35" s="76"/>
      <c r="V35" s="80">
        <v>2.0122339926684152</v>
      </c>
      <c r="W35"/>
      <c r="X35" s="80">
        <v>2.0122339926684152</v>
      </c>
    </row>
    <row r="36" spans="1:24" x14ac:dyDescent="0.3">
      <c r="A36">
        <v>0.49952202887819325</v>
      </c>
      <c r="C36" s="71">
        <v>60.124569654640482</v>
      </c>
      <c r="E36" s="100"/>
      <c r="S36" s="76">
        <v>0.11687898089171975</v>
      </c>
      <c r="T36" s="76"/>
      <c r="U36" s="76"/>
      <c r="V36" s="80">
        <v>0.85564008969584748</v>
      </c>
      <c r="W36"/>
      <c r="X36" s="80">
        <v>0.85564008969584748</v>
      </c>
    </row>
    <row r="37" spans="1:24" x14ac:dyDescent="0.3">
      <c r="A37">
        <v>0.38733333333333331</v>
      </c>
      <c r="C37" s="71">
        <v>11.29488551346194</v>
      </c>
      <c r="E37" s="100"/>
      <c r="S37" s="76">
        <v>0.17708333333333331</v>
      </c>
      <c r="T37" s="76"/>
      <c r="U37" s="76"/>
      <c r="V37" s="80">
        <v>1.3909810922002974</v>
      </c>
      <c r="W37"/>
      <c r="X37" s="80">
        <v>1.3909810922002974</v>
      </c>
    </row>
    <row r="38" spans="1:24" x14ac:dyDescent="0.3">
      <c r="A38">
        <v>0.32437510671903025</v>
      </c>
      <c r="C38" s="71">
        <v>3.9675538834400812</v>
      </c>
      <c r="E38" s="100"/>
      <c r="S38" s="76">
        <v>0.18110236220472439</v>
      </c>
      <c r="T38" s="76"/>
      <c r="U38" s="76"/>
      <c r="V38" s="80">
        <v>2.5558399488769994</v>
      </c>
      <c r="W38"/>
      <c r="X38" s="80">
        <v>2.5558399488769994</v>
      </c>
    </row>
    <row r="39" spans="1:24" x14ac:dyDescent="0.3">
      <c r="A39">
        <v>0.2803326780758556</v>
      </c>
      <c r="C39" s="71">
        <v>1.8157271791270957</v>
      </c>
      <c r="E39" s="100"/>
      <c r="S39" s="76">
        <v>0.29453924914675772</v>
      </c>
      <c r="T39" s="76"/>
      <c r="U39" s="76"/>
      <c r="V39" s="80">
        <v>4.8370773965283531</v>
      </c>
      <c r="W39"/>
      <c r="X39" s="80">
        <v>4.8370773965283531</v>
      </c>
    </row>
    <row r="40" spans="1:24" x14ac:dyDescent="0.3">
      <c r="A40">
        <v>0.26073049645390067</v>
      </c>
      <c r="C40" s="71">
        <v>1.0819151049492026</v>
      </c>
      <c r="E40" s="100"/>
      <c r="S40" s="76">
        <v>0.16889632107023411</v>
      </c>
      <c r="T40" s="76"/>
      <c r="U40" s="76"/>
      <c r="V40" s="80">
        <v>1.6375865532081884</v>
      </c>
      <c r="W40"/>
      <c r="X40" s="80">
        <v>1.6375865532081884</v>
      </c>
    </row>
    <row r="41" spans="1:24" x14ac:dyDescent="0.3">
      <c r="A41">
        <v>6.0042281661746702E-2</v>
      </c>
      <c r="C41" s="71">
        <v>2.7272470206056094</v>
      </c>
      <c r="E41" s="100"/>
      <c r="S41" s="76">
        <v>0.19483394833948342</v>
      </c>
      <c r="T41" s="76"/>
      <c r="U41" s="76"/>
      <c r="V41" s="80">
        <v>2.5029642373457741</v>
      </c>
      <c r="W41"/>
      <c r="X41" s="80">
        <v>2.5029642373457741</v>
      </c>
    </row>
    <row r="42" spans="1:24" x14ac:dyDescent="0.3">
      <c r="A42">
        <v>7.6212058303533572E-2</v>
      </c>
      <c r="C42" s="71">
        <v>1.6207519373420369</v>
      </c>
      <c r="E42" s="100"/>
      <c r="S42" s="76">
        <v>0.24166666666666667</v>
      </c>
      <c r="T42" s="76"/>
      <c r="U42" s="76"/>
      <c r="V42" s="80">
        <v>3.2518488587787435</v>
      </c>
      <c r="W42"/>
      <c r="X42" s="80">
        <v>3.2518488587787435</v>
      </c>
    </row>
    <row r="43" spans="1:24" x14ac:dyDescent="0.3">
      <c r="A43">
        <v>8.8927631578947369E-2</v>
      </c>
      <c r="C43" s="71">
        <v>1.1089458814865647</v>
      </c>
      <c r="E43" s="100"/>
      <c r="S43" s="76">
        <v>0.1306930693069307</v>
      </c>
      <c r="T43" s="76"/>
      <c r="U43" s="76"/>
      <c r="V43" s="80">
        <v>1.061752862157006</v>
      </c>
      <c r="W43"/>
      <c r="X43" s="80">
        <v>1.061752862157006</v>
      </c>
    </row>
    <row r="44" spans="1:24" x14ac:dyDescent="0.3">
      <c r="A44">
        <v>8.9021066826490872E-2</v>
      </c>
      <c r="C44" s="71">
        <v>0.71068969693009787</v>
      </c>
      <c r="E44" s="100"/>
      <c r="S44" s="76">
        <v>0.1282208588957055</v>
      </c>
      <c r="T44" s="76"/>
      <c r="U44" s="76"/>
      <c r="V44" s="80">
        <v>0.92076215879822787</v>
      </c>
      <c r="W44"/>
      <c r="X44" s="80">
        <v>0.92076215879822787</v>
      </c>
    </row>
    <row r="45" spans="1:24" x14ac:dyDescent="0.3">
      <c r="A45">
        <v>9.0231125108987509E-2</v>
      </c>
      <c r="C45" s="71">
        <v>0.50224183262722133</v>
      </c>
      <c r="E45" s="100"/>
      <c r="S45" s="76">
        <v>0.22217573221757322</v>
      </c>
      <c r="T45" s="76"/>
      <c r="U45" s="76"/>
      <c r="V45" s="80">
        <v>4.187097521407213</v>
      </c>
      <c r="W45"/>
      <c r="X45" s="80">
        <v>4.187097521407213</v>
      </c>
    </row>
    <row r="46" spans="1:24" x14ac:dyDescent="0.3">
      <c r="A46">
        <v>9.2699351622889822E-2</v>
      </c>
      <c r="C46" s="71">
        <v>4.6818260793204294</v>
      </c>
      <c r="E46" s="100"/>
      <c r="S46" s="76">
        <v>0.1353623188405797</v>
      </c>
      <c r="T46" s="76"/>
      <c r="U46" s="76"/>
      <c r="V46" s="80">
        <v>0.89005288888510325</v>
      </c>
      <c r="W46"/>
      <c r="X46" s="80">
        <v>0.89005288888510325</v>
      </c>
    </row>
    <row r="47" spans="1:24" x14ac:dyDescent="0.3">
      <c r="A47">
        <v>0.13336666666666666</v>
      </c>
      <c r="C47" s="71">
        <v>3.435190723485928</v>
      </c>
      <c r="E47" s="100"/>
      <c r="S47" s="76">
        <v>0.2686131386861314</v>
      </c>
      <c r="T47" s="76"/>
      <c r="U47" s="76"/>
      <c r="V47" s="80">
        <v>4.4726150444527635</v>
      </c>
      <c r="W47"/>
      <c r="X47" s="80">
        <v>4.4726150444527635</v>
      </c>
    </row>
    <row r="48" spans="1:24" x14ac:dyDescent="0.3">
      <c r="A48">
        <v>0.127</v>
      </c>
      <c r="C48" s="71">
        <v>1.800085949961584</v>
      </c>
      <c r="E48" s="100"/>
      <c r="S48" s="76">
        <v>0.22746478873239437</v>
      </c>
      <c r="T48" s="76"/>
      <c r="U48" s="76"/>
      <c r="V48" s="80">
        <v>2.9973061564943104</v>
      </c>
      <c r="W48"/>
      <c r="X48" s="80">
        <v>2.9973061564943104</v>
      </c>
    </row>
    <row r="49" spans="1:24" x14ac:dyDescent="0.3">
      <c r="A49">
        <v>0.12025</v>
      </c>
      <c r="C49" s="71">
        <v>1.0659074185197108</v>
      </c>
      <c r="E49" s="100"/>
      <c r="S49" s="76">
        <v>0.21666666666666665</v>
      </c>
      <c r="T49" s="76"/>
      <c r="U49" s="76"/>
      <c r="V49" s="80">
        <v>6.458529791267539</v>
      </c>
      <c r="W49"/>
      <c r="X49" s="80">
        <v>6.458529791267539</v>
      </c>
    </row>
    <row r="50" spans="1:24" x14ac:dyDescent="0.3">
      <c r="A50">
        <v>0.12003912073303917</v>
      </c>
      <c r="C50" s="71">
        <v>0.73838428466973727</v>
      </c>
      <c r="E50" s="100"/>
      <c r="S50" s="76">
        <v>0.17932960893854749</v>
      </c>
      <c r="T50" s="76"/>
      <c r="U50" s="76"/>
      <c r="V50" s="80">
        <v>1.2766230374298264</v>
      </c>
      <c r="W50"/>
      <c r="X50" s="80">
        <v>1.2766230374298264</v>
      </c>
    </row>
    <row r="51" spans="1:24" x14ac:dyDescent="0.3">
      <c r="A51">
        <v>0.1664724242642863</v>
      </c>
      <c r="C51" s="71">
        <v>10.843628515055402</v>
      </c>
      <c r="E51" s="100"/>
      <c r="S51" s="76">
        <v>0.19899999999999998</v>
      </c>
      <c r="T51" s="76"/>
      <c r="U51" s="76"/>
      <c r="V51" s="80">
        <v>2.1710892356785627</v>
      </c>
      <c r="W51"/>
      <c r="X51" s="80">
        <v>2.1710892356785627</v>
      </c>
    </row>
    <row r="52" spans="1:24" x14ac:dyDescent="0.3">
      <c r="A52">
        <v>0.17051666666666665</v>
      </c>
      <c r="C52" s="71">
        <v>5.0090292425044138</v>
      </c>
      <c r="E52" s="100"/>
      <c r="S52" s="76">
        <v>0.17408637873754154</v>
      </c>
      <c r="T52" s="76"/>
      <c r="U52" s="76"/>
      <c r="V52" s="80">
        <v>1.7105521946998028</v>
      </c>
      <c r="W52"/>
      <c r="X52" s="80">
        <v>1.7105521946998028</v>
      </c>
    </row>
    <row r="53" spans="1:24" x14ac:dyDescent="0.3">
      <c r="A53">
        <v>0.1575</v>
      </c>
      <c r="C53" s="71">
        <v>2.4837225584477811</v>
      </c>
      <c r="E53" s="100"/>
      <c r="S53" s="76">
        <v>0.11433333333333333</v>
      </c>
      <c r="T53" s="76"/>
      <c r="U53" s="76"/>
      <c r="V53" s="80">
        <v>0.72878821344918865</v>
      </c>
      <c r="W53"/>
      <c r="X53" s="80">
        <v>0.72878821344918865</v>
      </c>
    </row>
    <row r="54" spans="1:24" x14ac:dyDescent="0.3">
      <c r="A54">
        <v>0.15363737330630539</v>
      </c>
      <c r="C54" s="71">
        <v>1.5294654350863535</v>
      </c>
      <c r="E54" s="100"/>
      <c r="S54" s="76">
        <v>9.1891891891891897E-2</v>
      </c>
      <c r="T54" s="76"/>
      <c r="U54" s="76"/>
      <c r="V54" s="80">
        <v>0.72679281740679369</v>
      </c>
      <c r="W54"/>
      <c r="X54" s="80">
        <v>0.72679281740679369</v>
      </c>
    </row>
    <row r="55" spans="1:24" x14ac:dyDescent="0.3">
      <c r="A55">
        <v>0.15</v>
      </c>
      <c r="C55" s="71">
        <v>1.0237271379139894</v>
      </c>
      <c r="E55" s="100"/>
      <c r="S55" s="76">
        <v>0.14057971014492751</v>
      </c>
      <c r="T55" s="76"/>
      <c r="U55" s="76"/>
      <c r="V55" s="80">
        <v>1.17181757577332</v>
      </c>
      <c r="W55"/>
      <c r="X55" s="80">
        <v>1.17181757577332</v>
      </c>
    </row>
    <row r="56" spans="1:24" x14ac:dyDescent="0.3">
      <c r="A56">
        <v>0.27219176816601426</v>
      </c>
      <c r="C56" s="71">
        <v>26.632770115159445</v>
      </c>
      <c r="E56" s="100"/>
      <c r="S56" s="76">
        <v>8.4090909090909091E-2</v>
      </c>
      <c r="T56" s="76"/>
      <c r="U56" s="76"/>
      <c r="V56" s="80">
        <v>0.46687540625028751</v>
      </c>
      <c r="W56"/>
      <c r="X56" s="80">
        <v>0.46687540625028751</v>
      </c>
    </row>
    <row r="57" spans="1:24" x14ac:dyDescent="0.3">
      <c r="A57">
        <v>0.25444199813587937</v>
      </c>
      <c r="C57" s="71">
        <v>10.293290169667843</v>
      </c>
      <c r="E57" s="100"/>
      <c r="S57" s="76">
        <v>0.10439276485788114</v>
      </c>
      <c r="T57" s="76"/>
      <c r="U57" s="76"/>
      <c r="V57" s="80">
        <v>0.3914838204527688</v>
      </c>
      <c r="W57"/>
      <c r="X57" s="80">
        <v>0.3914838204527688</v>
      </c>
    </row>
    <row r="58" spans="1:24" x14ac:dyDescent="0.3">
      <c r="A58">
        <v>0.22284355077313225</v>
      </c>
      <c r="C58" s="71">
        <v>4.4772047530366184</v>
      </c>
      <c r="E58" s="100"/>
      <c r="S58" s="76">
        <v>0.10217391304347824</v>
      </c>
      <c r="T58" s="76"/>
      <c r="U58" s="76"/>
      <c r="V58" s="80">
        <v>0.74897856538294683</v>
      </c>
      <c r="W58"/>
      <c r="X58" s="80">
        <v>0.74897856538294683</v>
      </c>
    </row>
    <row r="59" spans="1:24" x14ac:dyDescent="0.3">
      <c r="A59">
        <v>0.18949661776498899</v>
      </c>
      <c r="C59" s="71">
        <v>2.1480737831634329</v>
      </c>
      <c r="E59" s="100"/>
      <c r="S59" s="76">
        <v>0.12195767195767199</v>
      </c>
      <c r="T59" s="76"/>
      <c r="U59" s="76"/>
      <c r="V59" s="80">
        <v>0.56614929616358678</v>
      </c>
      <c r="W59"/>
      <c r="X59" s="80">
        <v>0.56614929616358678</v>
      </c>
    </row>
    <row r="60" spans="1:24" x14ac:dyDescent="0.3">
      <c r="A60">
        <v>0.18109092825702419</v>
      </c>
      <c r="C60" s="71">
        <v>1.3820997313336276</v>
      </c>
      <c r="E60" s="100"/>
      <c r="S60" s="76">
        <v>0.11284722222222222</v>
      </c>
      <c r="T60" s="76"/>
      <c r="U60" s="76"/>
      <c r="V60" s="80">
        <v>0.77683476029395127</v>
      </c>
      <c r="W60"/>
      <c r="X60" s="80">
        <v>0.77683476029395127</v>
      </c>
    </row>
    <row r="61" spans="1:24" x14ac:dyDescent="0.3">
      <c r="A61">
        <v>0.3775</v>
      </c>
      <c r="C61" s="71">
        <v>59.032494090304077</v>
      </c>
      <c r="E61" s="100"/>
      <c r="S61" s="76">
        <v>8.6348122866894181E-2</v>
      </c>
      <c r="T61" s="76"/>
      <c r="U61" s="76"/>
      <c r="V61" s="80">
        <v>0.51832659291507033</v>
      </c>
      <c r="W61"/>
      <c r="X61" s="80">
        <v>0.51832659291507033</v>
      </c>
    </row>
    <row r="62" spans="1:24" x14ac:dyDescent="0.3">
      <c r="A62">
        <v>0.32500000000000001</v>
      </c>
      <c r="C62" s="71">
        <v>17.716656626578899</v>
      </c>
      <c r="E62" s="100"/>
      <c r="S62" s="76">
        <v>0.3016326530612245</v>
      </c>
      <c r="T62" s="76"/>
      <c r="U62" s="76"/>
      <c r="V62" s="80">
        <v>9.863084690784758</v>
      </c>
      <c r="W62"/>
      <c r="X62" s="80">
        <v>9.863084690784758</v>
      </c>
    </row>
    <row r="63" spans="1:24" x14ac:dyDescent="0.3">
      <c r="A63">
        <v>0.27700000000000002</v>
      </c>
      <c r="C63" s="71">
        <v>6.9118949592052665</v>
      </c>
      <c r="E63" s="100"/>
      <c r="S63" s="76">
        <v>0.21291208791208791</v>
      </c>
      <c r="T63" s="76"/>
      <c r="U63" s="76"/>
      <c r="V63" s="80">
        <v>2.1922235159748489</v>
      </c>
      <c r="W63"/>
      <c r="X63" s="80">
        <v>2.1922235159748489</v>
      </c>
    </row>
    <row r="64" spans="1:24" x14ac:dyDescent="0.3">
      <c r="A64">
        <v>0.2354</v>
      </c>
      <c r="C64" s="71">
        <v>3.1784530723923212</v>
      </c>
      <c r="E64" s="100"/>
      <c r="S64" s="76">
        <v>0.17664473684210527</v>
      </c>
      <c r="T64" s="76"/>
      <c r="U64" s="76"/>
      <c r="V64" s="80">
        <v>2.2593658284509401</v>
      </c>
      <c r="W64"/>
      <c r="X64" s="80">
        <v>2.2593658284509401</v>
      </c>
    </row>
    <row r="65" spans="1:24" x14ac:dyDescent="0.3">
      <c r="A65">
        <v>0.21391666666666667</v>
      </c>
      <c r="C65" s="71">
        <v>1.8458167880572538</v>
      </c>
      <c r="E65" s="100"/>
      <c r="S65" s="76">
        <v>0.22183908045977013</v>
      </c>
      <c r="T65" s="76"/>
      <c r="U65" s="76"/>
      <c r="V65" s="80">
        <v>4.625399280688999</v>
      </c>
      <c r="W65"/>
      <c r="X65" s="80">
        <v>4.625399280688999</v>
      </c>
    </row>
    <row r="66" spans="1:24" x14ac:dyDescent="0.3">
      <c r="A66">
        <v>5.9856133150934798E-2</v>
      </c>
      <c r="C66" s="71">
        <v>5.4343542400048728</v>
      </c>
      <c r="E66" s="100"/>
      <c r="S66" s="76">
        <v>0.3584541062801932</v>
      </c>
      <c r="T66" s="76"/>
      <c r="U66" s="76"/>
      <c r="V66" s="80">
        <v>21.511487859560276</v>
      </c>
      <c r="W66"/>
      <c r="X66" s="80">
        <v>21.511487859560276</v>
      </c>
    </row>
    <row r="67" spans="1:24" x14ac:dyDescent="0.3">
      <c r="A67">
        <v>5.2333333333333336E-2</v>
      </c>
      <c r="C67" s="71">
        <v>2.0618226393395878</v>
      </c>
      <c r="E67" s="100"/>
      <c r="S67" s="76">
        <v>0.28493589743589748</v>
      </c>
      <c r="T67" s="76"/>
      <c r="U67" s="76"/>
      <c r="V67" s="80">
        <v>5.4012959068773672</v>
      </c>
      <c r="W67"/>
      <c r="X67" s="80">
        <v>5.4012959068773672</v>
      </c>
    </row>
    <row r="68" spans="1:24" x14ac:dyDescent="0.3">
      <c r="A68">
        <v>5.9749999999999998E-2</v>
      </c>
      <c r="C68" s="71">
        <v>1.355720400751524</v>
      </c>
      <c r="E68" s="100"/>
      <c r="S68" s="76">
        <v>0.2072</v>
      </c>
      <c r="T68" s="76"/>
      <c r="U68" s="76"/>
      <c r="V68" s="80">
        <v>4.5257449052425036</v>
      </c>
      <c r="W68"/>
      <c r="X68" s="80">
        <v>4.5257449052425036</v>
      </c>
    </row>
    <row r="69" spans="1:24" x14ac:dyDescent="0.3">
      <c r="A69">
        <v>6.8726460893017677E-2</v>
      </c>
      <c r="C69" s="71">
        <v>1.0271512819674051</v>
      </c>
      <c r="E69" s="100"/>
      <c r="S69" s="76">
        <v>0.19626865671641788</v>
      </c>
      <c r="T69" s="76"/>
      <c r="U69" s="76"/>
      <c r="V69" s="80">
        <v>3.556088282645935</v>
      </c>
      <c r="W69"/>
      <c r="X69" s="80">
        <v>3.556088282645935</v>
      </c>
    </row>
    <row r="70" spans="1:24" x14ac:dyDescent="0.3">
      <c r="A70">
        <v>7.4417476289613677E-2</v>
      </c>
      <c r="C70" s="71">
        <v>0.7867001443009457</v>
      </c>
      <c r="E70" s="100"/>
      <c r="S70" s="76">
        <v>0.34880546075085322</v>
      </c>
      <c r="T70" s="76"/>
      <c r="U70" s="76"/>
      <c r="V70" s="80">
        <v>9.9746566515688322</v>
      </c>
      <c r="W70"/>
      <c r="X70" s="80">
        <v>9.9746566515688322</v>
      </c>
    </row>
    <row r="71" spans="1:24" x14ac:dyDescent="0.3">
      <c r="A71">
        <v>7.4303126277770221E-2</v>
      </c>
      <c r="C71" s="71">
        <v>7.0668021934608509</v>
      </c>
      <c r="E71" s="100"/>
      <c r="S71" s="76">
        <v>0.24517374517374518</v>
      </c>
      <c r="T71" s="76"/>
      <c r="U71" s="76"/>
      <c r="V71" s="80">
        <v>5.6813964736264113</v>
      </c>
      <c r="W71"/>
      <c r="X71" s="80">
        <v>5.6813964736264113</v>
      </c>
    </row>
    <row r="72" spans="1:24" x14ac:dyDescent="0.3">
      <c r="A72">
        <v>9.4815742674058623E-2</v>
      </c>
      <c r="C72" s="71">
        <v>4.2865628485660947</v>
      </c>
      <c r="E72" s="100"/>
      <c r="S72" s="76">
        <v>0.30366972477064219</v>
      </c>
      <c r="T72" s="76"/>
      <c r="U72" s="76"/>
      <c r="V72" s="80">
        <v>12.642293120027324</v>
      </c>
      <c r="W72"/>
      <c r="X72" s="80">
        <v>12.642293120027324</v>
      </c>
    </row>
    <row r="73" spans="1:24" x14ac:dyDescent="0.3">
      <c r="A73">
        <v>0.1126074695015685</v>
      </c>
      <c r="C73" s="71">
        <v>3.0393599807545821</v>
      </c>
      <c r="E73" s="100"/>
      <c r="S73" s="76">
        <v>0.38070175438596493</v>
      </c>
      <c r="T73" s="76"/>
      <c r="U73" s="76"/>
      <c r="V73" s="80">
        <v>20.883653509373076</v>
      </c>
      <c r="W73"/>
      <c r="X73" s="80">
        <v>20.883653509373076</v>
      </c>
    </row>
    <row r="74" spans="1:24" x14ac:dyDescent="0.3">
      <c r="A74">
        <v>0.11799999999999999</v>
      </c>
      <c r="C74" s="71">
        <v>2.0759575750362851</v>
      </c>
      <c r="E74" s="100"/>
      <c r="S74" s="91"/>
      <c r="T74" s="91"/>
      <c r="U74" s="91"/>
      <c r="V74"/>
      <c r="W74"/>
    </row>
    <row r="75" spans="1:24" x14ac:dyDescent="0.3">
      <c r="A75">
        <v>0.11466666666666665</v>
      </c>
      <c r="C75" s="71">
        <v>1.3851489265662797</v>
      </c>
      <c r="E75" s="100"/>
      <c r="S75" s="76">
        <v>0.25914983562249666</v>
      </c>
      <c r="T75" s="87"/>
      <c r="U75" s="87"/>
      <c r="V75"/>
      <c r="W75" s="77">
        <v>26.633358672543093</v>
      </c>
      <c r="X75" s="77">
        <v>26.633358672543093</v>
      </c>
    </row>
    <row r="76" spans="1:24" x14ac:dyDescent="0.3">
      <c r="A76">
        <v>0.11060922069557751</v>
      </c>
      <c r="C76" s="71">
        <v>11.861393230732645</v>
      </c>
      <c r="E76" s="100"/>
      <c r="S76" s="76">
        <v>0.16885116768604599</v>
      </c>
      <c r="T76" s="87"/>
      <c r="U76" s="87"/>
      <c r="V76"/>
      <c r="W76" s="77">
        <v>30.023788992504848</v>
      </c>
      <c r="X76" s="77">
        <v>30.023788992504848</v>
      </c>
    </row>
    <row r="77" spans="1:24" x14ac:dyDescent="0.3">
      <c r="A77">
        <v>0.13183333333333333</v>
      </c>
      <c r="C77" s="71">
        <v>6.7554709874516634</v>
      </c>
      <c r="E77" s="100"/>
      <c r="S77" s="76">
        <v>0.17588663300629789</v>
      </c>
      <c r="T77" s="87"/>
      <c r="U77" s="87"/>
      <c r="V77"/>
      <c r="W77" s="77">
        <v>16.142631546316267</v>
      </c>
      <c r="X77" s="77">
        <v>16.142631546316267</v>
      </c>
    </row>
    <row r="78" spans="1:24" x14ac:dyDescent="0.3">
      <c r="A78">
        <v>0.14217507690197687</v>
      </c>
      <c r="C78" s="71">
        <v>4.2480511738878279</v>
      </c>
      <c r="E78" s="100"/>
      <c r="S78" s="76">
        <v>0.10186130224538645</v>
      </c>
      <c r="T78" s="87"/>
      <c r="U78" s="87"/>
      <c r="V78"/>
      <c r="W78" s="77">
        <v>10.125576977566034</v>
      </c>
      <c r="X78" s="77">
        <v>10.125576977566034</v>
      </c>
    </row>
    <row r="79" spans="1:24" x14ac:dyDescent="0.3">
      <c r="A79">
        <v>0.14099999999999999</v>
      </c>
      <c r="C79" s="71">
        <v>2.6852321798322656</v>
      </c>
      <c r="E79" s="100"/>
      <c r="S79" s="76">
        <v>0.15959467645183931</v>
      </c>
      <c r="T79" s="87"/>
      <c r="U79" s="87"/>
      <c r="V79"/>
      <c r="W79" s="77">
        <v>10.630851160885841</v>
      </c>
      <c r="X79" s="77">
        <v>10.630851160885841</v>
      </c>
    </row>
    <row r="80" spans="1:24" x14ac:dyDescent="0.3">
      <c r="A80">
        <v>0.13833333333333334</v>
      </c>
      <c r="C80" s="71">
        <v>1.8125445665466697</v>
      </c>
      <c r="E80" s="100"/>
      <c r="S80" s="76">
        <v>0.12925709085192413</v>
      </c>
      <c r="T80" s="87"/>
      <c r="U80" s="87"/>
      <c r="V80"/>
      <c r="W80" s="77">
        <v>4.3057470389896872</v>
      </c>
      <c r="X80" s="77">
        <v>4.3057470389896872</v>
      </c>
    </row>
    <row r="81" spans="1:24" x14ac:dyDescent="0.3">
      <c r="A81">
        <v>0.18501820573209596</v>
      </c>
      <c r="C81" s="71">
        <v>25.786534628794801</v>
      </c>
      <c r="E81" s="100"/>
      <c r="S81" s="76">
        <v>0.15931760236077708</v>
      </c>
      <c r="T81" s="87"/>
      <c r="U81" s="87"/>
      <c r="V81"/>
      <c r="W81" s="77">
        <v>15.841585804101019</v>
      </c>
      <c r="X81" s="77">
        <v>15.841585804101019</v>
      </c>
    </row>
    <row r="82" spans="1:24" x14ac:dyDescent="0.3">
      <c r="A82">
        <v>0.195776330948745</v>
      </c>
      <c r="C82" s="71">
        <v>12.62029057433717</v>
      </c>
      <c r="E82" s="100"/>
      <c r="S82" s="76">
        <v>0.16628690003000599</v>
      </c>
      <c r="T82" s="87"/>
      <c r="U82" s="87"/>
      <c r="V82"/>
      <c r="W82" s="77">
        <v>8.5610439364427613</v>
      </c>
      <c r="X82" s="77">
        <v>8.5610439364427613</v>
      </c>
    </row>
    <row r="83" spans="1:24" x14ac:dyDescent="0.3">
      <c r="A83">
        <v>0.19715753657033314</v>
      </c>
      <c r="C83" s="71">
        <v>7.1859572061671741</v>
      </c>
      <c r="E83" s="100"/>
      <c r="S83" s="76">
        <v>0.20990784069152843</v>
      </c>
      <c r="T83" s="87"/>
      <c r="U83" s="87"/>
      <c r="V83"/>
      <c r="W83" s="77">
        <v>18.040504883600338</v>
      </c>
      <c r="X83" s="77">
        <v>18.040504883600338</v>
      </c>
    </row>
    <row r="84" spans="1:24" x14ac:dyDescent="0.3">
      <c r="A84">
        <v>0.1885</v>
      </c>
      <c r="C84" s="71">
        <v>4.2578269255486445</v>
      </c>
      <c r="E84" s="100"/>
      <c r="S84" s="76">
        <v>0.19342255668683583</v>
      </c>
      <c r="T84" s="87"/>
      <c r="U84" s="87"/>
      <c r="V84"/>
      <c r="W84" s="77">
        <v>14.146248391937359</v>
      </c>
      <c r="X84" s="77">
        <v>14.146248391937359</v>
      </c>
    </row>
    <row r="85" spans="1:24" x14ac:dyDescent="0.3">
      <c r="A85">
        <v>0.18200000000000002</v>
      </c>
      <c r="C85" s="71">
        <v>2.787348084349841</v>
      </c>
      <c r="E85" s="100"/>
      <c r="S85" s="76">
        <v>0.13765040843971138</v>
      </c>
      <c r="T85" s="87"/>
      <c r="U85" s="87"/>
      <c r="V85"/>
      <c r="W85" s="77">
        <v>8.7910942594663251</v>
      </c>
      <c r="X85" s="77">
        <v>8.7910942594663251</v>
      </c>
    </row>
    <row r="86" spans="1:24" x14ac:dyDescent="0.3">
      <c r="A86">
        <v>0.30249999999999999</v>
      </c>
      <c r="C86" s="71">
        <v>67.253514199086879</v>
      </c>
      <c r="E86" s="100"/>
      <c r="S86" s="76">
        <v>0.2589138634937429</v>
      </c>
      <c r="T86" s="87"/>
      <c r="U86" s="87"/>
      <c r="V86"/>
      <c r="W86" s="77">
        <v>54.897091038355903</v>
      </c>
      <c r="X86" s="77">
        <v>54.897091038355903</v>
      </c>
    </row>
    <row r="87" spans="1:24" x14ac:dyDescent="0.3">
      <c r="A87">
        <v>0.27666666666666667</v>
      </c>
      <c r="C87" s="71">
        <v>24.512133964075787</v>
      </c>
      <c r="E87" s="100"/>
      <c r="S87" s="76">
        <v>0.17260924232916194</v>
      </c>
      <c r="T87" s="87"/>
      <c r="U87" s="87"/>
      <c r="V87"/>
      <c r="W87" s="77">
        <v>34.854253001705828</v>
      </c>
      <c r="X87" s="77">
        <v>34.854253001705828</v>
      </c>
    </row>
    <row r="88" spans="1:24" x14ac:dyDescent="0.3">
      <c r="A88">
        <v>0.27250000000000002</v>
      </c>
      <c r="C88" s="71">
        <v>13.348416883746623</v>
      </c>
      <c r="E88" s="100"/>
      <c r="S88" s="76">
        <v>0.21654759376491187</v>
      </c>
      <c r="T88" s="87"/>
      <c r="U88" s="87"/>
      <c r="V88"/>
      <c r="W88" s="77">
        <v>44.021877991385104</v>
      </c>
      <c r="X88" s="77">
        <v>44.021877991385104</v>
      </c>
    </row>
    <row r="89" spans="1:24" x14ac:dyDescent="0.3">
      <c r="A89">
        <v>0.25900000000000001</v>
      </c>
      <c r="C89" s="71">
        <v>7.6840001047904813</v>
      </c>
      <c r="E89" s="100"/>
      <c r="S89" s="76">
        <v>0.18787420611366015</v>
      </c>
      <c r="T89" s="87"/>
      <c r="U89" s="87"/>
      <c r="V89"/>
      <c r="W89" s="77">
        <v>9.7505263309583512</v>
      </c>
      <c r="X89" s="77">
        <v>9.7505263309583512</v>
      </c>
    </row>
    <row r="90" spans="1:24" x14ac:dyDescent="0.3">
      <c r="A90">
        <v>0.2558333333333333</v>
      </c>
      <c r="C90" s="71">
        <v>5.2038673883656541</v>
      </c>
      <c r="E90" s="100"/>
      <c r="S90" s="76">
        <v>0.13418750508273755</v>
      </c>
      <c r="T90" s="87"/>
      <c r="U90" s="87"/>
      <c r="V90"/>
      <c r="W90" s="77">
        <v>13.944677929109279</v>
      </c>
      <c r="X90" s="77">
        <v>13.944677929109279</v>
      </c>
    </row>
    <row r="91" spans="1:24" x14ac:dyDescent="0.3">
      <c r="C91" s="71"/>
      <c r="E91" s="100"/>
      <c r="S91" s="76">
        <v>7.9692341728253971E-2</v>
      </c>
      <c r="T91" s="87"/>
      <c r="U91" s="87"/>
      <c r="V91"/>
      <c r="W91" s="77">
        <v>9.1994786888705473</v>
      </c>
      <c r="X91" s="77">
        <v>9.1994786888705473</v>
      </c>
    </row>
    <row r="92" spans="1:24" x14ac:dyDescent="0.3">
      <c r="C92" s="71"/>
      <c r="E92" s="100"/>
      <c r="S92" s="76">
        <v>0.19388353268951836</v>
      </c>
      <c r="T92" s="87"/>
      <c r="U92" s="87"/>
      <c r="V92"/>
      <c r="W92" s="77">
        <v>5.4889278556297603</v>
      </c>
      <c r="X92" s="77">
        <v>5.4889278556297603</v>
      </c>
    </row>
    <row r="93" spans="1:24" x14ac:dyDescent="0.3">
      <c r="C93" s="71"/>
      <c r="E93" s="100"/>
      <c r="S93" s="76">
        <v>0.29163222127057503</v>
      </c>
      <c r="T93" s="87"/>
      <c r="U93" s="87"/>
      <c r="V93"/>
      <c r="W93" s="77">
        <v>11.479463446721756</v>
      </c>
      <c r="X93" s="77">
        <v>11.479463446721756</v>
      </c>
    </row>
    <row r="94" spans="1:24" x14ac:dyDescent="0.3">
      <c r="A94" s="76">
        <v>0.20725388601036268</v>
      </c>
      <c r="B94" s="76"/>
      <c r="C94" s="76"/>
      <c r="D94" s="80">
        <v>5.5421615306566681</v>
      </c>
      <c r="S94" s="76">
        <v>0.22941734739951902</v>
      </c>
      <c r="T94" s="87"/>
      <c r="U94" s="87"/>
      <c r="V94"/>
      <c r="W94" s="92">
        <v>2.85521121122312</v>
      </c>
      <c r="X94" s="92">
        <v>2.85521121122312</v>
      </c>
    </row>
    <row r="95" spans="1:24" x14ac:dyDescent="0.3">
      <c r="A95" s="76">
        <v>0.15017064846416384</v>
      </c>
      <c r="B95" s="76"/>
      <c r="C95" s="76"/>
      <c r="D95" s="80">
        <v>1.4356579211636626</v>
      </c>
      <c r="S95" s="76">
        <v>0.22482900045152859</v>
      </c>
      <c r="T95" s="87"/>
      <c r="U95" s="87"/>
      <c r="V95"/>
      <c r="W95" s="77">
        <v>4.9498086879959011</v>
      </c>
      <c r="X95" s="77">
        <v>4.9498086879959011</v>
      </c>
    </row>
    <row r="96" spans="1:24" x14ac:dyDescent="0.3">
      <c r="A96" s="76">
        <v>0.14405594405594405</v>
      </c>
      <c r="B96" s="76"/>
      <c r="C96" s="76"/>
      <c r="D96" s="80">
        <v>1.4124196772955531</v>
      </c>
      <c r="S96" s="76">
        <v>0.13591427716209342</v>
      </c>
      <c r="T96" s="87"/>
      <c r="U96" s="87"/>
      <c r="V96"/>
      <c r="W96" s="92">
        <v>1.8652567541428644</v>
      </c>
      <c r="X96" s="92">
        <v>1.8652567541428644</v>
      </c>
    </row>
    <row r="97" spans="1:24" x14ac:dyDescent="0.3">
      <c r="A97" s="76">
        <v>0.20664739884393066</v>
      </c>
      <c r="B97" s="76"/>
      <c r="C97" s="76"/>
      <c r="D97" s="80">
        <v>1.7194215154870367</v>
      </c>
      <c r="S97" s="76">
        <v>0.20730483198751715</v>
      </c>
      <c r="T97" s="87"/>
      <c r="U97" s="87"/>
      <c r="V97"/>
      <c r="W97" s="77">
        <v>4.3877357256735232</v>
      </c>
      <c r="X97" s="77">
        <v>4.3877357256735232</v>
      </c>
    </row>
    <row r="98" spans="1:24" x14ac:dyDescent="0.3">
      <c r="A98" s="76">
        <v>0.19055374592833876</v>
      </c>
      <c r="B98" s="76"/>
      <c r="C98" s="76"/>
      <c r="D98" s="80">
        <v>1.8981406612750815</v>
      </c>
      <c r="P98" s="105"/>
      <c r="Q98" s="105"/>
      <c r="S98" s="76">
        <v>0.14495005131151431</v>
      </c>
      <c r="T98" s="87"/>
      <c r="U98" s="87"/>
      <c r="V98"/>
      <c r="W98" s="77">
        <v>4.7895731219306024</v>
      </c>
      <c r="X98" s="77">
        <v>4.7895731219306024</v>
      </c>
    </row>
    <row r="99" spans="1:24" x14ac:dyDescent="0.3">
      <c r="A99" s="76">
        <v>0.16721311475409836</v>
      </c>
      <c r="B99" s="76"/>
      <c r="C99" s="76"/>
      <c r="D99" s="80">
        <v>1.553785794918235</v>
      </c>
      <c r="P99" s="105"/>
      <c r="Q99" s="105"/>
      <c r="S99" s="76">
        <v>0.19027382258897962</v>
      </c>
      <c r="T99" s="87"/>
      <c r="U99" s="87"/>
      <c r="V99"/>
      <c r="W99" s="92">
        <v>2.9769230790784817</v>
      </c>
      <c r="X99" s="92">
        <v>2.9769230790784817</v>
      </c>
    </row>
    <row r="100" spans="1:24" x14ac:dyDescent="0.3">
      <c r="A100" s="76">
        <v>0.18600682593856654</v>
      </c>
      <c r="B100" s="76"/>
      <c r="C100" s="76"/>
      <c r="D100" s="80">
        <v>2.0122339926684152</v>
      </c>
      <c r="P100" s="105"/>
      <c r="Q100" s="105"/>
      <c r="S100" s="76">
        <v>0.15046202654124297</v>
      </c>
      <c r="T100" s="87"/>
      <c r="U100" s="87"/>
      <c r="V100"/>
      <c r="W100" s="92">
        <v>2.8262796341420944</v>
      </c>
      <c r="X100" s="92">
        <v>2.8262796341420944</v>
      </c>
    </row>
    <row r="101" spans="1:24" x14ac:dyDescent="0.3">
      <c r="A101" s="76">
        <v>0.11687898089171975</v>
      </c>
      <c r="B101" s="76"/>
      <c r="C101" s="76"/>
      <c r="D101" s="80">
        <v>0.85564008969584748</v>
      </c>
      <c r="P101" s="105"/>
      <c r="Q101" s="105"/>
      <c r="S101" s="76">
        <v>0.25179952763361846</v>
      </c>
      <c r="T101" s="87"/>
      <c r="U101" s="87"/>
      <c r="V101"/>
      <c r="W101" s="77">
        <v>6.5947314664049035</v>
      </c>
      <c r="X101" s="77">
        <v>6.5947314664049035</v>
      </c>
    </row>
    <row r="102" spans="1:24" x14ac:dyDescent="0.3">
      <c r="A102" s="76">
        <v>0.17708333333333331</v>
      </c>
      <c r="B102" s="76"/>
      <c r="C102" s="76"/>
      <c r="D102" s="80">
        <v>1.3909810922002974</v>
      </c>
      <c r="P102" s="105"/>
      <c r="Q102" s="105"/>
      <c r="S102" s="76">
        <v>0.24706483566102047</v>
      </c>
      <c r="T102" s="87"/>
      <c r="U102" s="87"/>
      <c r="V102"/>
      <c r="W102" s="92">
        <v>1.9877800707995281</v>
      </c>
      <c r="X102" s="92">
        <v>1.9877800707995281</v>
      </c>
    </row>
    <row r="103" spans="1:24" x14ac:dyDescent="0.3">
      <c r="A103" s="76">
        <v>0.18110236220472439</v>
      </c>
      <c r="B103" s="76"/>
      <c r="C103" s="76"/>
      <c r="D103" s="80">
        <v>2.5558399488769994</v>
      </c>
      <c r="P103" s="105"/>
      <c r="Q103" s="105"/>
      <c r="S103" s="76">
        <v>0.17072918876243276</v>
      </c>
      <c r="T103" s="87"/>
      <c r="U103" s="87"/>
      <c r="V103"/>
      <c r="W103" s="77">
        <v>4.2595417971294021</v>
      </c>
      <c r="X103" s="77">
        <v>4.2595417971294021</v>
      </c>
    </row>
    <row r="104" spans="1:24" x14ac:dyDescent="0.3">
      <c r="A104" s="76">
        <v>0.29453924914675772</v>
      </c>
      <c r="B104" s="76"/>
      <c r="C104" s="76"/>
      <c r="D104" s="80">
        <v>4.8370773965283531</v>
      </c>
      <c r="P104" s="105"/>
      <c r="Q104" s="105"/>
      <c r="S104" s="76">
        <v>0.22519494223265668</v>
      </c>
      <c r="T104" s="87"/>
      <c r="U104" s="87"/>
      <c r="V104"/>
      <c r="W104" s="77">
        <v>4.3293115939864393</v>
      </c>
      <c r="X104" s="77">
        <v>4.3293115939864393</v>
      </c>
    </row>
    <row r="105" spans="1:24" x14ac:dyDescent="0.3">
      <c r="A105" s="76">
        <v>0.16889632107023411</v>
      </c>
      <c r="B105" s="76"/>
      <c r="C105" s="76"/>
      <c r="D105" s="80">
        <v>1.6375865532081884</v>
      </c>
      <c r="P105" s="105"/>
      <c r="Q105" s="105"/>
      <c r="S105" s="76">
        <v>0.24758901848066905</v>
      </c>
      <c r="T105" s="87"/>
      <c r="U105" s="87"/>
      <c r="V105"/>
      <c r="W105" s="92">
        <v>2.2979970553386719</v>
      </c>
      <c r="X105" s="92">
        <v>2.2979970553386719</v>
      </c>
    </row>
    <row r="106" spans="1:24" x14ac:dyDescent="0.3">
      <c r="A106" s="76">
        <v>0.19483394833948342</v>
      </c>
      <c r="B106" s="76"/>
      <c r="C106" s="76"/>
      <c r="D106" s="80">
        <v>2.5029642373457741</v>
      </c>
      <c r="P106" s="105"/>
      <c r="Q106" s="105"/>
      <c r="S106" s="76">
        <v>0.25206495733511258</v>
      </c>
      <c r="T106" s="87"/>
      <c r="U106" s="87"/>
      <c r="V106"/>
      <c r="W106" s="77">
        <v>4.7224517943768314</v>
      </c>
      <c r="X106" s="77">
        <v>4.7224517943768314</v>
      </c>
    </row>
    <row r="107" spans="1:24" x14ac:dyDescent="0.3">
      <c r="A107" s="76">
        <v>0.24166666666666667</v>
      </c>
      <c r="B107" s="76"/>
      <c r="C107" s="76"/>
      <c r="D107" s="80">
        <v>3.2518488587787435</v>
      </c>
      <c r="P107" s="105"/>
      <c r="Q107" s="105"/>
      <c r="S107" s="76">
        <v>0.10837991928873829</v>
      </c>
      <c r="T107" s="87"/>
      <c r="U107" s="87"/>
      <c r="V107"/>
      <c r="W107" s="92">
        <v>2.5282365536263125</v>
      </c>
      <c r="X107" s="92">
        <v>2.5282365536263125</v>
      </c>
    </row>
    <row r="108" spans="1:24" x14ac:dyDescent="0.3">
      <c r="A108" s="76">
        <v>0.1306930693069307</v>
      </c>
      <c r="B108" s="76"/>
      <c r="C108" s="76"/>
      <c r="D108" s="80">
        <v>1.061752862157006</v>
      </c>
      <c r="P108" s="105"/>
      <c r="Q108" s="105"/>
      <c r="S108" s="76">
        <v>0.18753461640287655</v>
      </c>
      <c r="T108" s="87"/>
      <c r="U108" s="87"/>
      <c r="V108"/>
      <c r="W108" s="92">
        <v>0.38021746228342185</v>
      </c>
      <c r="X108" s="92">
        <v>0.38021746228342185</v>
      </c>
    </row>
    <row r="109" spans="1:24" x14ac:dyDescent="0.3">
      <c r="A109" s="76">
        <v>0.1282208588957055</v>
      </c>
      <c r="B109" s="76"/>
      <c r="C109" s="76"/>
      <c r="D109" s="80">
        <v>0.92076215879822787</v>
      </c>
      <c r="P109" s="105"/>
      <c r="Q109" s="105"/>
      <c r="S109" s="76">
        <v>0.30735007445583806</v>
      </c>
      <c r="T109" s="87"/>
      <c r="U109" s="87"/>
      <c r="V109"/>
      <c r="W109" s="77">
        <v>5.5433572240068942</v>
      </c>
      <c r="X109" s="77">
        <v>5.5433572240068942</v>
      </c>
    </row>
    <row r="110" spans="1:24" x14ac:dyDescent="0.3">
      <c r="A110" s="76">
        <v>0.22217573221757322</v>
      </c>
      <c r="B110" s="76"/>
      <c r="C110" s="76"/>
      <c r="D110" s="80">
        <v>4.187097521407213</v>
      </c>
      <c r="P110" s="105"/>
      <c r="Q110" s="105"/>
      <c r="S110" s="76">
        <v>0.24124008186673349</v>
      </c>
      <c r="T110" s="87"/>
      <c r="U110" s="87"/>
      <c r="V110"/>
      <c r="W110" s="77">
        <v>4.4561408015637118</v>
      </c>
      <c r="X110" s="77">
        <v>4.4561408015637118</v>
      </c>
    </row>
    <row r="111" spans="1:24" x14ac:dyDescent="0.3">
      <c r="A111" s="76">
        <v>0.1353623188405797</v>
      </c>
      <c r="B111" s="76"/>
      <c r="C111" s="76"/>
      <c r="D111" s="80">
        <v>0.89005288888510325</v>
      </c>
      <c r="P111" s="105"/>
      <c r="Q111" s="105"/>
      <c r="S111" s="76">
        <v>0.17709409272945326</v>
      </c>
      <c r="T111" s="87"/>
      <c r="U111" s="87"/>
      <c r="V111"/>
      <c r="W111" s="77">
        <v>4.188636518050795</v>
      </c>
      <c r="X111" s="77">
        <v>4.188636518050795</v>
      </c>
    </row>
    <row r="112" spans="1:24" x14ac:dyDescent="0.3">
      <c r="A112" s="76">
        <v>0.2686131386861314</v>
      </c>
      <c r="B112" s="76"/>
      <c r="C112" s="76"/>
      <c r="D112" s="80">
        <v>4.4726150444527635</v>
      </c>
      <c r="P112" s="105"/>
      <c r="Q112" s="105"/>
      <c r="S112" s="76">
        <v>0.22402951575604552</v>
      </c>
      <c r="T112" s="87"/>
      <c r="U112" s="87"/>
      <c r="V112"/>
      <c r="W112" s="92">
        <v>1.4413209977844268</v>
      </c>
      <c r="X112" s="92">
        <v>1.4413209977844268</v>
      </c>
    </row>
    <row r="113" spans="1:24" x14ac:dyDescent="0.3">
      <c r="A113" s="76">
        <v>0.22746478873239437</v>
      </c>
      <c r="B113" s="76"/>
      <c r="C113" s="76"/>
      <c r="D113" s="80">
        <v>2.9973061564943104</v>
      </c>
      <c r="P113" s="105"/>
      <c r="Q113" s="105"/>
      <c r="S113" s="76">
        <v>0.2301456564388826</v>
      </c>
      <c r="T113" s="87"/>
      <c r="U113" s="87"/>
      <c r="V113"/>
      <c r="W113" s="77">
        <v>5.3689234033554447</v>
      </c>
      <c r="X113" s="77">
        <v>5.3689234033554447</v>
      </c>
    </row>
    <row r="114" spans="1:24" x14ac:dyDescent="0.3">
      <c r="A114" s="76">
        <v>0.21666666666666665</v>
      </c>
      <c r="B114" s="76"/>
      <c r="C114" s="76"/>
      <c r="D114" s="80">
        <v>6.458529791267539</v>
      </c>
      <c r="P114" s="105"/>
      <c r="Q114" s="105"/>
      <c r="S114" s="76">
        <v>0.18574755407873336</v>
      </c>
      <c r="T114" s="87"/>
      <c r="U114" s="87"/>
      <c r="V114"/>
      <c r="W114" s="92">
        <v>0.96289559249051282</v>
      </c>
      <c r="X114" s="92">
        <v>0.96289559249051282</v>
      </c>
    </row>
    <row r="115" spans="1:24" x14ac:dyDescent="0.3">
      <c r="A115" s="76">
        <v>0.17932960893854749</v>
      </c>
      <c r="B115" s="76"/>
      <c r="C115" s="76"/>
      <c r="D115" s="80">
        <v>1.2766230374298264</v>
      </c>
      <c r="P115" s="105"/>
      <c r="Q115" s="105"/>
      <c r="S115" s="76">
        <v>0.11338511208014689</v>
      </c>
      <c r="T115" s="87"/>
      <c r="U115" s="87"/>
      <c r="V115"/>
      <c r="W115" s="92">
        <v>1.7156605519723873</v>
      </c>
      <c r="X115" s="92">
        <v>1.7156605519723873</v>
      </c>
    </row>
    <row r="116" spans="1:24" x14ac:dyDescent="0.3">
      <c r="A116" s="76">
        <v>0.19899999999999998</v>
      </c>
      <c r="B116" s="76"/>
      <c r="C116" s="76"/>
      <c r="D116" s="80">
        <v>2.1710892356785627</v>
      </c>
      <c r="P116" s="105"/>
      <c r="Q116" s="105"/>
      <c r="S116" s="76">
        <v>0.12546261185911195</v>
      </c>
      <c r="T116" s="87"/>
      <c r="U116" s="87"/>
      <c r="V116"/>
      <c r="W116" s="77">
        <v>8.3210815181570936</v>
      </c>
      <c r="X116" s="77">
        <v>8.3210815181570936</v>
      </c>
    </row>
    <row r="117" spans="1:24" x14ac:dyDescent="0.3">
      <c r="A117" s="76">
        <v>0.17408637873754154</v>
      </c>
      <c r="B117" s="76"/>
      <c r="C117" s="76"/>
      <c r="D117" s="80">
        <v>1.7105521946998028</v>
      </c>
      <c r="P117" s="105"/>
      <c r="Q117" s="105"/>
      <c r="S117" s="76">
        <v>0.15801819245274187</v>
      </c>
      <c r="T117" s="87"/>
      <c r="U117" s="87"/>
      <c r="V117"/>
      <c r="W117" s="92">
        <v>2.0649555899488496</v>
      </c>
      <c r="X117" s="92">
        <v>2.0649555899488496</v>
      </c>
    </row>
    <row r="118" spans="1:24" x14ac:dyDescent="0.3">
      <c r="A118" s="76">
        <v>0.11433333333333333</v>
      </c>
      <c r="B118" s="76"/>
      <c r="C118" s="76"/>
      <c r="D118" s="80">
        <v>0.72878821344918865</v>
      </c>
      <c r="P118" s="105"/>
      <c r="Q118" s="105"/>
      <c r="S118" s="76">
        <v>0.16745791780986788</v>
      </c>
      <c r="T118" s="87"/>
      <c r="U118" s="87"/>
      <c r="V118"/>
      <c r="W118" s="77">
        <v>6.0278984246037233</v>
      </c>
      <c r="X118" s="77">
        <v>6.0278984246037233</v>
      </c>
    </row>
    <row r="119" spans="1:24" x14ac:dyDescent="0.3">
      <c r="A119" s="76">
        <v>9.1891891891891897E-2</v>
      </c>
      <c r="B119" s="76"/>
      <c r="C119" s="76"/>
      <c r="D119" s="80">
        <v>0.72679281740679369</v>
      </c>
      <c r="P119" s="105"/>
      <c r="Q119" s="105"/>
      <c r="S119" s="76">
        <v>0.13683831163475738</v>
      </c>
      <c r="T119" s="87"/>
      <c r="U119" s="87"/>
      <c r="V119"/>
      <c r="W119" s="77">
        <v>3.3142919199102781</v>
      </c>
      <c r="X119" s="77">
        <v>3.3142919199102781</v>
      </c>
    </row>
    <row r="120" spans="1:24" x14ac:dyDescent="0.3">
      <c r="A120" s="76">
        <v>0.14057971014492751</v>
      </c>
      <c r="B120" s="76"/>
      <c r="C120" s="76"/>
      <c r="D120" s="80">
        <v>1.17181757577332</v>
      </c>
      <c r="P120" s="105"/>
      <c r="Q120" s="105"/>
      <c r="S120" s="76">
        <v>0.15179370010735202</v>
      </c>
      <c r="T120" s="87"/>
      <c r="U120" s="87"/>
      <c r="V120"/>
      <c r="W120" s="92">
        <v>0.74949118727455089</v>
      </c>
      <c r="X120" s="92">
        <v>0.74949118727455089</v>
      </c>
    </row>
    <row r="121" spans="1:24" x14ac:dyDescent="0.3">
      <c r="A121" s="76">
        <v>8.4090909090909091E-2</v>
      </c>
      <c r="B121" s="76"/>
      <c r="C121" s="76"/>
      <c r="D121" s="80">
        <v>0.46687540625028751</v>
      </c>
      <c r="P121" s="105"/>
      <c r="Q121" s="105"/>
      <c r="S121" s="76">
        <v>0.1398011960715819</v>
      </c>
      <c r="T121" s="87"/>
      <c r="U121" s="87"/>
      <c r="V121"/>
      <c r="W121" s="92">
        <v>1.8147615329352667</v>
      </c>
      <c r="X121" s="92">
        <v>1.8147615329352667</v>
      </c>
    </row>
    <row r="122" spans="1:24" x14ac:dyDescent="0.3">
      <c r="A122" s="76">
        <v>0.10439276485788114</v>
      </c>
      <c r="B122" s="76"/>
      <c r="C122" s="76"/>
      <c r="D122" s="80">
        <v>0.3914838204527688</v>
      </c>
      <c r="P122" s="105"/>
      <c r="Q122" s="105"/>
      <c r="R122" s="105"/>
      <c r="S122" s="76">
        <v>0.1443597836938483</v>
      </c>
      <c r="T122" s="87"/>
      <c r="U122" s="87"/>
      <c r="V122"/>
      <c r="W122" s="92">
        <v>1.0543038953323547</v>
      </c>
      <c r="X122" s="92">
        <v>1.0543038953323547</v>
      </c>
    </row>
    <row r="123" spans="1:24" x14ac:dyDescent="0.3">
      <c r="A123" s="76">
        <v>0.10217391304347824</v>
      </c>
      <c r="B123" s="76"/>
      <c r="C123" s="76"/>
      <c r="D123" s="80">
        <v>0.74897856538294683</v>
      </c>
      <c r="P123" s="105"/>
      <c r="Q123" s="105"/>
      <c r="R123" s="105"/>
      <c r="S123" s="76">
        <v>0.16861242443021562</v>
      </c>
      <c r="T123" s="87"/>
      <c r="U123" s="87"/>
      <c r="V123"/>
      <c r="W123" s="77">
        <v>5.4779208318358377</v>
      </c>
      <c r="X123" s="77">
        <v>5.4779208318358377</v>
      </c>
    </row>
    <row r="124" spans="1:24" x14ac:dyDescent="0.3">
      <c r="A124" s="76">
        <v>0.12195767195767199</v>
      </c>
      <c r="B124" s="76"/>
      <c r="C124" s="76"/>
      <c r="D124" s="80">
        <v>0.56614929616358678</v>
      </c>
      <c r="P124" s="105"/>
      <c r="Q124" s="105"/>
      <c r="R124" s="105"/>
      <c r="S124" s="76">
        <v>0.26749750574338482</v>
      </c>
      <c r="T124" s="87"/>
      <c r="U124" s="87"/>
      <c r="V124"/>
      <c r="W124" s="77">
        <v>9.0998064053657259</v>
      </c>
      <c r="X124" s="77">
        <v>9.0998064053657259</v>
      </c>
    </row>
    <row r="125" spans="1:24" x14ac:dyDescent="0.3">
      <c r="A125" s="76">
        <v>0.11284722222222222</v>
      </c>
      <c r="B125" s="76"/>
      <c r="C125" s="76"/>
      <c r="D125" s="80">
        <v>0.77683476029395127</v>
      </c>
      <c r="P125" s="105"/>
      <c r="Q125" s="105"/>
      <c r="R125" s="105"/>
      <c r="S125" s="76">
        <v>0.15406128438507846</v>
      </c>
      <c r="T125" s="87"/>
      <c r="U125" s="87"/>
      <c r="V125"/>
      <c r="W125" s="77">
        <v>4.3484504121479892</v>
      </c>
      <c r="X125" s="77">
        <v>4.3484504121479892</v>
      </c>
    </row>
    <row r="126" spans="1:24" x14ac:dyDescent="0.3">
      <c r="A126" s="76">
        <v>8.6348122866894181E-2</v>
      </c>
      <c r="B126" s="76"/>
      <c r="C126" s="76"/>
      <c r="D126" s="80">
        <v>0.51832659291507033</v>
      </c>
      <c r="P126" s="105"/>
      <c r="Q126" s="105"/>
      <c r="R126" s="105"/>
      <c r="S126" s="76">
        <v>0.17512774610650308</v>
      </c>
      <c r="T126" s="87"/>
      <c r="U126" s="87"/>
      <c r="V126"/>
      <c r="W126" s="77">
        <v>7.9114294954726692</v>
      </c>
      <c r="X126" s="77">
        <v>7.9114294954726692</v>
      </c>
    </row>
    <row r="127" spans="1:24" x14ac:dyDescent="0.3">
      <c r="A127" s="76">
        <v>0.3016326530612245</v>
      </c>
      <c r="B127" s="76"/>
      <c r="C127" s="76"/>
      <c r="D127" s="80">
        <v>9.863084690784758</v>
      </c>
      <c r="P127" s="105"/>
      <c r="Q127" s="105"/>
      <c r="R127" s="105"/>
      <c r="S127" s="76">
        <v>0.14220836898407271</v>
      </c>
      <c r="T127" s="87"/>
      <c r="U127" s="87"/>
      <c r="V127"/>
      <c r="W127" s="92">
        <v>2.9521750447916921</v>
      </c>
      <c r="X127" s="92">
        <v>2.9521750447916921</v>
      </c>
    </row>
    <row r="128" spans="1:24" x14ac:dyDescent="0.3">
      <c r="A128" s="76">
        <v>0.21291208791208791</v>
      </c>
      <c r="B128" s="76"/>
      <c r="C128" s="76"/>
      <c r="D128" s="80">
        <v>2.1922235159748489</v>
      </c>
      <c r="P128" s="105"/>
      <c r="Q128" s="105"/>
      <c r="R128" s="105"/>
      <c r="S128" s="76">
        <v>0.16044021116151796</v>
      </c>
      <c r="T128" s="87"/>
      <c r="U128" s="87"/>
      <c r="V128"/>
      <c r="W128" s="77">
        <v>3.6912717405764952</v>
      </c>
      <c r="X128" s="77">
        <v>3.6912717405764952</v>
      </c>
    </row>
    <row r="129" spans="1:24" x14ac:dyDescent="0.3">
      <c r="A129" s="76">
        <v>0.17664473684210527</v>
      </c>
      <c r="B129" s="76"/>
      <c r="C129" s="76"/>
      <c r="D129" s="80">
        <v>2.2593658284509401</v>
      </c>
      <c r="P129" s="105"/>
      <c r="Q129" s="105"/>
      <c r="R129" s="105"/>
      <c r="S129" s="76">
        <v>0.10621173490718473</v>
      </c>
      <c r="T129" s="87"/>
      <c r="U129" s="87"/>
      <c r="V129"/>
      <c r="W129" s="77">
        <v>16.154598330704101</v>
      </c>
      <c r="X129" s="77">
        <v>16.154598330704101</v>
      </c>
    </row>
    <row r="130" spans="1:24" x14ac:dyDescent="0.3">
      <c r="A130" s="76">
        <v>0.22183908045977013</v>
      </c>
      <c r="B130" s="76"/>
      <c r="C130" s="76"/>
      <c r="D130" s="80">
        <v>4.625399280688999</v>
      </c>
      <c r="P130" s="105"/>
      <c r="Q130" s="105"/>
      <c r="R130" s="105"/>
      <c r="S130" s="76">
        <v>0.22622545387048226</v>
      </c>
      <c r="T130" s="87"/>
      <c r="U130" s="87"/>
      <c r="V130"/>
      <c r="W130" s="77">
        <v>11.053008424905718</v>
      </c>
      <c r="X130" s="77">
        <v>11.053008424905718</v>
      </c>
    </row>
    <row r="131" spans="1:24" x14ac:dyDescent="0.3">
      <c r="A131" s="76">
        <v>0.3584541062801932</v>
      </c>
      <c r="B131" s="76"/>
      <c r="C131" s="76"/>
      <c r="D131" s="80">
        <v>21.511487859560276</v>
      </c>
      <c r="P131" s="105"/>
      <c r="Q131" s="105"/>
      <c r="R131" s="105"/>
      <c r="S131" s="76">
        <v>0.18730512198645663</v>
      </c>
      <c r="T131" s="87"/>
      <c r="U131" s="87"/>
      <c r="V131"/>
      <c r="W131" s="77">
        <v>4.7371211644805591</v>
      </c>
      <c r="X131" s="77">
        <v>4.7371211644805591</v>
      </c>
    </row>
    <row r="132" spans="1:24" x14ac:dyDescent="0.3">
      <c r="A132" s="76">
        <v>0.28493589743589748</v>
      </c>
      <c r="B132" s="76"/>
      <c r="C132" s="76"/>
      <c r="D132" s="80">
        <v>5.4012959068773672</v>
      </c>
      <c r="P132" s="105"/>
      <c r="Q132" s="105"/>
      <c r="R132" s="105"/>
      <c r="S132" s="76">
        <v>0.2039265310217947</v>
      </c>
      <c r="T132" s="87"/>
      <c r="U132" s="87"/>
      <c r="V132"/>
      <c r="W132" s="77">
        <v>8.0992095097003549</v>
      </c>
      <c r="X132" s="77">
        <v>8.0992095097003549</v>
      </c>
    </row>
    <row r="133" spans="1:24" x14ac:dyDescent="0.3">
      <c r="A133" s="76">
        <v>0.2072</v>
      </c>
      <c r="B133" s="76"/>
      <c r="C133" s="76"/>
      <c r="D133" s="80">
        <v>4.5257449052425036</v>
      </c>
      <c r="P133" s="105"/>
      <c r="Q133" s="105"/>
      <c r="R133" s="105"/>
      <c r="T133" s="104"/>
      <c r="U133" s="104"/>
    </row>
    <row r="134" spans="1:24" x14ac:dyDescent="0.3">
      <c r="A134" s="76">
        <v>0.19626865671641788</v>
      </c>
      <c r="B134" s="76"/>
      <c r="C134" s="76"/>
      <c r="D134" s="80">
        <v>3.556088282645935</v>
      </c>
      <c r="P134" s="105"/>
      <c r="Q134" s="105"/>
      <c r="R134" s="105"/>
      <c r="T134" s="104"/>
      <c r="U134" s="104"/>
    </row>
    <row r="135" spans="1:24" x14ac:dyDescent="0.3">
      <c r="A135" s="76">
        <v>0.34880546075085322</v>
      </c>
      <c r="B135" s="76"/>
      <c r="C135" s="76"/>
      <c r="D135" s="80">
        <v>9.9746566515688322</v>
      </c>
      <c r="P135" s="105"/>
      <c r="Q135" s="105"/>
      <c r="R135" s="105"/>
      <c r="T135" s="104"/>
      <c r="U135" s="104"/>
    </row>
    <row r="136" spans="1:24" x14ac:dyDescent="0.3">
      <c r="A136" s="76">
        <v>0.24517374517374518</v>
      </c>
      <c r="B136" s="76"/>
      <c r="C136" s="76"/>
      <c r="D136" s="80">
        <v>5.6813964736264113</v>
      </c>
      <c r="P136" s="105"/>
      <c r="Q136" s="105"/>
      <c r="R136" s="105"/>
      <c r="T136" s="104"/>
      <c r="U136" s="104"/>
    </row>
    <row r="137" spans="1:24" x14ac:dyDescent="0.3">
      <c r="A137" s="76">
        <v>0.30366972477064219</v>
      </c>
      <c r="B137" s="76"/>
      <c r="C137" s="76"/>
      <c r="D137" s="80">
        <v>12.642293120027324</v>
      </c>
      <c r="P137" s="105"/>
      <c r="Q137" s="105"/>
      <c r="R137" s="105"/>
      <c r="T137" s="104"/>
      <c r="U137" s="104"/>
    </row>
    <row r="138" spans="1:24" x14ac:dyDescent="0.3">
      <c r="A138" s="76">
        <v>0.38070175438596493</v>
      </c>
      <c r="B138" s="76"/>
      <c r="C138" s="76"/>
      <c r="D138" s="80">
        <v>20.883653509373076</v>
      </c>
      <c r="P138" s="105"/>
      <c r="Q138" s="105"/>
      <c r="R138" s="105"/>
      <c r="T138" s="104"/>
      <c r="U138" s="104"/>
    </row>
    <row r="139" spans="1:24" x14ac:dyDescent="0.3">
      <c r="A139" s="91"/>
      <c r="B139" s="91"/>
      <c r="C139" s="91"/>
      <c r="P139" s="105"/>
      <c r="Q139" s="105"/>
      <c r="R139" s="105"/>
      <c r="T139" s="104"/>
      <c r="U139" s="104"/>
    </row>
    <row r="140" spans="1:24" x14ac:dyDescent="0.3">
      <c r="A140" s="76">
        <v>0.25914983562249666</v>
      </c>
      <c r="B140" s="87"/>
      <c r="C140" s="87"/>
      <c r="E140" s="77">
        <v>26.633358672543093</v>
      </c>
      <c r="P140" s="105"/>
      <c r="Q140" s="105"/>
      <c r="R140" s="105"/>
      <c r="T140" s="104"/>
      <c r="U140" s="104"/>
    </row>
    <row r="141" spans="1:24" x14ac:dyDescent="0.3">
      <c r="A141" s="76">
        <v>0.16885116768604599</v>
      </c>
      <c r="B141" s="87"/>
      <c r="C141" s="87"/>
      <c r="E141" s="77">
        <v>30.023788992504848</v>
      </c>
      <c r="P141" s="105"/>
      <c r="Q141" s="105"/>
      <c r="R141" s="105"/>
      <c r="T141" s="104"/>
      <c r="U141" s="104"/>
    </row>
    <row r="142" spans="1:24" x14ac:dyDescent="0.3">
      <c r="A142" s="76">
        <v>0.17588663300629789</v>
      </c>
      <c r="B142" s="87"/>
      <c r="C142" s="87"/>
      <c r="E142" s="77">
        <v>16.142631546316267</v>
      </c>
      <c r="P142" s="105"/>
      <c r="Q142" s="105"/>
      <c r="R142" s="105"/>
      <c r="T142" s="104"/>
      <c r="U142" s="104"/>
    </row>
    <row r="143" spans="1:24" x14ac:dyDescent="0.3">
      <c r="A143" s="76">
        <v>0.10186130224538645</v>
      </c>
      <c r="B143" s="87"/>
      <c r="C143" s="87"/>
      <c r="E143" s="77">
        <v>10.125576977566034</v>
      </c>
    </row>
    <row r="144" spans="1:24" x14ac:dyDescent="0.3">
      <c r="A144" s="76">
        <v>0.15959467645183931</v>
      </c>
      <c r="B144" s="87"/>
      <c r="C144" s="87"/>
      <c r="E144" s="77">
        <v>10.630851160885841</v>
      </c>
      <c r="P144" s="105"/>
      <c r="Q144" s="105"/>
      <c r="R144" s="105"/>
      <c r="T144" s="106"/>
      <c r="U144" s="106"/>
    </row>
    <row r="145" spans="1:21" x14ac:dyDescent="0.3">
      <c r="A145" s="76">
        <v>0.12925709085192413</v>
      </c>
      <c r="B145" s="87"/>
      <c r="C145" s="87"/>
      <c r="E145" s="77">
        <v>4.3057470389896872</v>
      </c>
      <c r="P145" s="105"/>
      <c r="Q145" s="105"/>
      <c r="R145" s="105"/>
      <c r="T145" s="106"/>
      <c r="U145" s="106"/>
    </row>
    <row r="146" spans="1:21" x14ac:dyDescent="0.3">
      <c r="A146" s="76">
        <v>0.15931760236077708</v>
      </c>
      <c r="B146" s="87"/>
      <c r="C146" s="87"/>
      <c r="E146" s="77">
        <v>15.841585804101019</v>
      </c>
      <c r="P146" s="105"/>
      <c r="Q146" s="105"/>
      <c r="R146" s="105"/>
      <c r="T146" s="106"/>
      <c r="U146" s="106"/>
    </row>
    <row r="147" spans="1:21" x14ac:dyDescent="0.3">
      <c r="A147" s="76">
        <v>0.16628690003000599</v>
      </c>
      <c r="B147" s="87"/>
      <c r="C147" s="87"/>
      <c r="E147" s="77">
        <v>8.5610439364427613</v>
      </c>
      <c r="P147" s="105"/>
      <c r="Q147" s="105"/>
      <c r="R147" s="105"/>
      <c r="T147" s="106"/>
      <c r="U147" s="106"/>
    </row>
    <row r="148" spans="1:21" x14ac:dyDescent="0.3">
      <c r="A148" s="76">
        <v>0.20990784069152843</v>
      </c>
      <c r="B148" s="87"/>
      <c r="C148" s="87"/>
      <c r="E148" s="77">
        <v>18.040504883600338</v>
      </c>
      <c r="P148" s="105"/>
      <c r="Q148" s="105"/>
      <c r="R148" s="105"/>
      <c r="T148" s="106"/>
      <c r="U148" s="106"/>
    </row>
    <row r="149" spans="1:21" x14ac:dyDescent="0.3">
      <c r="A149" s="76">
        <v>0.19342255668683583</v>
      </c>
      <c r="B149" s="87"/>
      <c r="C149" s="87"/>
      <c r="E149" s="77">
        <v>14.146248391937359</v>
      </c>
      <c r="P149" s="105"/>
      <c r="Q149" s="105"/>
      <c r="R149" s="105"/>
      <c r="T149" s="106"/>
      <c r="U149" s="106"/>
    </row>
    <row r="150" spans="1:21" x14ac:dyDescent="0.3">
      <c r="A150" s="76">
        <v>0.13765040843971138</v>
      </c>
      <c r="B150" s="87"/>
      <c r="C150" s="87"/>
      <c r="E150" s="77">
        <v>8.7910942594663251</v>
      </c>
      <c r="P150" s="105"/>
      <c r="Q150" s="105"/>
      <c r="R150" s="105"/>
      <c r="T150" s="106"/>
      <c r="U150" s="106"/>
    </row>
    <row r="151" spans="1:21" x14ac:dyDescent="0.3">
      <c r="A151" s="76">
        <v>0.2589138634937429</v>
      </c>
      <c r="B151" s="87"/>
      <c r="C151" s="87"/>
      <c r="E151" s="77">
        <v>54.897091038355903</v>
      </c>
      <c r="P151" s="105"/>
      <c r="Q151" s="105"/>
      <c r="R151" s="105"/>
      <c r="T151" s="106"/>
      <c r="U151" s="106"/>
    </row>
    <row r="152" spans="1:21" x14ac:dyDescent="0.3">
      <c r="A152" s="76">
        <v>0.17260924232916194</v>
      </c>
      <c r="B152" s="87"/>
      <c r="C152" s="87"/>
      <c r="E152" s="77">
        <v>34.854253001705828</v>
      </c>
      <c r="P152" s="105"/>
      <c r="Q152" s="105"/>
      <c r="R152" s="105"/>
      <c r="T152" s="106"/>
      <c r="U152" s="106"/>
    </row>
    <row r="153" spans="1:21" x14ac:dyDescent="0.3">
      <c r="A153" s="76">
        <v>0.21654759376491187</v>
      </c>
      <c r="B153" s="87"/>
      <c r="C153" s="87"/>
      <c r="E153" s="77">
        <v>44.021877991385104</v>
      </c>
      <c r="P153" s="105"/>
      <c r="Q153" s="105"/>
      <c r="R153" s="105"/>
      <c r="T153" s="106"/>
      <c r="U153" s="106"/>
    </row>
    <row r="154" spans="1:21" x14ac:dyDescent="0.3">
      <c r="A154" s="76">
        <v>0.18787420611366015</v>
      </c>
      <c r="B154" s="87"/>
      <c r="C154" s="87"/>
      <c r="E154" s="77">
        <v>9.7505263309583512</v>
      </c>
      <c r="P154" s="105"/>
      <c r="Q154" s="105"/>
      <c r="R154" s="105"/>
      <c r="T154" s="106"/>
      <c r="U154" s="106"/>
    </row>
    <row r="155" spans="1:21" x14ac:dyDescent="0.3">
      <c r="A155" s="76">
        <v>0.13418750508273755</v>
      </c>
      <c r="B155" s="87"/>
      <c r="C155" s="87"/>
      <c r="E155" s="77">
        <v>13.944677929109279</v>
      </c>
      <c r="P155" s="105"/>
      <c r="Q155" s="105"/>
      <c r="R155" s="105"/>
      <c r="T155" s="106"/>
      <c r="U155" s="106"/>
    </row>
    <row r="156" spans="1:21" x14ac:dyDescent="0.3">
      <c r="A156" s="76">
        <v>7.9692341728253971E-2</v>
      </c>
      <c r="B156" s="87"/>
      <c r="C156" s="87"/>
      <c r="E156" s="77">
        <v>9.1994786888705473</v>
      </c>
      <c r="P156" s="105"/>
      <c r="Q156" s="105"/>
      <c r="R156" s="105"/>
      <c r="T156" s="106"/>
      <c r="U156" s="106"/>
    </row>
    <row r="157" spans="1:21" x14ac:dyDescent="0.3">
      <c r="A157" s="76">
        <v>0.19388353268951836</v>
      </c>
      <c r="B157" s="87"/>
      <c r="C157" s="87"/>
      <c r="E157" s="77">
        <v>5.4889278556297603</v>
      </c>
      <c r="P157" s="105"/>
      <c r="Q157" s="105"/>
      <c r="R157" s="105"/>
      <c r="T157" s="106"/>
      <c r="U157" s="106"/>
    </row>
    <row r="158" spans="1:21" x14ac:dyDescent="0.3">
      <c r="A158" s="76">
        <v>0.29163222127057503</v>
      </c>
      <c r="B158" s="87"/>
      <c r="C158" s="87"/>
      <c r="E158" s="77">
        <v>11.479463446721756</v>
      </c>
      <c r="P158" s="105"/>
      <c r="Q158" s="105"/>
      <c r="R158" s="105"/>
      <c r="T158" s="106"/>
      <c r="U158" s="106"/>
    </row>
    <row r="159" spans="1:21" x14ac:dyDescent="0.3">
      <c r="A159" s="76">
        <v>0.22941734739951902</v>
      </c>
      <c r="B159" s="87"/>
      <c r="C159" s="87"/>
      <c r="E159" s="92">
        <v>2.85521121122312</v>
      </c>
      <c r="P159" s="105"/>
      <c r="Q159" s="105"/>
      <c r="R159" s="105"/>
      <c r="T159" s="106"/>
      <c r="U159" s="106"/>
    </row>
    <row r="160" spans="1:21" x14ac:dyDescent="0.3">
      <c r="A160" s="76">
        <v>0.22482900045152859</v>
      </c>
      <c r="B160" s="87"/>
      <c r="C160" s="87"/>
      <c r="E160" s="77">
        <v>4.9498086879959011</v>
      </c>
      <c r="P160" s="105"/>
      <c r="Q160" s="105"/>
      <c r="R160" s="105"/>
      <c r="T160" s="106"/>
      <c r="U160" s="106"/>
    </row>
    <row r="161" spans="1:21" x14ac:dyDescent="0.3">
      <c r="A161" s="76">
        <v>0.13591427716209342</v>
      </c>
      <c r="B161" s="87"/>
      <c r="C161" s="87"/>
      <c r="E161" s="92">
        <v>1.8652567541428644</v>
      </c>
      <c r="P161" s="105"/>
      <c r="Q161" s="105"/>
      <c r="R161" s="105"/>
      <c r="T161" s="106"/>
      <c r="U161" s="106"/>
    </row>
    <row r="162" spans="1:21" x14ac:dyDescent="0.3">
      <c r="A162" s="76">
        <v>0.20730483198751715</v>
      </c>
      <c r="B162" s="87"/>
      <c r="C162" s="87"/>
      <c r="E162" s="77">
        <v>4.3877357256735232</v>
      </c>
      <c r="P162" s="105"/>
      <c r="Q162" s="105"/>
      <c r="R162" s="105"/>
      <c r="T162" s="106"/>
      <c r="U162" s="106"/>
    </row>
    <row r="163" spans="1:21" x14ac:dyDescent="0.3">
      <c r="A163" s="76">
        <v>0.14495005131151431</v>
      </c>
      <c r="B163" s="87"/>
      <c r="C163" s="87"/>
      <c r="E163" s="77">
        <v>4.7895731219306024</v>
      </c>
      <c r="P163" s="105"/>
      <c r="Q163" s="105"/>
      <c r="R163" s="105"/>
      <c r="T163" s="106"/>
      <c r="U163" s="106"/>
    </row>
    <row r="164" spans="1:21" x14ac:dyDescent="0.3">
      <c r="A164" s="76">
        <v>0.19027382258897962</v>
      </c>
      <c r="B164" s="87"/>
      <c r="C164" s="87"/>
      <c r="E164" s="92">
        <v>2.9769230790784817</v>
      </c>
      <c r="P164" s="105"/>
      <c r="Q164" s="105"/>
      <c r="R164" s="105"/>
      <c r="T164" s="106"/>
      <c r="U164" s="106"/>
    </row>
    <row r="165" spans="1:21" x14ac:dyDescent="0.3">
      <c r="A165" s="76">
        <v>0.15046202654124297</v>
      </c>
      <c r="B165" s="87"/>
      <c r="C165" s="87"/>
      <c r="E165" s="92">
        <v>2.8262796341420944</v>
      </c>
      <c r="P165" s="105"/>
      <c r="Q165" s="105"/>
      <c r="R165" s="105"/>
      <c r="T165" s="106"/>
      <c r="U165" s="106"/>
    </row>
    <row r="166" spans="1:21" x14ac:dyDescent="0.3">
      <c r="A166" s="76">
        <v>0.25179952763361846</v>
      </c>
      <c r="B166" s="87"/>
      <c r="C166" s="87"/>
      <c r="E166" s="77">
        <v>6.5947314664049035</v>
      </c>
      <c r="P166" s="105"/>
      <c r="Q166" s="105"/>
      <c r="R166" s="105"/>
      <c r="T166" s="106"/>
      <c r="U166" s="106"/>
    </row>
    <row r="167" spans="1:21" x14ac:dyDescent="0.3">
      <c r="A167" s="76">
        <v>0.24706483566102047</v>
      </c>
      <c r="B167" s="87"/>
      <c r="C167" s="87"/>
      <c r="E167" s="92">
        <v>1.9877800707995281</v>
      </c>
      <c r="P167" s="105"/>
      <c r="Q167" s="105"/>
      <c r="R167" s="105"/>
      <c r="T167" s="106"/>
      <c r="U167" s="106"/>
    </row>
    <row r="168" spans="1:21" x14ac:dyDescent="0.3">
      <c r="A168" s="76">
        <v>0.17072918876243276</v>
      </c>
      <c r="B168" s="87"/>
      <c r="C168" s="87"/>
      <c r="E168" s="77">
        <v>4.2595417971294021</v>
      </c>
      <c r="P168" s="105"/>
      <c r="Q168" s="105"/>
      <c r="R168" s="105"/>
      <c r="T168" s="106"/>
      <c r="U168" s="106"/>
    </row>
    <row r="169" spans="1:21" x14ac:dyDescent="0.3">
      <c r="A169" s="76">
        <v>0.22519494223265668</v>
      </c>
      <c r="B169" s="87"/>
      <c r="C169" s="87"/>
      <c r="E169" s="77">
        <v>4.3293115939864393</v>
      </c>
      <c r="P169" s="105"/>
      <c r="Q169" s="105"/>
      <c r="R169" s="105"/>
      <c r="T169" s="106"/>
      <c r="U169" s="106"/>
    </row>
    <row r="170" spans="1:21" x14ac:dyDescent="0.3">
      <c r="A170" s="76">
        <v>0.24758901848066905</v>
      </c>
      <c r="B170" s="87"/>
      <c r="C170" s="87"/>
      <c r="E170" s="92">
        <v>2.2979970553386719</v>
      </c>
      <c r="P170" s="105"/>
      <c r="Q170" s="105"/>
      <c r="R170" s="105"/>
      <c r="T170" s="106"/>
      <c r="U170" s="106"/>
    </row>
    <row r="171" spans="1:21" x14ac:dyDescent="0.3">
      <c r="A171" s="76">
        <v>0.25206495733511258</v>
      </c>
      <c r="B171" s="87"/>
      <c r="C171" s="87"/>
      <c r="E171" s="77">
        <v>4.7224517943768314</v>
      </c>
      <c r="P171" s="105"/>
      <c r="Q171" s="105"/>
      <c r="R171" s="105"/>
      <c r="T171" s="106"/>
      <c r="U171" s="106"/>
    </row>
    <row r="172" spans="1:21" x14ac:dyDescent="0.3">
      <c r="A172" s="76">
        <v>0.10837991928873829</v>
      </c>
      <c r="B172" s="87"/>
      <c r="C172" s="87"/>
      <c r="E172" s="92">
        <v>2.5282365536263125</v>
      </c>
      <c r="P172" s="105"/>
      <c r="Q172" s="105"/>
      <c r="R172" s="105"/>
      <c r="T172" s="106"/>
      <c r="U172" s="106"/>
    </row>
    <row r="173" spans="1:21" x14ac:dyDescent="0.3">
      <c r="A173" s="76">
        <v>0.18753461640287655</v>
      </c>
      <c r="B173" s="87"/>
      <c r="C173" s="87"/>
      <c r="E173" s="92">
        <v>0.38021746228342185</v>
      </c>
      <c r="P173" s="105"/>
      <c r="Q173" s="105"/>
      <c r="R173" s="105"/>
      <c r="T173" s="106"/>
      <c r="U173" s="106"/>
    </row>
    <row r="174" spans="1:21" x14ac:dyDescent="0.3">
      <c r="A174" s="76">
        <v>0.30735007445583806</v>
      </c>
      <c r="B174" s="87"/>
      <c r="C174" s="87"/>
      <c r="E174" s="77">
        <v>5.5433572240068942</v>
      </c>
      <c r="P174" s="105"/>
      <c r="Q174" s="105"/>
      <c r="R174" s="105"/>
      <c r="T174" s="106"/>
      <c r="U174" s="106"/>
    </row>
    <row r="175" spans="1:21" x14ac:dyDescent="0.3">
      <c r="A175" s="76">
        <v>0.24124008186673349</v>
      </c>
      <c r="B175" s="87"/>
      <c r="C175" s="87"/>
      <c r="E175" s="77">
        <v>4.4561408015637118</v>
      </c>
      <c r="P175" s="105"/>
      <c r="Q175" s="105"/>
      <c r="R175" s="105"/>
      <c r="T175" s="106"/>
      <c r="U175" s="106"/>
    </row>
    <row r="176" spans="1:21" x14ac:dyDescent="0.3">
      <c r="A176" s="76">
        <v>0.17709409272945326</v>
      </c>
      <c r="B176" s="87"/>
      <c r="C176" s="87"/>
      <c r="E176" s="77">
        <v>4.188636518050795</v>
      </c>
      <c r="P176" s="105"/>
      <c r="Q176" s="105"/>
      <c r="R176" s="105"/>
      <c r="T176" s="106"/>
      <c r="U176" s="106"/>
    </row>
    <row r="177" spans="1:21" x14ac:dyDescent="0.3">
      <c r="A177" s="76">
        <v>0.22402951575604552</v>
      </c>
      <c r="B177" s="87"/>
      <c r="C177" s="87"/>
      <c r="E177" s="92">
        <v>1.4413209977844268</v>
      </c>
      <c r="P177" s="105"/>
      <c r="Q177" s="105"/>
      <c r="R177" s="105"/>
      <c r="T177" s="106"/>
      <c r="U177" s="106"/>
    </row>
    <row r="178" spans="1:21" x14ac:dyDescent="0.3">
      <c r="A178" s="76">
        <v>0.2301456564388826</v>
      </c>
      <c r="B178" s="87"/>
      <c r="C178" s="87"/>
      <c r="E178" s="77">
        <v>5.3689234033554447</v>
      </c>
      <c r="P178" s="105"/>
      <c r="Q178" s="105"/>
      <c r="R178" s="105"/>
      <c r="T178" s="106"/>
      <c r="U178" s="106"/>
    </row>
    <row r="179" spans="1:21" x14ac:dyDescent="0.3">
      <c r="A179" s="76">
        <v>0.18574755407873336</v>
      </c>
      <c r="B179" s="87"/>
      <c r="C179" s="87"/>
      <c r="E179" s="92">
        <v>0.96289559249051282</v>
      </c>
      <c r="P179" s="105"/>
      <c r="Q179" s="105"/>
      <c r="R179" s="105"/>
      <c r="T179" s="106"/>
      <c r="U179" s="106"/>
    </row>
    <row r="180" spans="1:21" x14ac:dyDescent="0.3">
      <c r="A180" s="76">
        <v>0.11338511208014689</v>
      </c>
      <c r="B180" s="87"/>
      <c r="C180" s="87"/>
      <c r="E180" s="92">
        <v>1.7156605519723873</v>
      </c>
      <c r="P180" s="105"/>
      <c r="Q180" s="105"/>
      <c r="R180" s="105"/>
      <c r="T180" s="106"/>
      <c r="U180" s="106"/>
    </row>
    <row r="181" spans="1:21" x14ac:dyDescent="0.3">
      <c r="A181" s="76">
        <v>0.12546261185911195</v>
      </c>
      <c r="B181" s="87"/>
      <c r="C181" s="87"/>
      <c r="E181" s="77">
        <v>8.3210815181570936</v>
      </c>
      <c r="P181" s="105"/>
      <c r="Q181" s="105"/>
      <c r="R181" s="105"/>
      <c r="T181" s="106"/>
      <c r="U181" s="106"/>
    </row>
    <row r="182" spans="1:21" x14ac:dyDescent="0.3">
      <c r="A182" s="76">
        <v>0.15801819245274187</v>
      </c>
      <c r="B182" s="87"/>
      <c r="C182" s="87"/>
      <c r="E182" s="92">
        <v>2.0649555899488496</v>
      </c>
      <c r="P182" s="105"/>
      <c r="Q182" s="105"/>
      <c r="R182" s="105"/>
      <c r="T182" s="106"/>
      <c r="U182" s="106"/>
    </row>
    <row r="183" spans="1:21" x14ac:dyDescent="0.3">
      <c r="A183" s="76">
        <v>0.16745791780986788</v>
      </c>
      <c r="B183" s="87"/>
      <c r="C183" s="87"/>
      <c r="E183" s="77">
        <v>6.0278984246037233</v>
      </c>
      <c r="P183" s="105"/>
      <c r="Q183" s="105"/>
      <c r="R183" s="105"/>
      <c r="T183" s="106"/>
      <c r="U183" s="106"/>
    </row>
    <row r="184" spans="1:21" x14ac:dyDescent="0.3">
      <c r="A184" s="76">
        <v>0.13683831163475738</v>
      </c>
      <c r="B184" s="87"/>
      <c r="C184" s="87"/>
      <c r="E184" s="77">
        <v>3.3142919199102781</v>
      </c>
      <c r="P184" s="105"/>
      <c r="Q184" s="105"/>
      <c r="R184" s="105"/>
      <c r="T184" s="106"/>
      <c r="U184" s="106"/>
    </row>
    <row r="185" spans="1:21" x14ac:dyDescent="0.3">
      <c r="A185" s="76">
        <v>0.15179370010735202</v>
      </c>
      <c r="B185" s="87"/>
      <c r="C185" s="87"/>
      <c r="E185" s="92">
        <v>0.74949118727455089</v>
      </c>
      <c r="P185" s="105"/>
      <c r="Q185" s="105"/>
      <c r="R185" s="105"/>
      <c r="T185" s="106"/>
      <c r="U185" s="106"/>
    </row>
    <row r="186" spans="1:21" x14ac:dyDescent="0.3">
      <c r="A186" s="76">
        <v>0.1398011960715819</v>
      </c>
      <c r="B186" s="87"/>
      <c r="C186" s="87"/>
      <c r="E186" s="92">
        <v>1.8147615329352667</v>
      </c>
      <c r="P186" s="105"/>
      <c r="Q186" s="105"/>
      <c r="R186" s="105"/>
      <c r="T186" s="106"/>
      <c r="U186" s="106"/>
    </row>
    <row r="187" spans="1:21" x14ac:dyDescent="0.3">
      <c r="A187" s="76">
        <v>0.1443597836938483</v>
      </c>
      <c r="B187" s="87"/>
      <c r="C187" s="87"/>
      <c r="E187" s="92">
        <v>1.0543038953323547</v>
      </c>
      <c r="P187" s="105"/>
      <c r="Q187" s="105"/>
      <c r="R187" s="105"/>
      <c r="T187" s="106"/>
      <c r="U187" s="106"/>
    </row>
    <row r="188" spans="1:21" x14ac:dyDescent="0.3">
      <c r="A188" s="76">
        <v>0.16861242443021562</v>
      </c>
      <c r="B188" s="87"/>
      <c r="C188" s="87"/>
      <c r="E188" s="77">
        <v>5.4779208318358377</v>
      </c>
      <c r="P188" s="105"/>
      <c r="Q188" s="105"/>
      <c r="R188" s="105"/>
      <c r="T188" s="106"/>
      <c r="U188" s="106"/>
    </row>
    <row r="189" spans="1:21" x14ac:dyDescent="0.3">
      <c r="A189" s="76">
        <v>0.26749750574338482</v>
      </c>
      <c r="B189" s="87"/>
      <c r="C189" s="87"/>
      <c r="E189" s="77">
        <v>9.0998064053657259</v>
      </c>
      <c r="P189" s="105"/>
      <c r="Q189" s="105"/>
      <c r="R189" s="105"/>
      <c r="T189" s="106"/>
      <c r="U189" s="106"/>
    </row>
    <row r="190" spans="1:21" x14ac:dyDescent="0.3">
      <c r="A190" s="76">
        <v>0.15406128438507846</v>
      </c>
      <c r="B190" s="87"/>
      <c r="C190" s="87"/>
      <c r="E190" s="77">
        <v>4.3484504121479892</v>
      </c>
      <c r="P190" s="105"/>
      <c r="Q190" s="105"/>
      <c r="R190" s="105"/>
      <c r="T190" s="106"/>
      <c r="U190" s="106"/>
    </row>
    <row r="191" spans="1:21" x14ac:dyDescent="0.3">
      <c r="A191" s="76">
        <v>0.17512774610650308</v>
      </c>
      <c r="B191" s="87"/>
      <c r="C191" s="87"/>
      <c r="E191" s="77">
        <v>7.9114294954726692</v>
      </c>
      <c r="P191" s="105"/>
      <c r="Q191" s="105"/>
      <c r="R191" s="105"/>
      <c r="T191" s="106"/>
      <c r="U191" s="106"/>
    </row>
    <row r="192" spans="1:21" x14ac:dyDescent="0.3">
      <c r="A192" s="76">
        <v>0.14220836898407271</v>
      </c>
      <c r="B192" s="87"/>
      <c r="C192" s="87"/>
      <c r="E192" s="92">
        <v>2.9521750447916921</v>
      </c>
      <c r="P192" s="105"/>
      <c r="Q192" s="105"/>
      <c r="R192" s="105"/>
      <c r="T192" s="106"/>
      <c r="U192" s="106"/>
    </row>
    <row r="193" spans="1:21" x14ac:dyDescent="0.3">
      <c r="A193" s="76">
        <v>0.16044021116151796</v>
      </c>
      <c r="B193" s="87"/>
      <c r="C193" s="87"/>
      <c r="E193" s="77">
        <v>3.6912717405764952</v>
      </c>
      <c r="P193" s="105"/>
      <c r="Q193" s="105"/>
      <c r="R193" s="105"/>
      <c r="T193" s="106"/>
      <c r="U193" s="106"/>
    </row>
    <row r="194" spans="1:21" x14ac:dyDescent="0.3">
      <c r="A194" s="76">
        <v>0.10621173490718473</v>
      </c>
      <c r="B194" s="87"/>
      <c r="C194" s="87"/>
      <c r="E194" s="77">
        <v>16.154598330704101</v>
      </c>
      <c r="P194" s="105"/>
      <c r="Q194" s="105"/>
      <c r="R194" s="105"/>
      <c r="T194" s="106"/>
      <c r="U194" s="106"/>
    </row>
    <row r="195" spans="1:21" x14ac:dyDescent="0.3">
      <c r="A195" s="76">
        <v>0.22622545387048226</v>
      </c>
      <c r="B195" s="87"/>
      <c r="C195" s="87"/>
      <c r="E195" s="77">
        <v>11.053008424905718</v>
      </c>
      <c r="P195" s="105"/>
      <c r="Q195" s="105"/>
      <c r="R195" s="105"/>
      <c r="T195" s="106"/>
      <c r="U195" s="106"/>
    </row>
    <row r="196" spans="1:21" x14ac:dyDescent="0.3">
      <c r="A196" s="76">
        <v>0.18730512198645663</v>
      </c>
      <c r="B196" s="87"/>
      <c r="C196" s="87"/>
      <c r="E196" s="77">
        <v>4.7371211644805591</v>
      </c>
      <c r="P196" s="105"/>
      <c r="Q196" s="105"/>
      <c r="R196" s="105"/>
      <c r="T196" s="106"/>
      <c r="U196" s="106"/>
    </row>
    <row r="197" spans="1:21" x14ac:dyDescent="0.3">
      <c r="A197" s="76">
        <v>0.2039265310217947</v>
      </c>
      <c r="B197" s="87"/>
      <c r="C197" s="87"/>
      <c r="E197" s="77">
        <v>8.0992095097003549</v>
      </c>
      <c r="P197" s="105"/>
      <c r="Q197" s="105"/>
      <c r="R197" s="105"/>
      <c r="T197" s="106"/>
      <c r="U197" s="106"/>
    </row>
    <row r="198" spans="1:21" x14ac:dyDescent="0.3">
      <c r="P198" s="105"/>
      <c r="Q198" s="105"/>
      <c r="R198" s="105"/>
      <c r="T198" s="106"/>
      <c r="U198" s="106"/>
    </row>
    <row r="199" spans="1:21" x14ac:dyDescent="0.3">
      <c r="P199" s="105"/>
      <c r="Q199" s="105"/>
      <c r="R199" s="105"/>
      <c r="T199" s="106"/>
      <c r="U199" s="106"/>
    </row>
    <row r="200" spans="1:21" x14ac:dyDescent="0.3">
      <c r="P200" s="105"/>
      <c r="Q200" s="105"/>
      <c r="R200" s="105"/>
      <c r="T200" s="106"/>
      <c r="U200" s="106"/>
    </row>
    <row r="201" spans="1:21" x14ac:dyDescent="0.3">
      <c r="A201">
        <v>0.33250000000000002</v>
      </c>
      <c r="D201" s="100"/>
      <c r="E201" s="100"/>
      <c r="H201">
        <v>7.8130237720460851</v>
      </c>
      <c r="P201" s="105"/>
      <c r="Q201" s="105"/>
      <c r="R201" s="105"/>
      <c r="T201" s="106"/>
      <c r="U201" s="106"/>
    </row>
    <row r="202" spans="1:21" x14ac:dyDescent="0.3">
      <c r="A202">
        <v>0.1925</v>
      </c>
      <c r="D202" s="100"/>
      <c r="E202" s="100"/>
      <c r="H202">
        <v>0.63874050259023707</v>
      </c>
    </row>
    <row r="203" spans="1:21" x14ac:dyDescent="0.3">
      <c r="A203">
        <v>0.14416666666666667</v>
      </c>
      <c r="D203" s="100"/>
      <c r="E203" s="100"/>
      <c r="H203">
        <v>0.17858133332277987</v>
      </c>
    </row>
    <row r="204" spans="1:21" x14ac:dyDescent="0.3">
      <c r="A204" s="80">
        <v>0.2495</v>
      </c>
      <c r="D204" s="100"/>
      <c r="E204" s="100"/>
      <c r="H204">
        <v>10.311925697901852</v>
      </c>
    </row>
    <row r="205" spans="1:21" x14ac:dyDescent="0.3">
      <c r="A205">
        <v>0.16875000000000001</v>
      </c>
      <c r="H205">
        <v>1.2832466231357773</v>
      </c>
    </row>
    <row r="206" spans="1:21" x14ac:dyDescent="0.3">
      <c r="A206">
        <v>0.14833333333333334</v>
      </c>
      <c r="H206">
        <v>0.46613167168302527</v>
      </c>
    </row>
    <row r="207" spans="1:21" x14ac:dyDescent="0.3">
      <c r="A207">
        <v>0.17499999999999999</v>
      </c>
      <c r="H207">
        <v>10.889990817263545</v>
      </c>
    </row>
    <row r="208" spans="1:21" x14ac:dyDescent="0.3">
      <c r="A208">
        <v>0.155</v>
      </c>
      <c r="H208">
        <v>2.2441552113266914</v>
      </c>
    </row>
    <row r="209" spans="1:8" x14ac:dyDescent="0.3">
      <c r="A209">
        <v>0.12583333333333332</v>
      </c>
      <c r="H209">
        <v>0.73134412313293262</v>
      </c>
    </row>
    <row r="211" spans="1:8" x14ac:dyDescent="0.3">
      <c r="A211">
        <v>0.11374674841647317</v>
      </c>
      <c r="H211">
        <v>2.4655720655173994</v>
      </c>
    </row>
    <row r="212" spans="1:8" x14ac:dyDescent="0.3">
      <c r="A212">
        <v>0.10926557018599199</v>
      </c>
      <c r="H212">
        <v>1.0368318618544747</v>
      </c>
    </row>
    <row r="213" spans="1:8" x14ac:dyDescent="0.3">
      <c r="A213">
        <v>0.1010818416436623</v>
      </c>
      <c r="H213">
        <v>0.5249342737398156</v>
      </c>
    </row>
    <row r="214" spans="1:8" x14ac:dyDescent="0.3">
      <c r="A214">
        <v>9.1705586711759907E-2</v>
      </c>
      <c r="H214">
        <v>0.29545278120872365</v>
      </c>
    </row>
    <row r="215" spans="1:8" x14ac:dyDescent="0.3">
      <c r="A215">
        <v>9.1570592492748334E-2</v>
      </c>
      <c r="H215">
        <v>0.2047821959330301</v>
      </c>
    </row>
    <row r="216" spans="1:8" x14ac:dyDescent="0.3">
      <c r="A216">
        <v>0.16055111712931616</v>
      </c>
      <c r="H216">
        <v>4.0952724547764099</v>
      </c>
    </row>
    <row r="217" spans="1:8" x14ac:dyDescent="0.3">
      <c r="A217">
        <v>0.15416666666666667</v>
      </c>
      <c r="H217">
        <v>1.7084639159995745</v>
      </c>
    </row>
    <row r="218" spans="1:8" x14ac:dyDescent="0.3">
      <c r="A218">
        <v>0.14092665545197763</v>
      </c>
      <c r="H218">
        <v>0.83848376314529494</v>
      </c>
    </row>
    <row r="219" spans="1:8" x14ac:dyDescent="0.3">
      <c r="A219">
        <v>0.12762647004608291</v>
      </c>
      <c r="H219">
        <v>0.46409355427531884</v>
      </c>
    </row>
    <row r="220" spans="1:8" x14ac:dyDescent="0.3">
      <c r="A220">
        <v>0.12211543296955925</v>
      </c>
      <c r="H220">
        <v>0.30259938164683842</v>
      </c>
    </row>
    <row r="221" spans="1:8" x14ac:dyDescent="0.3">
      <c r="A221">
        <v>0.24085022725633076</v>
      </c>
      <c r="H221">
        <v>8.3064775635271708</v>
      </c>
    </row>
    <row r="222" spans="1:8" x14ac:dyDescent="0.3">
      <c r="A222">
        <v>0.20316666666666669</v>
      </c>
      <c r="H222">
        <v>2.6928966878913623</v>
      </c>
    </row>
    <row r="223" spans="1:8" x14ac:dyDescent="0.3">
      <c r="A223">
        <v>0.18302174570683788</v>
      </c>
      <c r="H223">
        <v>1.2660866987310382</v>
      </c>
    </row>
    <row r="224" spans="1:8" x14ac:dyDescent="0.3">
      <c r="A224">
        <v>0.16529895350091711</v>
      </c>
      <c r="H224">
        <v>0.68619799970192397</v>
      </c>
    </row>
    <row r="225" spans="1:8" x14ac:dyDescent="0.3">
      <c r="A225">
        <v>0.15272186083763092</v>
      </c>
      <c r="H225">
        <v>0.42095234092443828</v>
      </c>
    </row>
    <row r="226" spans="1:8" x14ac:dyDescent="0.3">
      <c r="A226">
        <v>0.37588786029875876</v>
      </c>
      <c r="H226">
        <v>23.330424684157901</v>
      </c>
    </row>
    <row r="227" spans="1:8" x14ac:dyDescent="0.3">
      <c r="A227">
        <v>0.30193030598093884</v>
      </c>
      <c r="H227">
        <v>5.9522350390983139</v>
      </c>
    </row>
    <row r="228" spans="1:8" x14ac:dyDescent="0.3">
      <c r="A228">
        <v>0.2516833750047715</v>
      </c>
      <c r="H228">
        <v>2.2656383704335505</v>
      </c>
    </row>
    <row r="229" spans="1:8" x14ac:dyDescent="0.3">
      <c r="A229">
        <v>0.22401726589200202</v>
      </c>
      <c r="H229">
        <v>1.1574374641116896</v>
      </c>
    </row>
    <row r="230" spans="1:8" x14ac:dyDescent="0.3">
      <c r="A230">
        <v>0.19366666666666665</v>
      </c>
      <c r="H230">
        <v>0.61932806737807344</v>
      </c>
    </row>
    <row r="231" spans="1:8" x14ac:dyDescent="0.3">
      <c r="A231">
        <v>0.49952202887819325</v>
      </c>
      <c r="H231">
        <v>60.124569654640482</v>
      </c>
    </row>
    <row r="232" spans="1:8" x14ac:dyDescent="0.3">
      <c r="A232">
        <v>0.38733333333333331</v>
      </c>
      <c r="H232">
        <v>11.29488551346194</v>
      </c>
    </row>
    <row r="233" spans="1:8" x14ac:dyDescent="0.3">
      <c r="A233">
        <v>0.32437510671903025</v>
      </c>
      <c r="H233">
        <v>3.9675538834400812</v>
      </c>
    </row>
    <row r="234" spans="1:8" x14ac:dyDescent="0.3">
      <c r="A234">
        <v>0.2803326780758556</v>
      </c>
      <c r="H234">
        <v>1.8157271791270957</v>
      </c>
    </row>
    <row r="235" spans="1:8" x14ac:dyDescent="0.3">
      <c r="A235">
        <v>0.26073049645390067</v>
      </c>
      <c r="H235">
        <v>1.0819151049492026</v>
      </c>
    </row>
    <row r="236" spans="1:8" x14ac:dyDescent="0.3">
      <c r="A236">
        <v>6.0042281661746702E-2</v>
      </c>
      <c r="H236">
        <v>2.7272470206056094</v>
      </c>
    </row>
    <row r="237" spans="1:8" x14ac:dyDescent="0.3">
      <c r="A237">
        <v>7.6212058303533572E-2</v>
      </c>
      <c r="H237">
        <v>1.6207519373420369</v>
      </c>
    </row>
    <row r="238" spans="1:8" x14ac:dyDescent="0.3">
      <c r="A238">
        <v>8.8927631578947369E-2</v>
      </c>
      <c r="H238">
        <v>1.1089458814865647</v>
      </c>
    </row>
    <row r="239" spans="1:8" x14ac:dyDescent="0.3">
      <c r="A239">
        <v>8.9021066826490872E-2</v>
      </c>
      <c r="H239">
        <v>0.71068969693009787</v>
      </c>
    </row>
    <row r="240" spans="1:8" x14ac:dyDescent="0.3">
      <c r="A240">
        <v>9.0231125108987509E-2</v>
      </c>
      <c r="H240">
        <v>0.50224183262722133</v>
      </c>
    </row>
    <row r="241" spans="1:8" x14ac:dyDescent="0.3">
      <c r="A241">
        <v>9.2699351622889822E-2</v>
      </c>
      <c r="H241">
        <v>4.6818260793204294</v>
      </c>
    </row>
    <row r="242" spans="1:8" x14ac:dyDescent="0.3">
      <c r="A242">
        <v>0.13336666666666666</v>
      </c>
      <c r="H242">
        <v>3.435190723485928</v>
      </c>
    </row>
    <row r="243" spans="1:8" x14ac:dyDescent="0.3">
      <c r="A243">
        <v>0.127</v>
      </c>
      <c r="H243">
        <v>1.800085949961584</v>
      </c>
    </row>
    <row r="244" spans="1:8" x14ac:dyDescent="0.3">
      <c r="A244">
        <v>0.12025</v>
      </c>
      <c r="H244">
        <v>1.0659074185197108</v>
      </c>
    </row>
    <row r="245" spans="1:8" x14ac:dyDescent="0.3">
      <c r="A245">
        <v>0.12003912073303917</v>
      </c>
      <c r="H245">
        <v>0.73838428466973727</v>
      </c>
    </row>
    <row r="246" spans="1:8" x14ac:dyDescent="0.3">
      <c r="A246">
        <v>0.1664724242642863</v>
      </c>
      <c r="H246">
        <v>10.843628515055402</v>
      </c>
    </row>
    <row r="247" spans="1:8" x14ac:dyDescent="0.3">
      <c r="A247">
        <v>0.17051666666666665</v>
      </c>
      <c r="H247">
        <v>5.0090292425044138</v>
      </c>
    </row>
    <row r="248" spans="1:8" x14ac:dyDescent="0.3">
      <c r="A248">
        <v>0.1575</v>
      </c>
      <c r="H248">
        <v>2.4837225584477811</v>
      </c>
    </row>
    <row r="249" spans="1:8" x14ac:dyDescent="0.3">
      <c r="A249">
        <v>0.15363737330630539</v>
      </c>
      <c r="H249">
        <v>1.5294654350863535</v>
      </c>
    </row>
    <row r="250" spans="1:8" x14ac:dyDescent="0.3">
      <c r="A250">
        <v>0.15</v>
      </c>
      <c r="H250">
        <v>1.0237271379139894</v>
      </c>
    </row>
    <row r="251" spans="1:8" x14ac:dyDescent="0.3">
      <c r="A251">
        <v>0.27219176816601426</v>
      </c>
      <c r="H251">
        <v>26.632770115159445</v>
      </c>
    </row>
    <row r="252" spans="1:8" x14ac:dyDescent="0.3">
      <c r="A252">
        <v>0.25444199813587937</v>
      </c>
      <c r="H252">
        <v>10.293290169667843</v>
      </c>
    </row>
    <row r="253" spans="1:8" x14ac:dyDescent="0.3">
      <c r="A253">
        <v>0.22284355077313225</v>
      </c>
      <c r="H253">
        <v>4.4772047530366184</v>
      </c>
    </row>
    <row r="254" spans="1:8" x14ac:dyDescent="0.3">
      <c r="A254">
        <v>0.18949661776498899</v>
      </c>
      <c r="H254">
        <v>2.1480737831634329</v>
      </c>
    </row>
    <row r="255" spans="1:8" x14ac:dyDescent="0.3">
      <c r="A255">
        <v>0.18109092825702419</v>
      </c>
      <c r="H255">
        <v>1.3820997313336276</v>
      </c>
    </row>
    <row r="256" spans="1:8" x14ac:dyDescent="0.3">
      <c r="A256">
        <v>0.3775</v>
      </c>
      <c r="H256">
        <v>59.032494090304077</v>
      </c>
    </row>
    <row r="257" spans="1:8" x14ac:dyDescent="0.3">
      <c r="A257">
        <v>0.32500000000000001</v>
      </c>
      <c r="H257">
        <v>17.716656626578899</v>
      </c>
    </row>
    <row r="258" spans="1:8" x14ac:dyDescent="0.3">
      <c r="A258">
        <v>0.27700000000000002</v>
      </c>
      <c r="H258">
        <v>6.9118949592052665</v>
      </c>
    </row>
    <row r="259" spans="1:8" x14ac:dyDescent="0.3">
      <c r="A259">
        <v>0.2354</v>
      </c>
      <c r="H259">
        <v>3.1784530723923212</v>
      </c>
    </row>
    <row r="260" spans="1:8" x14ac:dyDescent="0.3">
      <c r="A260">
        <v>0.21391666666666667</v>
      </c>
      <c r="H260">
        <v>1.8458167880572538</v>
      </c>
    </row>
    <row r="261" spans="1:8" x14ac:dyDescent="0.3">
      <c r="A261">
        <v>5.9856133150934798E-2</v>
      </c>
      <c r="H261">
        <v>5.4343542400048728</v>
      </c>
    </row>
    <row r="262" spans="1:8" x14ac:dyDescent="0.3">
      <c r="A262">
        <v>5.2333333333333336E-2</v>
      </c>
      <c r="H262">
        <v>2.0618226393395878</v>
      </c>
    </row>
    <row r="263" spans="1:8" x14ac:dyDescent="0.3">
      <c r="A263">
        <v>5.9749999999999998E-2</v>
      </c>
      <c r="H263">
        <v>1.355720400751524</v>
      </c>
    </row>
    <row r="264" spans="1:8" x14ac:dyDescent="0.3">
      <c r="A264">
        <v>6.8726460893017677E-2</v>
      </c>
      <c r="H264">
        <v>1.0271512819674051</v>
      </c>
    </row>
    <row r="265" spans="1:8" x14ac:dyDescent="0.3">
      <c r="A265">
        <v>7.4417476289613677E-2</v>
      </c>
      <c r="H265">
        <v>0.7867001443009457</v>
      </c>
    </row>
    <row r="266" spans="1:8" x14ac:dyDescent="0.3">
      <c r="A266">
        <v>7.4303126277770221E-2</v>
      </c>
      <c r="H266">
        <v>7.0668021934608509</v>
      </c>
    </row>
    <row r="267" spans="1:8" x14ac:dyDescent="0.3">
      <c r="A267">
        <v>9.4815742674058623E-2</v>
      </c>
      <c r="H267">
        <v>4.2865628485660947</v>
      </c>
    </row>
    <row r="268" spans="1:8" x14ac:dyDescent="0.3">
      <c r="A268">
        <v>0.1126074695015685</v>
      </c>
      <c r="H268">
        <v>3.0393599807545821</v>
      </c>
    </row>
    <row r="269" spans="1:8" x14ac:dyDescent="0.3">
      <c r="A269">
        <v>0.11799999999999999</v>
      </c>
      <c r="H269">
        <v>2.0759575750362851</v>
      </c>
    </row>
    <row r="270" spans="1:8" x14ac:dyDescent="0.3">
      <c r="A270">
        <v>0.11466666666666665</v>
      </c>
      <c r="H270">
        <v>1.3851489265662797</v>
      </c>
    </row>
    <row r="271" spans="1:8" x14ac:dyDescent="0.3">
      <c r="A271">
        <v>0.11060922069557751</v>
      </c>
      <c r="H271">
        <v>11.861393230732645</v>
      </c>
    </row>
    <row r="272" spans="1:8" x14ac:dyDescent="0.3">
      <c r="A272">
        <v>0.13183333333333333</v>
      </c>
      <c r="H272">
        <v>6.7554709874516634</v>
      </c>
    </row>
    <row r="273" spans="1:8" x14ac:dyDescent="0.3">
      <c r="A273">
        <v>0.14217507690197687</v>
      </c>
      <c r="H273">
        <v>4.2480511738878279</v>
      </c>
    </row>
    <row r="274" spans="1:8" x14ac:dyDescent="0.3">
      <c r="A274">
        <v>0.14099999999999999</v>
      </c>
      <c r="H274">
        <v>2.6852321798322656</v>
      </c>
    </row>
    <row r="275" spans="1:8" x14ac:dyDescent="0.3">
      <c r="A275">
        <v>0.13833333333333334</v>
      </c>
      <c r="H275">
        <v>1.8125445665466697</v>
      </c>
    </row>
    <row r="276" spans="1:8" x14ac:dyDescent="0.3">
      <c r="A276">
        <v>0.18501820573209596</v>
      </c>
      <c r="H276">
        <v>25.786534628794801</v>
      </c>
    </row>
    <row r="277" spans="1:8" x14ac:dyDescent="0.3">
      <c r="A277">
        <v>0.195776330948745</v>
      </c>
      <c r="H277">
        <v>12.62029057433717</v>
      </c>
    </row>
    <row r="278" spans="1:8" x14ac:dyDescent="0.3">
      <c r="A278">
        <v>0.19715753657033314</v>
      </c>
      <c r="H278">
        <v>7.1859572061671741</v>
      </c>
    </row>
    <row r="279" spans="1:8" x14ac:dyDescent="0.3">
      <c r="A279">
        <v>0.1885</v>
      </c>
      <c r="H279">
        <v>4.2578269255486445</v>
      </c>
    </row>
    <row r="280" spans="1:8" x14ac:dyDescent="0.3">
      <c r="A280">
        <v>0.18200000000000002</v>
      </c>
      <c r="H280">
        <v>2.787348084349841</v>
      </c>
    </row>
    <row r="281" spans="1:8" x14ac:dyDescent="0.3">
      <c r="A281">
        <v>0.30249999999999999</v>
      </c>
      <c r="H281">
        <v>67.253514199086879</v>
      </c>
    </row>
    <row r="282" spans="1:8" x14ac:dyDescent="0.3">
      <c r="A282">
        <v>0.27666666666666667</v>
      </c>
      <c r="H282">
        <v>24.512133964075787</v>
      </c>
    </row>
    <row r="283" spans="1:8" x14ac:dyDescent="0.3">
      <c r="A283">
        <v>0.27250000000000002</v>
      </c>
      <c r="H283">
        <v>13.348416883746623</v>
      </c>
    </row>
    <row r="284" spans="1:8" x14ac:dyDescent="0.3">
      <c r="A284">
        <v>0.25900000000000001</v>
      </c>
      <c r="H284">
        <v>7.6840001047904813</v>
      </c>
    </row>
    <row r="285" spans="1:8" x14ac:dyDescent="0.3">
      <c r="A285">
        <v>0.2558333333333333</v>
      </c>
      <c r="H285">
        <v>5.2038673883656541</v>
      </c>
    </row>
    <row r="289" spans="1:8" x14ac:dyDescent="0.3">
      <c r="A289" s="76">
        <v>0.20725388601036268</v>
      </c>
      <c r="H289">
        <v>5.5421615306566681</v>
      </c>
    </row>
    <row r="290" spans="1:8" x14ac:dyDescent="0.3">
      <c r="A290" s="76">
        <v>0.15017064846416384</v>
      </c>
      <c r="H290">
        <v>1.4356579211636626</v>
      </c>
    </row>
    <row r="291" spans="1:8" x14ac:dyDescent="0.3">
      <c r="A291" s="76">
        <v>0.14405594405594405</v>
      </c>
      <c r="H291">
        <v>1.4124196772955531</v>
      </c>
    </row>
    <row r="292" spans="1:8" x14ac:dyDescent="0.3">
      <c r="A292" s="76">
        <v>0.20664739884393066</v>
      </c>
      <c r="H292">
        <v>1.7194215154870367</v>
      </c>
    </row>
    <row r="293" spans="1:8" x14ac:dyDescent="0.3">
      <c r="A293" s="76">
        <v>0.19055374592833876</v>
      </c>
      <c r="H293">
        <v>1.8981406612750815</v>
      </c>
    </row>
    <row r="294" spans="1:8" x14ac:dyDescent="0.3">
      <c r="A294" s="76">
        <v>0.16721311475409836</v>
      </c>
      <c r="H294">
        <v>1.553785794918235</v>
      </c>
    </row>
    <row r="295" spans="1:8" x14ac:dyDescent="0.3">
      <c r="A295" s="76">
        <v>0.18600682593856654</v>
      </c>
      <c r="H295">
        <v>2.0122339926684152</v>
      </c>
    </row>
    <row r="296" spans="1:8" x14ac:dyDescent="0.3">
      <c r="A296" s="76">
        <v>0.11687898089171975</v>
      </c>
      <c r="H296">
        <v>0.85564008969584748</v>
      </c>
    </row>
    <row r="297" spans="1:8" x14ac:dyDescent="0.3">
      <c r="A297" s="76">
        <v>0.17708333333333331</v>
      </c>
      <c r="H297">
        <v>1.3909810922002974</v>
      </c>
    </row>
    <row r="298" spans="1:8" x14ac:dyDescent="0.3">
      <c r="A298" s="76">
        <v>0.18110236220472439</v>
      </c>
      <c r="H298">
        <v>2.5558399488769994</v>
      </c>
    </row>
    <row r="299" spans="1:8" x14ac:dyDescent="0.3">
      <c r="A299" s="76">
        <v>0.29453924914675772</v>
      </c>
      <c r="H299">
        <v>4.8370773965283531</v>
      </c>
    </row>
    <row r="300" spans="1:8" x14ac:dyDescent="0.3">
      <c r="A300" s="76">
        <v>0.16889632107023411</v>
      </c>
      <c r="H300">
        <v>1.6375865532081884</v>
      </c>
    </row>
    <row r="301" spans="1:8" x14ac:dyDescent="0.3">
      <c r="A301" s="76">
        <v>0.19483394833948342</v>
      </c>
      <c r="H301">
        <v>2.5029642373457741</v>
      </c>
    </row>
    <row r="302" spans="1:8" x14ac:dyDescent="0.3">
      <c r="A302" s="76">
        <v>0.24166666666666667</v>
      </c>
      <c r="H302">
        <v>3.2518488587787435</v>
      </c>
    </row>
    <row r="303" spans="1:8" x14ac:dyDescent="0.3">
      <c r="A303" s="76">
        <v>0.1306930693069307</v>
      </c>
      <c r="H303">
        <v>1.061752862157006</v>
      </c>
    </row>
    <row r="304" spans="1:8" x14ac:dyDescent="0.3">
      <c r="A304" s="76">
        <v>0.1282208588957055</v>
      </c>
      <c r="H304">
        <v>0.92076215879822787</v>
      </c>
    </row>
    <row r="305" spans="1:8" x14ac:dyDescent="0.3">
      <c r="A305" s="76">
        <v>0.22217573221757322</v>
      </c>
      <c r="H305">
        <v>4.187097521407213</v>
      </c>
    </row>
    <row r="306" spans="1:8" x14ac:dyDescent="0.3">
      <c r="A306" s="76">
        <v>0.1353623188405797</v>
      </c>
      <c r="H306">
        <v>0.89005288888510325</v>
      </c>
    </row>
    <row r="307" spans="1:8" x14ac:dyDescent="0.3">
      <c r="A307" s="76">
        <v>0.2686131386861314</v>
      </c>
      <c r="H307">
        <v>4.4726150444527635</v>
      </c>
    </row>
    <row r="308" spans="1:8" x14ac:dyDescent="0.3">
      <c r="A308" s="76">
        <v>0.22746478873239437</v>
      </c>
      <c r="H308">
        <v>2.9973061564943104</v>
      </c>
    </row>
    <row r="309" spans="1:8" x14ac:dyDescent="0.3">
      <c r="A309" s="76">
        <v>0.21666666666666665</v>
      </c>
      <c r="H309">
        <v>6.458529791267539</v>
      </c>
    </row>
    <row r="310" spans="1:8" x14ac:dyDescent="0.3">
      <c r="A310" s="76">
        <v>0.17932960893854749</v>
      </c>
      <c r="H310">
        <v>1.2766230374298264</v>
      </c>
    </row>
    <row r="311" spans="1:8" x14ac:dyDescent="0.3">
      <c r="A311" s="76">
        <v>0.19899999999999998</v>
      </c>
      <c r="H311">
        <v>2.1710892356785627</v>
      </c>
    </row>
    <row r="312" spans="1:8" x14ac:dyDescent="0.3">
      <c r="A312" s="76">
        <v>0.17408637873754154</v>
      </c>
      <c r="H312">
        <v>1.7105521946998028</v>
      </c>
    </row>
    <row r="313" spans="1:8" x14ac:dyDescent="0.3">
      <c r="A313" s="76">
        <v>0.11433333333333333</v>
      </c>
      <c r="H313">
        <v>0.72878821344918865</v>
      </c>
    </row>
    <row r="314" spans="1:8" x14ac:dyDescent="0.3">
      <c r="A314" s="76">
        <v>9.1891891891891897E-2</v>
      </c>
      <c r="H314">
        <v>0.72679281740679369</v>
      </c>
    </row>
    <row r="315" spans="1:8" x14ac:dyDescent="0.3">
      <c r="A315" s="76">
        <v>0.14057971014492751</v>
      </c>
      <c r="H315">
        <v>1.17181757577332</v>
      </c>
    </row>
    <row r="316" spans="1:8" x14ac:dyDescent="0.3">
      <c r="A316" s="76">
        <v>8.4090909090909091E-2</v>
      </c>
      <c r="H316">
        <v>0.46687540625028751</v>
      </c>
    </row>
    <row r="317" spans="1:8" x14ac:dyDescent="0.3">
      <c r="A317" s="76">
        <v>0.10439276485788114</v>
      </c>
      <c r="H317">
        <v>0.3914838204527688</v>
      </c>
    </row>
    <row r="318" spans="1:8" x14ac:dyDescent="0.3">
      <c r="A318" s="76">
        <v>0.10217391304347824</v>
      </c>
      <c r="H318">
        <v>0.74897856538294683</v>
      </c>
    </row>
    <row r="319" spans="1:8" x14ac:dyDescent="0.3">
      <c r="A319" s="76">
        <v>0.12195767195767199</v>
      </c>
      <c r="H319">
        <v>0.56614929616358678</v>
      </c>
    </row>
    <row r="320" spans="1:8" x14ac:dyDescent="0.3">
      <c r="A320" s="76">
        <v>0.11284722222222222</v>
      </c>
      <c r="H320">
        <v>0.77683476029395127</v>
      </c>
    </row>
    <row r="321" spans="1:8" x14ac:dyDescent="0.3">
      <c r="A321" s="76">
        <v>8.6348122866894181E-2</v>
      </c>
      <c r="H321">
        <v>0.51832659291507033</v>
      </c>
    </row>
    <row r="322" spans="1:8" x14ac:dyDescent="0.3">
      <c r="A322" s="76">
        <v>0.3016326530612245</v>
      </c>
      <c r="H322">
        <v>9.863084690784758</v>
      </c>
    </row>
    <row r="323" spans="1:8" x14ac:dyDescent="0.3">
      <c r="A323" s="76">
        <v>0.21291208791208791</v>
      </c>
      <c r="H323">
        <v>2.1922235159748489</v>
      </c>
    </row>
    <row r="324" spans="1:8" x14ac:dyDescent="0.3">
      <c r="A324" s="76">
        <v>0.17664473684210527</v>
      </c>
      <c r="H324">
        <v>2.2593658284509401</v>
      </c>
    </row>
    <row r="325" spans="1:8" x14ac:dyDescent="0.3">
      <c r="A325" s="76">
        <v>0.22183908045977013</v>
      </c>
      <c r="H325">
        <v>4.625399280688999</v>
      </c>
    </row>
    <row r="326" spans="1:8" x14ac:dyDescent="0.3">
      <c r="A326" s="76">
        <v>0.3584541062801932</v>
      </c>
      <c r="H326">
        <v>21.511487859560276</v>
      </c>
    </row>
    <row r="327" spans="1:8" x14ac:dyDescent="0.3">
      <c r="A327" s="76">
        <v>0.28493589743589748</v>
      </c>
      <c r="H327">
        <v>5.4012959068773672</v>
      </c>
    </row>
    <row r="328" spans="1:8" x14ac:dyDescent="0.3">
      <c r="A328" s="76">
        <v>0.2072</v>
      </c>
      <c r="H328">
        <v>4.5257449052425036</v>
      </c>
    </row>
    <row r="329" spans="1:8" x14ac:dyDescent="0.3">
      <c r="A329" s="76">
        <v>0.19626865671641788</v>
      </c>
      <c r="H329">
        <v>3.556088282645935</v>
      </c>
    </row>
    <row r="330" spans="1:8" x14ac:dyDescent="0.3">
      <c r="A330" s="76">
        <v>0.34880546075085322</v>
      </c>
      <c r="H330">
        <v>9.9746566515688322</v>
      </c>
    </row>
    <row r="331" spans="1:8" x14ac:dyDescent="0.3">
      <c r="A331" s="76">
        <v>0.24517374517374518</v>
      </c>
      <c r="H331">
        <v>5.6813964736264113</v>
      </c>
    </row>
    <row r="332" spans="1:8" x14ac:dyDescent="0.3">
      <c r="A332" s="76">
        <v>0.30366972477064219</v>
      </c>
      <c r="H332">
        <v>12.642293120027324</v>
      </c>
    </row>
    <row r="333" spans="1:8" x14ac:dyDescent="0.3">
      <c r="A333" s="76">
        <v>0.38070175438596493</v>
      </c>
      <c r="H333">
        <v>20.883653509373076</v>
      </c>
    </row>
    <row r="334" spans="1:8" x14ac:dyDescent="0.3">
      <c r="A334" s="91"/>
    </row>
    <row r="335" spans="1:8" x14ac:dyDescent="0.3">
      <c r="A335" s="76">
        <v>0.25914983562249666</v>
      </c>
      <c r="H335">
        <v>26.633358672543093</v>
      </c>
    </row>
    <row r="336" spans="1:8" x14ac:dyDescent="0.3">
      <c r="A336" s="76">
        <v>0.16885116768604599</v>
      </c>
      <c r="H336">
        <v>30.023788992504848</v>
      </c>
    </row>
    <row r="337" spans="1:8" x14ac:dyDescent="0.3">
      <c r="A337" s="76">
        <v>0.17588663300629789</v>
      </c>
      <c r="H337">
        <v>16.142631546316267</v>
      </c>
    </row>
    <row r="338" spans="1:8" x14ac:dyDescent="0.3">
      <c r="A338" s="76">
        <v>0.10186130224538645</v>
      </c>
      <c r="H338">
        <v>10.125576977566034</v>
      </c>
    </row>
    <row r="339" spans="1:8" x14ac:dyDescent="0.3">
      <c r="A339" s="76">
        <v>0.15959467645183931</v>
      </c>
      <c r="H339">
        <v>10.630851160885841</v>
      </c>
    </row>
    <row r="340" spans="1:8" x14ac:dyDescent="0.3">
      <c r="A340" s="76">
        <v>0.12925709085192413</v>
      </c>
      <c r="H340">
        <v>4.3057470389896872</v>
      </c>
    </row>
    <row r="341" spans="1:8" x14ac:dyDescent="0.3">
      <c r="A341" s="76">
        <v>0.15931760236077708</v>
      </c>
      <c r="H341">
        <v>15.841585804101019</v>
      </c>
    </row>
    <row r="342" spans="1:8" x14ac:dyDescent="0.3">
      <c r="A342" s="76">
        <v>0.16628690003000599</v>
      </c>
      <c r="H342">
        <v>8.5610439364427613</v>
      </c>
    </row>
    <row r="343" spans="1:8" x14ac:dyDescent="0.3">
      <c r="A343" s="76">
        <v>0.20990784069152843</v>
      </c>
      <c r="H343">
        <v>18.040504883600338</v>
      </c>
    </row>
    <row r="344" spans="1:8" x14ac:dyDescent="0.3">
      <c r="A344" s="76">
        <v>0.19342255668683583</v>
      </c>
      <c r="H344">
        <v>14.146248391937359</v>
      </c>
    </row>
    <row r="345" spans="1:8" x14ac:dyDescent="0.3">
      <c r="A345" s="76">
        <v>0.13765040843971138</v>
      </c>
      <c r="H345">
        <v>8.7910942594663251</v>
      </c>
    </row>
    <row r="346" spans="1:8" x14ac:dyDescent="0.3">
      <c r="A346" s="76">
        <v>0.2589138634937429</v>
      </c>
      <c r="H346">
        <v>54.897091038355903</v>
      </c>
    </row>
    <row r="347" spans="1:8" x14ac:dyDescent="0.3">
      <c r="A347" s="76">
        <v>0.17260924232916194</v>
      </c>
      <c r="H347">
        <v>34.854253001705828</v>
      </c>
    </row>
    <row r="348" spans="1:8" x14ac:dyDescent="0.3">
      <c r="A348" s="76">
        <v>0.21654759376491187</v>
      </c>
      <c r="H348">
        <v>44.021877991385104</v>
      </c>
    </row>
    <row r="349" spans="1:8" x14ac:dyDescent="0.3">
      <c r="A349" s="76">
        <v>0.18787420611366015</v>
      </c>
      <c r="H349">
        <v>9.7505263309583512</v>
      </c>
    </row>
    <row r="350" spans="1:8" x14ac:dyDescent="0.3">
      <c r="A350" s="76">
        <v>0.13418750508273755</v>
      </c>
      <c r="H350">
        <v>13.944677929109279</v>
      </c>
    </row>
    <row r="351" spans="1:8" x14ac:dyDescent="0.3">
      <c r="A351" s="76">
        <v>7.9692341728253971E-2</v>
      </c>
      <c r="H351">
        <v>9.1994786888705473</v>
      </c>
    </row>
    <row r="352" spans="1:8" x14ac:dyDescent="0.3">
      <c r="A352" s="76">
        <v>0.19388353268951836</v>
      </c>
      <c r="H352">
        <v>5.4889278556297603</v>
      </c>
    </row>
    <row r="353" spans="1:8" x14ac:dyDescent="0.3">
      <c r="A353" s="76">
        <v>0.29163222127057503</v>
      </c>
      <c r="H353">
        <v>11.479463446721756</v>
      </c>
    </row>
    <row r="354" spans="1:8" x14ac:dyDescent="0.3">
      <c r="A354" s="76">
        <v>0.22941734739951902</v>
      </c>
      <c r="H354">
        <v>2.85521121122312</v>
      </c>
    </row>
    <row r="355" spans="1:8" x14ac:dyDescent="0.3">
      <c r="A355" s="76">
        <v>0.22482900045152859</v>
      </c>
      <c r="H355">
        <v>4.9498086879959011</v>
      </c>
    </row>
    <row r="356" spans="1:8" x14ac:dyDescent="0.3">
      <c r="A356" s="76">
        <v>0.13591427716209342</v>
      </c>
      <c r="H356">
        <v>1.8652567541428644</v>
      </c>
    </row>
    <row r="357" spans="1:8" x14ac:dyDescent="0.3">
      <c r="A357" s="76">
        <v>0.20730483198751715</v>
      </c>
      <c r="H357">
        <v>4.3877357256735232</v>
      </c>
    </row>
    <row r="358" spans="1:8" x14ac:dyDescent="0.3">
      <c r="A358" s="76">
        <v>0.14495005131151431</v>
      </c>
      <c r="H358">
        <v>4.7895731219306024</v>
      </c>
    </row>
    <row r="359" spans="1:8" x14ac:dyDescent="0.3">
      <c r="A359" s="76">
        <v>0.19027382258897962</v>
      </c>
      <c r="H359">
        <v>2.9769230790784817</v>
      </c>
    </row>
    <row r="360" spans="1:8" x14ac:dyDescent="0.3">
      <c r="A360" s="76">
        <v>0.15046202654124297</v>
      </c>
      <c r="H360">
        <v>2.8262796341420944</v>
      </c>
    </row>
    <row r="361" spans="1:8" x14ac:dyDescent="0.3">
      <c r="A361" s="76">
        <v>0.25179952763361846</v>
      </c>
      <c r="H361">
        <v>6.5947314664049035</v>
      </c>
    </row>
    <row r="362" spans="1:8" x14ac:dyDescent="0.3">
      <c r="A362" s="76">
        <v>0.24706483566102047</v>
      </c>
      <c r="H362">
        <v>1.9877800707995281</v>
      </c>
    </row>
    <row r="363" spans="1:8" x14ac:dyDescent="0.3">
      <c r="A363" s="76">
        <v>0.17072918876243276</v>
      </c>
      <c r="H363">
        <v>4.2595417971294021</v>
      </c>
    </row>
    <row r="364" spans="1:8" x14ac:dyDescent="0.3">
      <c r="A364" s="76">
        <v>0.22519494223265668</v>
      </c>
      <c r="H364">
        <v>4.3293115939864393</v>
      </c>
    </row>
    <row r="365" spans="1:8" x14ac:dyDescent="0.3">
      <c r="A365" s="76">
        <v>0.24758901848066905</v>
      </c>
      <c r="H365">
        <v>2.2979970553386719</v>
      </c>
    </row>
    <row r="366" spans="1:8" x14ac:dyDescent="0.3">
      <c r="A366" s="76">
        <v>0.25206495733511258</v>
      </c>
      <c r="H366">
        <v>4.7224517943768314</v>
      </c>
    </row>
    <row r="367" spans="1:8" x14ac:dyDescent="0.3">
      <c r="A367" s="76">
        <v>0.10837991928873829</v>
      </c>
      <c r="H367">
        <v>2.5282365536263125</v>
      </c>
    </row>
    <row r="368" spans="1:8" x14ac:dyDescent="0.3">
      <c r="A368" s="76">
        <v>0.18753461640287655</v>
      </c>
      <c r="H368">
        <v>0.38021746228342185</v>
      </c>
    </row>
    <row r="369" spans="1:8" x14ac:dyDescent="0.3">
      <c r="A369" s="76">
        <v>0.30735007445583806</v>
      </c>
      <c r="H369">
        <v>5.5433572240068942</v>
      </c>
    </row>
    <row r="370" spans="1:8" x14ac:dyDescent="0.3">
      <c r="A370" s="76">
        <v>0.24124008186673349</v>
      </c>
      <c r="H370">
        <v>4.4561408015637118</v>
      </c>
    </row>
    <row r="371" spans="1:8" x14ac:dyDescent="0.3">
      <c r="A371" s="76">
        <v>0.17709409272945326</v>
      </c>
      <c r="H371">
        <v>4.188636518050795</v>
      </c>
    </row>
    <row r="372" spans="1:8" x14ac:dyDescent="0.3">
      <c r="A372" s="76">
        <v>0.22402951575604552</v>
      </c>
      <c r="H372">
        <v>1.4413209977844268</v>
      </c>
    </row>
    <row r="373" spans="1:8" x14ac:dyDescent="0.3">
      <c r="A373" s="76">
        <v>0.2301456564388826</v>
      </c>
      <c r="H373">
        <v>5.3689234033554447</v>
      </c>
    </row>
    <row r="374" spans="1:8" x14ac:dyDescent="0.3">
      <c r="A374" s="76">
        <v>0.18574755407873336</v>
      </c>
      <c r="H374">
        <v>0.96289559249051282</v>
      </c>
    </row>
    <row r="375" spans="1:8" x14ac:dyDescent="0.3">
      <c r="A375" s="76">
        <v>0.11338511208014689</v>
      </c>
      <c r="H375">
        <v>1.7156605519723873</v>
      </c>
    </row>
    <row r="376" spans="1:8" x14ac:dyDescent="0.3">
      <c r="A376" s="76">
        <v>0.12546261185911195</v>
      </c>
      <c r="H376">
        <v>8.3210815181570936</v>
      </c>
    </row>
    <row r="377" spans="1:8" x14ac:dyDescent="0.3">
      <c r="A377" s="76">
        <v>0.15801819245274187</v>
      </c>
      <c r="H377">
        <v>2.0649555899488496</v>
      </c>
    </row>
    <row r="378" spans="1:8" x14ac:dyDescent="0.3">
      <c r="A378" s="76">
        <v>0.16745791780986788</v>
      </c>
      <c r="H378">
        <v>6.0278984246037233</v>
      </c>
    </row>
    <row r="379" spans="1:8" x14ac:dyDescent="0.3">
      <c r="A379" s="76">
        <v>0.13683831163475738</v>
      </c>
      <c r="H379">
        <v>3.3142919199102781</v>
      </c>
    </row>
    <row r="380" spans="1:8" x14ac:dyDescent="0.3">
      <c r="A380" s="76">
        <v>0.15179370010735202</v>
      </c>
      <c r="H380">
        <v>0.74949118727455089</v>
      </c>
    </row>
    <row r="381" spans="1:8" x14ac:dyDescent="0.3">
      <c r="A381" s="76">
        <v>0.1398011960715819</v>
      </c>
      <c r="H381">
        <v>1.8147615329352667</v>
      </c>
    </row>
    <row r="382" spans="1:8" x14ac:dyDescent="0.3">
      <c r="A382" s="76">
        <v>0.1443597836938483</v>
      </c>
      <c r="H382">
        <v>1.0543038953323547</v>
      </c>
    </row>
    <row r="383" spans="1:8" x14ac:dyDescent="0.3">
      <c r="A383" s="76">
        <v>0.16861242443021562</v>
      </c>
      <c r="H383">
        <v>5.4779208318358377</v>
      </c>
    </row>
    <row r="384" spans="1:8" x14ac:dyDescent="0.3">
      <c r="A384" s="76">
        <v>0.26749750574338482</v>
      </c>
      <c r="H384">
        <v>9.0998064053657259</v>
      </c>
    </row>
    <row r="385" spans="1:8" x14ac:dyDescent="0.3">
      <c r="A385" s="76">
        <v>0.15406128438507846</v>
      </c>
      <c r="H385">
        <v>4.3484504121479892</v>
      </c>
    </row>
    <row r="386" spans="1:8" x14ac:dyDescent="0.3">
      <c r="A386" s="76">
        <v>0.17512774610650308</v>
      </c>
      <c r="H386">
        <v>7.9114294954726692</v>
      </c>
    </row>
    <row r="387" spans="1:8" x14ac:dyDescent="0.3">
      <c r="A387" s="76">
        <v>0.14220836898407271</v>
      </c>
      <c r="H387">
        <v>2.9521750447916921</v>
      </c>
    </row>
    <row r="388" spans="1:8" x14ac:dyDescent="0.3">
      <c r="A388" s="76">
        <v>0.16044021116151796</v>
      </c>
      <c r="H388">
        <v>3.6912717405764952</v>
      </c>
    </row>
    <row r="389" spans="1:8" x14ac:dyDescent="0.3">
      <c r="A389" s="76">
        <v>0.10621173490718473</v>
      </c>
      <c r="H389">
        <v>16.154598330704101</v>
      </c>
    </row>
    <row r="390" spans="1:8" x14ac:dyDescent="0.3">
      <c r="A390" s="76">
        <v>0.22622545387048226</v>
      </c>
      <c r="H390">
        <v>11.053008424905718</v>
      </c>
    </row>
    <row r="391" spans="1:8" x14ac:dyDescent="0.3">
      <c r="A391" s="76">
        <v>0.18730512198645663</v>
      </c>
      <c r="H391">
        <v>4.7371211644805591</v>
      </c>
    </row>
    <row r="392" spans="1:8" x14ac:dyDescent="0.3">
      <c r="A392" s="76">
        <v>0.2039265310217947</v>
      </c>
      <c r="H392">
        <v>8.0992095097003549</v>
      </c>
    </row>
  </sheetData>
  <mergeCells count="1">
    <mergeCell ref="Y1:AB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2"/>
  <sheetViews>
    <sheetView workbookViewId="0">
      <selection activeCell="J1" activeCellId="1" sqref="A1:A1048576 J1:J1048576"/>
    </sheetView>
  </sheetViews>
  <sheetFormatPr defaultRowHeight="14.4" x14ac:dyDescent="0.3"/>
  <cols>
    <col min="2" max="16" width="10.77734375" customWidth="1"/>
  </cols>
  <sheetData>
    <row r="1" spans="1:16" s="3" customFormat="1" ht="43.2" x14ac:dyDescent="0.3">
      <c r="A1" s="2" t="s">
        <v>0</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row>
    <row r="2" spans="1:16" x14ac:dyDescent="0.3">
      <c r="A2" s="1">
        <v>0</v>
      </c>
      <c r="B2" s="1">
        <v>0.25</v>
      </c>
      <c r="C2" s="1">
        <v>0.25</v>
      </c>
      <c r="D2" s="1">
        <v>0.25</v>
      </c>
      <c r="E2" s="1">
        <v>0.25</v>
      </c>
      <c r="F2" s="1">
        <v>0.25</v>
      </c>
      <c r="G2" s="1">
        <v>0.25</v>
      </c>
      <c r="H2" s="1">
        <v>0.25</v>
      </c>
      <c r="I2" s="1">
        <v>0.25</v>
      </c>
      <c r="J2" s="1">
        <v>0.25</v>
      </c>
      <c r="K2" s="1">
        <v>0.25</v>
      </c>
      <c r="L2" s="1">
        <v>0.25</v>
      </c>
      <c r="M2" s="1">
        <v>0.25</v>
      </c>
      <c r="N2" s="1">
        <v>0.25</v>
      </c>
      <c r="O2" s="1">
        <v>0.25</v>
      </c>
      <c r="P2" s="1">
        <v>0.25</v>
      </c>
    </row>
    <row r="3" spans="1:16" x14ac:dyDescent="0.3">
      <c r="A3" s="1">
        <v>1</v>
      </c>
      <c r="B3" s="1">
        <v>-0.1196</v>
      </c>
      <c r="C3" s="1">
        <v>-0.1048</v>
      </c>
      <c r="D3" s="1">
        <v>-0.1196</v>
      </c>
      <c r="E3" s="1">
        <v>-0.1048</v>
      </c>
      <c r="F3" s="1">
        <v>-0.11169999999999999</v>
      </c>
      <c r="G3" s="1">
        <v>-7.4999999999999997E-2</v>
      </c>
      <c r="H3" s="1">
        <v>-0.109</v>
      </c>
      <c r="I3" s="1">
        <v>-0.11169999999999999</v>
      </c>
      <c r="J3" s="1">
        <v>-0.1048</v>
      </c>
      <c r="K3" s="1">
        <v>-0.1111</v>
      </c>
      <c r="L3" s="1">
        <v>-0.1125</v>
      </c>
      <c r="M3" s="1">
        <v>-0.125</v>
      </c>
      <c r="N3" s="1">
        <v>-9.783E-2</v>
      </c>
      <c r="O3" s="1">
        <v>-0.1111</v>
      </c>
      <c r="P3" s="1">
        <v>-9.9210000000000007E-2</v>
      </c>
    </row>
    <row r="4" spans="1:16" x14ac:dyDescent="0.3">
      <c r="A4" s="1">
        <v>2</v>
      </c>
      <c r="B4" s="1">
        <v>-0.25</v>
      </c>
      <c r="C4" s="1">
        <v>-0.25</v>
      </c>
      <c r="D4" s="1">
        <v>-0.25</v>
      </c>
      <c r="E4" s="1">
        <v>-0.25</v>
      </c>
      <c r="F4" s="1">
        <v>-6.658E-2</v>
      </c>
      <c r="G4" s="1">
        <v>0.25</v>
      </c>
      <c r="H4" s="1">
        <v>-0.25</v>
      </c>
      <c r="I4" s="1">
        <v>-0.20830000000000001</v>
      </c>
      <c r="J4" s="1">
        <v>2.419E-2</v>
      </c>
      <c r="K4" s="1">
        <v>-0.25</v>
      </c>
      <c r="L4" s="1">
        <v>-0.25</v>
      </c>
      <c r="M4" s="1">
        <v>-0.25</v>
      </c>
      <c r="N4" s="1">
        <v>0.25</v>
      </c>
      <c r="O4" s="1">
        <v>-0.25</v>
      </c>
      <c r="P4" s="1">
        <v>-0.25</v>
      </c>
    </row>
    <row r="5" spans="1:16" x14ac:dyDescent="0.3">
      <c r="A5" s="1">
        <v>3</v>
      </c>
      <c r="B5" s="1">
        <v>-0.25</v>
      </c>
      <c r="C5" s="1">
        <v>-0.25</v>
      </c>
      <c r="D5" s="1">
        <v>-0.25</v>
      </c>
      <c r="E5" s="1">
        <v>-0.15</v>
      </c>
      <c r="F5" s="1">
        <v>0.25</v>
      </c>
      <c r="G5" s="1">
        <v>0.25</v>
      </c>
      <c r="H5" s="1">
        <v>-0.25</v>
      </c>
      <c r="I5" s="1">
        <v>0.25</v>
      </c>
      <c r="J5" s="1">
        <v>0.25</v>
      </c>
      <c r="K5" s="1">
        <v>-0.21909999999999999</v>
      </c>
      <c r="L5" s="1">
        <v>-2.5000000000000001E-2</v>
      </c>
      <c r="M5" s="1">
        <v>-0.25</v>
      </c>
      <c r="N5" s="1">
        <v>0.25</v>
      </c>
      <c r="O5" s="1">
        <v>-0.25</v>
      </c>
      <c r="P5" s="1">
        <v>-5.4350000000000002E-2</v>
      </c>
    </row>
    <row r="6" spans="1:16" x14ac:dyDescent="0.3">
      <c r="A6" s="1">
        <v>4</v>
      </c>
      <c r="B6" s="1">
        <v>0.2273</v>
      </c>
      <c r="C6" s="1">
        <v>-4.0320000000000002E-2</v>
      </c>
      <c r="D6" s="1">
        <v>-0.16300000000000001</v>
      </c>
      <c r="E6" s="1">
        <v>0.25</v>
      </c>
      <c r="F6" s="1">
        <v>0.30209999999999998</v>
      </c>
      <c r="G6" s="1">
        <v>0.25</v>
      </c>
      <c r="H6" s="1">
        <v>6.4099999999999999E-3</v>
      </c>
      <c r="I6" s="1">
        <v>0.63300000000000001</v>
      </c>
      <c r="J6" s="1">
        <v>0.25</v>
      </c>
      <c r="K6" s="1">
        <v>0.25</v>
      </c>
      <c r="L6" s="1">
        <v>0.25</v>
      </c>
      <c r="M6" s="1">
        <v>-0.22220000000000001</v>
      </c>
      <c r="N6" s="1">
        <v>0.83509999999999995</v>
      </c>
      <c r="O6" s="1">
        <v>6.7919999999999994E-2</v>
      </c>
      <c r="P6" s="1">
        <v>0.25</v>
      </c>
    </row>
    <row r="7" spans="1:16" x14ac:dyDescent="0.3">
      <c r="A7" s="1">
        <v>5</v>
      </c>
      <c r="B7" s="1">
        <v>0.25</v>
      </c>
      <c r="C7" s="1">
        <v>0.25</v>
      </c>
      <c r="D7" s="1">
        <v>0.25</v>
      </c>
      <c r="E7" s="1">
        <v>0.25</v>
      </c>
      <c r="F7" s="1">
        <v>0.25</v>
      </c>
      <c r="G7" s="1">
        <v>0.42949999999999999</v>
      </c>
      <c r="H7" s="1">
        <v>0.25</v>
      </c>
      <c r="I7" s="1">
        <v>0.75</v>
      </c>
      <c r="J7" s="1">
        <v>0.4597</v>
      </c>
      <c r="K7" s="1">
        <v>0.25</v>
      </c>
      <c r="L7" s="1">
        <v>0.25</v>
      </c>
      <c r="M7" s="1">
        <v>-2.8649999999999998E-2</v>
      </c>
      <c r="N7" s="1">
        <v>0.75</v>
      </c>
      <c r="O7" s="1">
        <v>0.25</v>
      </c>
      <c r="P7" s="1">
        <v>0.33700000000000002</v>
      </c>
    </row>
    <row r="8" spans="1:16" x14ac:dyDescent="0.3">
      <c r="A8" s="1">
        <v>6</v>
      </c>
      <c r="B8" s="1">
        <v>0.25</v>
      </c>
      <c r="C8" s="1">
        <v>0.25</v>
      </c>
      <c r="D8" s="1">
        <v>0.25</v>
      </c>
      <c r="E8" s="1">
        <v>0.25</v>
      </c>
      <c r="F8" s="1">
        <v>1.5</v>
      </c>
      <c r="G8" s="1">
        <v>0.98750000000000004</v>
      </c>
      <c r="H8" s="1">
        <v>0.25</v>
      </c>
      <c r="I8" s="1">
        <v>0.75</v>
      </c>
      <c r="J8" s="1">
        <v>0.86529999999999996</v>
      </c>
      <c r="K8" s="1">
        <v>0.66090000000000004</v>
      </c>
      <c r="L8" s="1">
        <v>0.26250000000000001</v>
      </c>
      <c r="M8" s="1">
        <v>0.20630000000000001</v>
      </c>
      <c r="N8" s="1">
        <v>0.97829999999999995</v>
      </c>
      <c r="O8" s="1">
        <v>0.25</v>
      </c>
      <c r="P8" s="1">
        <v>0.75</v>
      </c>
    </row>
    <row r="9" spans="1:16" x14ac:dyDescent="0.3">
      <c r="A9" s="1">
        <v>7</v>
      </c>
      <c r="B9" s="1">
        <v>0.63249999999999995</v>
      </c>
      <c r="C9" s="1">
        <v>0.3145</v>
      </c>
      <c r="D9" s="1">
        <v>0.25</v>
      </c>
      <c r="E9" s="1">
        <v>0.7016</v>
      </c>
      <c r="F9" s="1">
        <v>1.365</v>
      </c>
      <c r="G9" s="1">
        <v>1.375</v>
      </c>
      <c r="H9" s="1">
        <v>0.28420000000000001</v>
      </c>
      <c r="I9" s="1">
        <v>0.69679999999999997</v>
      </c>
      <c r="J9" s="1">
        <v>1.25</v>
      </c>
      <c r="K9" s="1">
        <v>0.86699999999999999</v>
      </c>
      <c r="L9" s="1">
        <v>0.75</v>
      </c>
      <c r="M9" s="1">
        <v>0.25</v>
      </c>
      <c r="N9" s="1">
        <v>1.25</v>
      </c>
      <c r="O9" s="1">
        <v>0.34589999999999999</v>
      </c>
      <c r="P9" s="1">
        <v>1.157</v>
      </c>
    </row>
    <row r="10" spans="1:16" x14ac:dyDescent="0.3">
      <c r="A10" s="1">
        <v>8</v>
      </c>
      <c r="B10" s="1">
        <v>0.75</v>
      </c>
      <c r="C10" s="1">
        <v>0.75</v>
      </c>
      <c r="D10" s="1">
        <v>0.54300000000000004</v>
      </c>
      <c r="E10" s="1">
        <v>0.75</v>
      </c>
      <c r="F10" s="1">
        <v>1.0309999999999999</v>
      </c>
      <c r="G10" s="1">
        <v>1.75</v>
      </c>
      <c r="H10" s="1">
        <v>0.72499999999999998</v>
      </c>
      <c r="I10" s="1">
        <v>0.375</v>
      </c>
      <c r="J10" s="1">
        <v>1.641</v>
      </c>
      <c r="K10" s="1">
        <v>1.06</v>
      </c>
      <c r="L10" s="1">
        <v>0.75</v>
      </c>
      <c r="M10" s="1">
        <v>0.25</v>
      </c>
      <c r="N10" s="1">
        <v>1.25</v>
      </c>
      <c r="O10" s="1">
        <v>0.75</v>
      </c>
      <c r="P10" s="1">
        <v>1.649</v>
      </c>
    </row>
    <row r="11" spans="1:16" x14ac:dyDescent="0.3">
      <c r="A11" s="1">
        <v>9</v>
      </c>
      <c r="B11" s="1">
        <v>0.75</v>
      </c>
      <c r="C11" s="1">
        <v>0.75</v>
      </c>
      <c r="D11" s="1">
        <v>0.75</v>
      </c>
      <c r="E11" s="1">
        <v>0.75</v>
      </c>
      <c r="F11" s="1">
        <v>0.83330000000000004</v>
      </c>
      <c r="G11" s="1">
        <v>2.1619999999999999</v>
      </c>
      <c r="H11" s="1">
        <v>0.75</v>
      </c>
      <c r="I11" s="1">
        <v>0.56910000000000005</v>
      </c>
      <c r="J11" s="1">
        <v>1.766</v>
      </c>
      <c r="K11" s="1">
        <v>1.6659999999999999</v>
      </c>
      <c r="L11" s="1">
        <v>1.075</v>
      </c>
      <c r="M11" s="1">
        <v>0.35</v>
      </c>
      <c r="N11" s="1">
        <v>1.165</v>
      </c>
      <c r="O11" s="1">
        <v>0.75</v>
      </c>
      <c r="P11" s="1">
        <v>1.861</v>
      </c>
    </row>
    <row r="12" spans="1:16" x14ac:dyDescent="0.3">
      <c r="A12" s="1">
        <v>10</v>
      </c>
      <c r="B12" s="1">
        <v>0.98260000000000003</v>
      </c>
      <c r="C12" s="1">
        <v>0.75</v>
      </c>
      <c r="D12" s="1">
        <v>0.75</v>
      </c>
      <c r="E12" s="1">
        <v>1.2070000000000001</v>
      </c>
      <c r="F12" s="1">
        <v>0.83330000000000004</v>
      </c>
      <c r="G12" s="1">
        <v>2.6619999999999999</v>
      </c>
      <c r="H12" s="1">
        <v>1.1879999999999999</v>
      </c>
      <c r="I12" s="1">
        <v>1.052</v>
      </c>
      <c r="J12" s="1">
        <v>2.1560000000000001</v>
      </c>
      <c r="K12" s="1">
        <v>1.9410000000000001</v>
      </c>
      <c r="L12" s="1">
        <v>1.25</v>
      </c>
      <c r="M12" s="1">
        <v>0.75</v>
      </c>
      <c r="N12" s="1">
        <v>1.6559999999999999</v>
      </c>
      <c r="O12" s="1">
        <v>0.94499999999999995</v>
      </c>
      <c r="P12" s="1">
        <v>2.5059999999999998</v>
      </c>
    </row>
    <row r="13" spans="1:16" x14ac:dyDescent="0.3">
      <c r="A13" s="1">
        <v>11</v>
      </c>
      <c r="B13" s="1">
        <v>1.35</v>
      </c>
      <c r="C13" s="1">
        <v>1.0980000000000001</v>
      </c>
      <c r="D13" s="1">
        <v>0.83360000000000001</v>
      </c>
      <c r="E13" s="1">
        <v>1.25</v>
      </c>
      <c r="F13" s="1">
        <v>0.82289999999999996</v>
      </c>
      <c r="G13" s="1">
        <v>3.0449999999999999</v>
      </c>
      <c r="H13" s="1">
        <v>1.25</v>
      </c>
      <c r="I13" s="1">
        <v>1.25</v>
      </c>
      <c r="J13" s="1">
        <v>2.2639999999999998</v>
      </c>
      <c r="K13" s="1">
        <v>2.25</v>
      </c>
      <c r="L13" s="1">
        <v>1.66</v>
      </c>
      <c r="M13" s="1">
        <v>0.75</v>
      </c>
      <c r="N13" s="1">
        <v>1.899</v>
      </c>
      <c r="O13" s="1">
        <v>1.25</v>
      </c>
      <c r="P13" s="1">
        <v>2.9910000000000001</v>
      </c>
    </row>
    <row r="14" spans="1:16" x14ac:dyDescent="0.3">
      <c r="A14" s="1">
        <v>12</v>
      </c>
      <c r="B14" s="1">
        <v>1.25</v>
      </c>
      <c r="C14" s="1">
        <v>1.25</v>
      </c>
      <c r="D14" s="1">
        <v>1.25</v>
      </c>
      <c r="E14" s="1">
        <v>1.25</v>
      </c>
      <c r="F14" s="1">
        <v>1.25</v>
      </c>
      <c r="G14" s="1">
        <v>3.4870000000000001</v>
      </c>
      <c r="H14" s="1">
        <v>1.6830000000000001</v>
      </c>
      <c r="I14" s="1">
        <v>1.6120000000000001</v>
      </c>
      <c r="J14" s="1">
        <v>2.97</v>
      </c>
      <c r="K14" s="1">
        <v>2.6589999999999998</v>
      </c>
      <c r="L14" s="1">
        <v>1.75</v>
      </c>
      <c r="M14" s="1">
        <v>0.75</v>
      </c>
      <c r="N14" s="1">
        <v>2.25</v>
      </c>
      <c r="O14" s="1">
        <v>1.25</v>
      </c>
      <c r="P14" s="1">
        <v>3.6779999999999999</v>
      </c>
    </row>
    <row r="15" spans="1:16" x14ac:dyDescent="0.3">
      <c r="A15" s="1">
        <v>13</v>
      </c>
      <c r="B15" s="1">
        <v>1.411</v>
      </c>
      <c r="C15" s="1">
        <v>1.25</v>
      </c>
      <c r="D15" s="1">
        <v>1.25</v>
      </c>
      <c r="E15" s="1">
        <v>1.6559999999999999</v>
      </c>
      <c r="F15" s="1">
        <v>1.25</v>
      </c>
      <c r="G15" s="1">
        <v>4.0250000000000004</v>
      </c>
      <c r="H15" s="1">
        <v>1.772</v>
      </c>
      <c r="I15" s="1">
        <v>1.7709999999999999</v>
      </c>
      <c r="J15" s="1">
        <v>4.4640000000000004</v>
      </c>
      <c r="K15" s="1">
        <v>3.0289999999999999</v>
      </c>
      <c r="L15" s="1">
        <v>1.75</v>
      </c>
      <c r="M15" s="1">
        <v>1.25</v>
      </c>
      <c r="N15" s="1">
        <v>2.75</v>
      </c>
      <c r="O15" s="1">
        <v>1.7170000000000001</v>
      </c>
      <c r="P15" s="1">
        <v>4.181</v>
      </c>
    </row>
    <row r="16" spans="1:16" x14ac:dyDescent="0.3">
      <c r="A16" s="1">
        <v>14</v>
      </c>
      <c r="B16" s="1">
        <v>1.75</v>
      </c>
      <c r="C16" s="1">
        <v>1.75</v>
      </c>
      <c r="D16" s="1">
        <v>1.498</v>
      </c>
      <c r="E16" s="1">
        <v>1.75</v>
      </c>
      <c r="F16" s="1">
        <v>1.25</v>
      </c>
      <c r="G16" s="1">
        <v>4.6500000000000004</v>
      </c>
      <c r="H16" s="1">
        <v>2.2280000000000002</v>
      </c>
      <c r="I16" s="1">
        <v>2.2400000000000002</v>
      </c>
      <c r="J16" s="1">
        <v>6.4640000000000004</v>
      </c>
      <c r="K16" s="1">
        <v>3.371</v>
      </c>
      <c r="L16" s="1">
        <v>2.165</v>
      </c>
      <c r="M16" s="1">
        <v>1.25</v>
      </c>
      <c r="N16" s="1">
        <v>3.633</v>
      </c>
      <c r="O16" s="1">
        <v>1.75</v>
      </c>
      <c r="P16" s="1">
        <v>4.5789999999999997</v>
      </c>
    </row>
    <row r="17" spans="1:16" x14ac:dyDescent="0.3">
      <c r="A17" s="1">
        <v>15</v>
      </c>
      <c r="B17" s="1">
        <v>1.75</v>
      </c>
      <c r="C17" s="1">
        <v>1.75</v>
      </c>
      <c r="D17" s="1">
        <v>1.75</v>
      </c>
      <c r="E17" s="1">
        <v>1.875</v>
      </c>
      <c r="F17" s="1">
        <v>2</v>
      </c>
      <c r="G17" s="1">
        <v>5.2750000000000004</v>
      </c>
      <c r="H17" s="1">
        <v>2.3319999999999999</v>
      </c>
      <c r="I17" s="1">
        <v>2.3239999999999998</v>
      </c>
      <c r="J17" s="1">
        <v>7.093</v>
      </c>
      <c r="K17" s="1">
        <v>3.9260000000000002</v>
      </c>
      <c r="L17" s="1">
        <v>2.25</v>
      </c>
      <c r="M17" s="1">
        <v>1.4790000000000001</v>
      </c>
      <c r="N17" s="1">
        <v>3.4689999999999999</v>
      </c>
      <c r="O17" s="1">
        <v>2.0249999999999999</v>
      </c>
      <c r="P17" s="1">
        <v>5.2080000000000002</v>
      </c>
    </row>
    <row r="18" spans="1:16" x14ac:dyDescent="0.3">
      <c r="A18" s="1">
        <v>16</v>
      </c>
      <c r="B18" s="1">
        <v>2.1890000000000001</v>
      </c>
      <c r="C18" s="1">
        <v>2.125</v>
      </c>
      <c r="D18" s="1">
        <v>1.8440000000000001</v>
      </c>
      <c r="E18" s="1">
        <v>2.25</v>
      </c>
      <c r="F18" s="1">
        <v>3.1560000000000001</v>
      </c>
      <c r="G18" s="1">
        <v>6.806</v>
      </c>
      <c r="H18" s="1">
        <v>2.75</v>
      </c>
      <c r="I18" s="1">
        <v>2.74</v>
      </c>
      <c r="J18" s="1">
        <v>7.7640000000000002</v>
      </c>
      <c r="K18" s="1">
        <v>4.25</v>
      </c>
      <c r="L18" s="1">
        <v>2.25</v>
      </c>
      <c r="M18" s="1">
        <v>1.75</v>
      </c>
      <c r="N18" s="1">
        <v>5.1539999999999999</v>
      </c>
      <c r="O18" s="1">
        <v>2.25</v>
      </c>
      <c r="P18" s="1">
        <v>5.9039999999999999</v>
      </c>
    </row>
    <row r="19" spans="1:16" x14ac:dyDescent="0.3">
      <c r="A19" s="1">
        <v>17</v>
      </c>
      <c r="B19" s="1">
        <v>2.25</v>
      </c>
      <c r="C19" s="1">
        <v>2.25</v>
      </c>
      <c r="D19" s="1">
        <v>2.25</v>
      </c>
      <c r="E19" s="1">
        <v>2.25</v>
      </c>
      <c r="F19" s="1">
        <v>2.8650000000000002</v>
      </c>
      <c r="G19" s="1">
        <v>7.7140000000000004</v>
      </c>
      <c r="H19" s="1">
        <v>2.7610000000000001</v>
      </c>
      <c r="I19" s="1">
        <v>2.75</v>
      </c>
      <c r="J19" s="1">
        <v>8.1989999999999998</v>
      </c>
      <c r="K19" s="1">
        <v>4.7789999999999999</v>
      </c>
      <c r="L19" s="1">
        <v>2.25</v>
      </c>
      <c r="M19" s="1">
        <v>1.7689999999999999</v>
      </c>
      <c r="N19" s="1">
        <v>6.7930000000000001</v>
      </c>
      <c r="O19" s="1">
        <v>2.25</v>
      </c>
      <c r="P19" s="1">
        <v>6.2140000000000004</v>
      </c>
    </row>
    <row r="20" spans="1:16" x14ac:dyDescent="0.3">
      <c r="A20" s="1">
        <v>18</v>
      </c>
      <c r="B20" s="1">
        <v>2.4929999999999999</v>
      </c>
      <c r="C20" s="1">
        <v>2.464</v>
      </c>
      <c r="D20" s="1">
        <v>2.25</v>
      </c>
      <c r="E20" s="1">
        <v>2.4409999999999998</v>
      </c>
      <c r="F20" s="1">
        <v>4.3129999999999997</v>
      </c>
      <c r="G20" s="1">
        <v>8.2739999999999991</v>
      </c>
      <c r="H20" s="1">
        <v>3.2290000000000001</v>
      </c>
      <c r="I20" s="1">
        <v>3.2080000000000002</v>
      </c>
      <c r="J20" s="1">
        <v>8.7720000000000002</v>
      </c>
      <c r="K20" s="1">
        <v>5.2629999999999999</v>
      </c>
      <c r="L20" s="1">
        <v>2.25</v>
      </c>
      <c r="M20" s="1">
        <v>2.2400000000000002</v>
      </c>
      <c r="N20" s="1">
        <v>8.1039999999999992</v>
      </c>
      <c r="O20" s="1">
        <v>2.681</v>
      </c>
      <c r="P20" s="1">
        <v>6.9480000000000004</v>
      </c>
    </row>
    <row r="21" spans="1:16" x14ac:dyDescent="0.3">
      <c r="A21" s="1">
        <v>19</v>
      </c>
      <c r="B21" s="1">
        <v>2.75</v>
      </c>
      <c r="C21" s="1">
        <v>2.75</v>
      </c>
      <c r="D21" s="1">
        <v>2.698</v>
      </c>
      <c r="E21" s="1">
        <v>2.75</v>
      </c>
      <c r="F21" s="1">
        <v>3.8439999999999999</v>
      </c>
      <c r="G21" s="1">
        <v>9.4700000000000006</v>
      </c>
      <c r="H21" s="1">
        <v>3.25</v>
      </c>
      <c r="I21" s="1">
        <v>3.25</v>
      </c>
      <c r="J21" s="1">
        <v>9.25</v>
      </c>
      <c r="K21" s="1">
        <v>5.7649999999999997</v>
      </c>
      <c r="L21" s="1">
        <v>5.1139999999999999</v>
      </c>
      <c r="M21" s="1">
        <v>2.25</v>
      </c>
      <c r="N21" s="1">
        <v>9.1969999999999992</v>
      </c>
      <c r="O21" s="1">
        <v>2.75</v>
      </c>
      <c r="P21" s="1">
        <v>7.2610000000000001</v>
      </c>
    </row>
    <row r="22" spans="1:16" x14ac:dyDescent="0.3">
      <c r="A22" s="1">
        <v>20</v>
      </c>
      <c r="B22" s="1">
        <v>2.75</v>
      </c>
      <c r="C22" s="1">
        <v>2.831</v>
      </c>
      <c r="D22" s="1">
        <v>2.75</v>
      </c>
      <c r="E22" s="1">
        <v>3.0009999999999999</v>
      </c>
      <c r="F22" s="1">
        <v>7.6669999999999998</v>
      </c>
      <c r="G22" s="1">
        <v>10.37</v>
      </c>
      <c r="H22" s="1">
        <v>3.444</v>
      </c>
      <c r="I22" s="1">
        <v>3.468</v>
      </c>
      <c r="J22" s="1">
        <v>9.6910000000000007</v>
      </c>
      <c r="K22" s="1">
        <v>6.3639999999999999</v>
      </c>
      <c r="L22" s="1">
        <v>7.149</v>
      </c>
      <c r="M22" s="1">
        <v>2.5430000000000001</v>
      </c>
      <c r="N22" s="1">
        <v>10.029999999999999</v>
      </c>
      <c r="O22" s="1">
        <v>2.7709999999999999</v>
      </c>
      <c r="P22" s="1">
        <v>7.7869999999999999</v>
      </c>
    </row>
    <row r="23" spans="1:16" x14ac:dyDescent="0.3">
      <c r="A23" s="1">
        <v>21</v>
      </c>
      <c r="B23" s="1">
        <v>3.1419999999999999</v>
      </c>
      <c r="C23" s="1">
        <v>3.25</v>
      </c>
      <c r="D23" s="1">
        <v>2.9359999999999999</v>
      </c>
      <c r="E23" s="1">
        <v>4.391</v>
      </c>
      <c r="F23" s="1">
        <v>4.6879999999999997</v>
      </c>
      <c r="G23" s="1">
        <v>11.21</v>
      </c>
      <c r="H23" s="1">
        <v>3.75</v>
      </c>
      <c r="I23" s="1">
        <v>3.75</v>
      </c>
      <c r="J23" s="1">
        <v>10.220000000000001</v>
      </c>
      <c r="K23" s="1">
        <v>6.859</v>
      </c>
      <c r="L23" s="1">
        <v>6.218</v>
      </c>
      <c r="M23" s="1">
        <v>2.75</v>
      </c>
      <c r="N23" s="1">
        <v>10.96</v>
      </c>
      <c r="O23" s="1">
        <v>3.25</v>
      </c>
      <c r="P23" s="1">
        <v>8.4930000000000003</v>
      </c>
    </row>
    <row r="24" spans="1:16" x14ac:dyDescent="0.3">
      <c r="A24" s="1">
        <v>22</v>
      </c>
      <c r="B24" s="1">
        <v>3.25</v>
      </c>
      <c r="C24" s="1">
        <v>3.25</v>
      </c>
      <c r="D24" s="1">
        <v>3.25</v>
      </c>
      <c r="E24" s="1">
        <v>4.1449999999999996</v>
      </c>
      <c r="F24" s="1">
        <v>2.9169999999999998</v>
      </c>
      <c r="G24" s="1">
        <v>12.35</v>
      </c>
      <c r="H24" s="1">
        <v>3.75</v>
      </c>
      <c r="I24" s="1">
        <v>3.75</v>
      </c>
      <c r="J24" s="1">
        <v>10.65</v>
      </c>
      <c r="K24" s="1">
        <v>7.4169999999999998</v>
      </c>
      <c r="L24" s="1">
        <v>7.3979999999999997</v>
      </c>
      <c r="M24" s="1">
        <v>2.778</v>
      </c>
      <c r="N24" s="1">
        <v>11.87</v>
      </c>
      <c r="O24" s="1">
        <v>3.25</v>
      </c>
      <c r="P24" s="1">
        <v>9.1310000000000002</v>
      </c>
    </row>
    <row r="25" spans="1:16" x14ac:dyDescent="0.3">
      <c r="A25" s="1">
        <v>23</v>
      </c>
      <c r="B25" s="1">
        <v>3.5430000000000001</v>
      </c>
      <c r="C25" s="1">
        <v>3.4260000000000002</v>
      </c>
      <c r="D25" s="1">
        <v>3.25</v>
      </c>
      <c r="E25" s="1">
        <v>5.157</v>
      </c>
      <c r="F25" s="1">
        <v>6.375</v>
      </c>
      <c r="G25" s="1">
        <v>13.35</v>
      </c>
      <c r="H25" s="1">
        <v>4.093</v>
      </c>
      <c r="I25" s="1">
        <v>3.976</v>
      </c>
      <c r="J25" s="1">
        <v>11.15</v>
      </c>
      <c r="K25" s="1">
        <v>7.7149999999999999</v>
      </c>
      <c r="L25" s="1">
        <v>8.641</v>
      </c>
      <c r="M25" s="1">
        <v>3.25</v>
      </c>
      <c r="N25" s="1">
        <v>12.83</v>
      </c>
      <c r="O25" s="1">
        <v>3.4540000000000002</v>
      </c>
      <c r="P25" s="1">
        <v>9.6859999999999999</v>
      </c>
    </row>
    <row r="26" spans="1:16" x14ac:dyDescent="0.3">
      <c r="A26" s="1">
        <v>24</v>
      </c>
      <c r="B26" s="1">
        <v>4.25</v>
      </c>
      <c r="C26" s="1">
        <v>3.75</v>
      </c>
      <c r="D26" s="1">
        <v>3.55</v>
      </c>
      <c r="E26" s="1">
        <v>3.8780000000000001</v>
      </c>
      <c r="F26" s="1">
        <v>7.9059999999999997</v>
      </c>
      <c r="G26" s="1">
        <v>14.47</v>
      </c>
      <c r="H26" s="1">
        <v>4.25</v>
      </c>
      <c r="I26" s="1">
        <v>4.25</v>
      </c>
      <c r="J26" s="1">
        <v>12.01</v>
      </c>
      <c r="K26" s="1">
        <v>8.2620000000000005</v>
      </c>
      <c r="L26" s="1">
        <v>10.02</v>
      </c>
      <c r="M26" s="1">
        <v>3.25</v>
      </c>
      <c r="N26" s="1">
        <v>13.6</v>
      </c>
      <c r="O26" s="1">
        <v>3.75</v>
      </c>
      <c r="P26" s="1">
        <v>10.23</v>
      </c>
    </row>
    <row r="27" spans="1:16" x14ac:dyDescent="0.3">
      <c r="A27" s="1">
        <v>25</v>
      </c>
      <c r="B27" s="1">
        <v>4.6150000000000002</v>
      </c>
      <c r="C27" s="1">
        <v>3.7719999999999998</v>
      </c>
      <c r="D27" s="1">
        <v>3.75</v>
      </c>
      <c r="E27" s="1">
        <v>6.194</v>
      </c>
      <c r="F27" s="1">
        <v>10.06</v>
      </c>
      <c r="G27" s="1">
        <v>15.17</v>
      </c>
      <c r="H27" s="1">
        <v>4.25</v>
      </c>
      <c r="I27" s="1">
        <v>4.25</v>
      </c>
      <c r="J27" s="1">
        <v>13.14</v>
      </c>
      <c r="K27" s="1">
        <v>8.8219999999999992</v>
      </c>
      <c r="L27" s="1">
        <v>8.2240000000000002</v>
      </c>
      <c r="M27" s="1">
        <v>3.2589999999999999</v>
      </c>
      <c r="N27" s="1">
        <v>14.5</v>
      </c>
      <c r="O27" s="1">
        <v>3.81</v>
      </c>
      <c r="P27" s="1">
        <v>10.98</v>
      </c>
    </row>
    <row r="28" spans="1:16" x14ac:dyDescent="0.3">
      <c r="A28" s="1">
        <v>26</v>
      </c>
      <c r="B28" s="1">
        <v>4.9009999999999998</v>
      </c>
      <c r="C28" s="1">
        <v>4.25</v>
      </c>
      <c r="D28" s="1">
        <v>3.8849999999999998</v>
      </c>
      <c r="E28" s="1">
        <v>4.4790000000000001</v>
      </c>
      <c r="F28" s="1">
        <v>8.6150000000000002</v>
      </c>
      <c r="G28" s="1">
        <v>16.059999999999999</v>
      </c>
      <c r="H28" s="1">
        <v>4.4279999999999999</v>
      </c>
      <c r="I28" s="1">
        <v>4.3259999999999996</v>
      </c>
      <c r="J28" s="1">
        <v>14.25</v>
      </c>
      <c r="K28" s="1">
        <v>9.3930000000000007</v>
      </c>
      <c r="L28" s="1">
        <v>11.1</v>
      </c>
      <c r="M28" s="1">
        <v>3.75</v>
      </c>
      <c r="N28" s="1">
        <v>15.3</v>
      </c>
      <c r="O28" s="1">
        <v>4.25</v>
      </c>
      <c r="P28" s="1">
        <v>11.7</v>
      </c>
    </row>
    <row r="29" spans="1:16" x14ac:dyDescent="0.3">
      <c r="A29" s="1">
        <v>27</v>
      </c>
      <c r="B29" s="1">
        <v>5.6710000000000003</v>
      </c>
      <c r="C29" s="1">
        <v>4.25</v>
      </c>
      <c r="D29" s="1">
        <v>4.25</v>
      </c>
      <c r="E29" s="1">
        <v>5.0110000000000001</v>
      </c>
      <c r="F29" s="1">
        <v>10.3</v>
      </c>
      <c r="G29" s="1">
        <v>16.89</v>
      </c>
      <c r="H29" s="1">
        <v>4.75</v>
      </c>
      <c r="I29" s="1">
        <v>4.75</v>
      </c>
      <c r="J29" s="1">
        <v>14.16</v>
      </c>
      <c r="K29" s="1">
        <v>9.9410000000000007</v>
      </c>
      <c r="L29" s="1">
        <v>11.86</v>
      </c>
      <c r="M29" s="1">
        <v>3.75</v>
      </c>
      <c r="N29" s="1">
        <v>15.89</v>
      </c>
      <c r="O29" s="1">
        <v>4.25</v>
      </c>
      <c r="P29" s="1">
        <v>12.71</v>
      </c>
    </row>
    <row r="30" spans="1:16" x14ac:dyDescent="0.3">
      <c r="A30" s="1">
        <v>28</v>
      </c>
      <c r="B30" s="1">
        <v>6.5990000000000002</v>
      </c>
      <c r="C30" s="1">
        <v>4.25</v>
      </c>
      <c r="D30" s="1">
        <v>4.25</v>
      </c>
      <c r="E30" s="1">
        <v>5.6269999999999998</v>
      </c>
      <c r="F30" s="1">
        <v>12.6</v>
      </c>
      <c r="G30" s="1">
        <v>17.809999999999999</v>
      </c>
      <c r="H30" s="1">
        <v>4.75</v>
      </c>
      <c r="I30" s="1">
        <v>4.75</v>
      </c>
      <c r="J30" s="1">
        <v>14.86</v>
      </c>
      <c r="K30" s="1">
        <v>10.45</v>
      </c>
      <c r="L30" s="1">
        <v>10.1</v>
      </c>
      <c r="M30" s="1">
        <v>4.0640000000000001</v>
      </c>
      <c r="N30" s="1">
        <v>16.62</v>
      </c>
      <c r="O30" s="1">
        <v>4.6180000000000003</v>
      </c>
      <c r="P30" s="1">
        <v>13.55</v>
      </c>
    </row>
    <row r="31" spans="1:16" x14ac:dyDescent="0.3">
      <c r="A31" s="1">
        <v>29</v>
      </c>
      <c r="B31" s="1">
        <v>7.1360000000000001</v>
      </c>
      <c r="C31" s="1">
        <v>4.6219999999999999</v>
      </c>
      <c r="D31" s="1">
        <v>4.3239999999999998</v>
      </c>
      <c r="E31" s="1">
        <v>5.9779999999999998</v>
      </c>
      <c r="F31" s="1">
        <v>12.55</v>
      </c>
      <c r="G31" s="1">
        <v>18.84</v>
      </c>
      <c r="H31" s="1">
        <v>4.75</v>
      </c>
      <c r="I31" s="1">
        <v>4.75</v>
      </c>
      <c r="J31" s="1">
        <v>15.95</v>
      </c>
      <c r="K31" s="1">
        <v>11.01</v>
      </c>
      <c r="L31" s="1">
        <v>11.79</v>
      </c>
      <c r="M31" s="1">
        <v>4.25</v>
      </c>
      <c r="N31" s="1">
        <v>17.66</v>
      </c>
      <c r="O31" s="1">
        <v>4.75</v>
      </c>
      <c r="P31" s="1">
        <v>14.16</v>
      </c>
    </row>
    <row r="32" spans="1:16" x14ac:dyDescent="0.3">
      <c r="A32" s="1">
        <v>30</v>
      </c>
      <c r="B32" s="1">
        <v>8.0299999999999994</v>
      </c>
      <c r="C32" s="1">
        <v>4.75</v>
      </c>
      <c r="D32" s="1">
        <v>4.75</v>
      </c>
      <c r="E32" s="1">
        <v>6.84</v>
      </c>
      <c r="F32" s="1">
        <v>6.49</v>
      </c>
      <c r="G32" s="1">
        <v>20.010000000000002</v>
      </c>
      <c r="H32" s="1">
        <v>5.0229999999999997</v>
      </c>
      <c r="I32" s="1">
        <v>4.8719999999999999</v>
      </c>
      <c r="J32" s="1">
        <v>16.91</v>
      </c>
      <c r="K32" s="1">
        <v>11.87</v>
      </c>
      <c r="L32" s="1">
        <v>13.15</v>
      </c>
      <c r="M32" s="1">
        <v>4.25</v>
      </c>
      <c r="N32" s="1">
        <v>19.28</v>
      </c>
      <c r="O32" s="1">
        <v>4.9870000000000001</v>
      </c>
      <c r="P32" s="1">
        <v>15.25</v>
      </c>
    </row>
    <row r="33" spans="1:16" x14ac:dyDescent="0.3">
      <c r="A33" s="1">
        <v>31</v>
      </c>
      <c r="B33" s="1">
        <v>8.3209999999999997</v>
      </c>
      <c r="C33" s="1">
        <v>4.75</v>
      </c>
      <c r="D33" s="1">
        <v>4.75</v>
      </c>
      <c r="E33" s="1">
        <v>7.8929999999999998</v>
      </c>
      <c r="F33" s="1">
        <v>13.88</v>
      </c>
      <c r="G33" s="1">
        <v>21.18</v>
      </c>
      <c r="H33" s="1">
        <v>5.25</v>
      </c>
      <c r="I33" s="1">
        <v>5.25</v>
      </c>
      <c r="J33" s="1">
        <v>17.989999999999998</v>
      </c>
      <c r="K33" s="1">
        <v>12.53</v>
      </c>
      <c r="L33" s="1">
        <v>11.66</v>
      </c>
      <c r="M33" s="1">
        <v>4.6840000000000002</v>
      </c>
      <c r="N33" s="1">
        <v>20.55</v>
      </c>
      <c r="O33" s="1">
        <v>5.25</v>
      </c>
      <c r="P33" s="1">
        <v>16.059999999999999</v>
      </c>
    </row>
    <row r="34" spans="1:16" x14ac:dyDescent="0.3">
      <c r="A34" s="1">
        <v>32</v>
      </c>
      <c r="B34" s="1">
        <v>8.5579999999999998</v>
      </c>
      <c r="C34" s="1">
        <v>4.7709999999999999</v>
      </c>
      <c r="D34" s="1">
        <v>4.7679999999999998</v>
      </c>
      <c r="E34" s="1">
        <v>10.14</v>
      </c>
      <c r="F34" s="1">
        <v>15.66</v>
      </c>
      <c r="G34" s="1">
        <v>22.09</v>
      </c>
      <c r="H34" s="1">
        <v>5.25</v>
      </c>
      <c r="I34" s="1">
        <v>5.25</v>
      </c>
      <c r="J34" s="1">
        <v>18.88</v>
      </c>
      <c r="K34" s="1">
        <v>13.15</v>
      </c>
      <c r="L34" s="1">
        <v>13.41</v>
      </c>
      <c r="M34" s="1">
        <v>4.75</v>
      </c>
      <c r="N34" s="1">
        <v>22.19</v>
      </c>
      <c r="O34" s="1">
        <v>5.9089999999999998</v>
      </c>
      <c r="P34" s="1">
        <v>17.04</v>
      </c>
    </row>
    <row r="35" spans="1:16" x14ac:dyDescent="0.3">
      <c r="A35" s="1">
        <v>33</v>
      </c>
      <c r="B35" s="1">
        <v>9.2100000000000009</v>
      </c>
      <c r="C35" s="1">
        <v>5.25</v>
      </c>
      <c r="D35" s="1">
        <v>5.25</v>
      </c>
      <c r="E35" s="1">
        <v>9.923</v>
      </c>
      <c r="F35" s="1">
        <v>16.54</v>
      </c>
      <c r="G35" s="1">
        <v>23</v>
      </c>
      <c r="H35" s="1">
        <v>5.2590000000000003</v>
      </c>
      <c r="I35" s="1">
        <v>5.3090000000000002</v>
      </c>
      <c r="J35" s="1">
        <v>20.16</v>
      </c>
      <c r="K35" s="1">
        <v>13.91</v>
      </c>
      <c r="L35" s="1">
        <v>10.45</v>
      </c>
      <c r="M35" s="1">
        <v>4.8109999999999999</v>
      </c>
      <c r="N35" s="1">
        <v>23.36</v>
      </c>
      <c r="O35" s="1">
        <v>5.891</v>
      </c>
      <c r="P35" s="1">
        <v>18.11</v>
      </c>
    </row>
    <row r="36" spans="1:16" x14ac:dyDescent="0.3">
      <c r="A36" s="1">
        <v>34</v>
      </c>
      <c r="B36" s="1">
        <v>9.4130000000000003</v>
      </c>
      <c r="C36" s="1">
        <v>5.25</v>
      </c>
      <c r="D36" s="1">
        <v>5.25</v>
      </c>
      <c r="E36" s="1">
        <v>10.86</v>
      </c>
      <c r="F36" s="1">
        <v>12.33</v>
      </c>
      <c r="G36" s="1">
        <v>23.89</v>
      </c>
      <c r="H36" s="1">
        <v>6.8360000000000003</v>
      </c>
      <c r="I36" s="1">
        <v>5.75</v>
      </c>
      <c r="J36" s="1">
        <v>21.35</v>
      </c>
      <c r="K36" s="1">
        <v>14.51</v>
      </c>
      <c r="L36" s="1">
        <v>12.25</v>
      </c>
      <c r="M36" s="1">
        <v>5.25</v>
      </c>
      <c r="N36" s="1">
        <v>24.66</v>
      </c>
      <c r="O36" s="1">
        <v>6.3029999999999999</v>
      </c>
      <c r="P36" s="1">
        <v>18.920000000000002</v>
      </c>
    </row>
    <row r="37" spans="1:16" x14ac:dyDescent="0.3">
      <c r="A37" s="1">
        <v>35</v>
      </c>
      <c r="B37" s="1">
        <v>10.42</v>
      </c>
      <c r="C37" s="1">
        <v>8.4949999999999992</v>
      </c>
      <c r="D37" s="1">
        <v>5.2779999999999996</v>
      </c>
      <c r="E37" s="1">
        <v>11.41</v>
      </c>
      <c r="F37" s="1">
        <v>7.8970000000000002</v>
      </c>
      <c r="G37" s="1">
        <v>24.95</v>
      </c>
      <c r="H37" s="1">
        <v>5.75</v>
      </c>
      <c r="I37" s="1">
        <v>5.75</v>
      </c>
      <c r="J37" s="1">
        <v>22.19</v>
      </c>
      <c r="K37" s="1">
        <v>15.33</v>
      </c>
      <c r="L37" s="1">
        <v>11.1</v>
      </c>
      <c r="M37" s="1">
        <v>5.25</v>
      </c>
      <c r="N37" s="1">
        <v>26.31</v>
      </c>
      <c r="O37" s="1">
        <v>6.9589999999999996</v>
      </c>
      <c r="P37" s="1">
        <v>19.66</v>
      </c>
    </row>
    <row r="38" spans="1:16" x14ac:dyDescent="0.3">
      <c r="A38" s="1">
        <v>36</v>
      </c>
      <c r="B38" s="1">
        <v>10.99</v>
      </c>
      <c r="C38" s="1">
        <v>7.8250000000000002</v>
      </c>
      <c r="D38" s="1">
        <v>5.75</v>
      </c>
      <c r="E38" s="1">
        <v>11.99</v>
      </c>
      <c r="F38" s="1">
        <v>9.6910000000000007</v>
      </c>
      <c r="G38" s="1">
        <v>25.84</v>
      </c>
      <c r="H38" s="1">
        <v>5.9050000000000002</v>
      </c>
      <c r="I38" s="1">
        <v>11.57</v>
      </c>
      <c r="J38" s="1">
        <v>23.06</v>
      </c>
      <c r="K38" s="1">
        <v>16.14</v>
      </c>
      <c r="L38" s="1">
        <v>10.91</v>
      </c>
      <c r="M38" s="1">
        <v>5.4589999999999996</v>
      </c>
      <c r="N38" s="1">
        <v>27.2</v>
      </c>
      <c r="O38" s="1">
        <v>7.4260000000000002</v>
      </c>
      <c r="P38" s="1">
        <v>21.07</v>
      </c>
    </row>
    <row r="39" spans="1:16" x14ac:dyDescent="0.3">
      <c r="A39" s="1">
        <v>37</v>
      </c>
      <c r="B39" s="1">
        <v>12.07</v>
      </c>
      <c r="C39" s="1">
        <v>5.75</v>
      </c>
      <c r="D39" s="1">
        <v>5.75</v>
      </c>
      <c r="E39" s="1">
        <v>12.41</v>
      </c>
      <c r="F39" s="1">
        <v>7.5830000000000002</v>
      </c>
      <c r="G39" s="1">
        <v>26.82</v>
      </c>
      <c r="H39" s="1">
        <v>6.25</v>
      </c>
      <c r="I39" s="1">
        <v>7.8929999999999998</v>
      </c>
      <c r="J39" s="1">
        <v>23.74</v>
      </c>
      <c r="K39" s="1">
        <v>16.79</v>
      </c>
      <c r="L39" s="1">
        <v>12.5</v>
      </c>
      <c r="M39" s="1">
        <v>5.75</v>
      </c>
      <c r="N39" s="1">
        <v>27.73</v>
      </c>
      <c r="O39" s="1">
        <v>8.0779999999999994</v>
      </c>
      <c r="P39" s="1">
        <v>22.08</v>
      </c>
    </row>
    <row r="40" spans="1:16" x14ac:dyDescent="0.3">
      <c r="A40" s="1">
        <v>38</v>
      </c>
      <c r="B40" s="1">
        <v>11.98</v>
      </c>
      <c r="C40" s="1">
        <v>5.75</v>
      </c>
      <c r="D40" s="1">
        <v>5.7770000000000001</v>
      </c>
      <c r="E40" s="1">
        <v>13.47</v>
      </c>
      <c r="F40" s="1">
        <v>13.52</v>
      </c>
      <c r="G40" s="1">
        <v>28.05</v>
      </c>
      <c r="H40" s="1">
        <v>6.25</v>
      </c>
      <c r="I40" s="1">
        <v>15.42</v>
      </c>
      <c r="J40" s="1">
        <v>25.1</v>
      </c>
      <c r="K40" s="1">
        <v>17.52</v>
      </c>
      <c r="L40" s="1">
        <v>15.04</v>
      </c>
      <c r="M40" s="1">
        <v>5.75</v>
      </c>
      <c r="N40" s="1">
        <v>29.13</v>
      </c>
      <c r="O40" s="1">
        <v>8.76</v>
      </c>
      <c r="P40" s="1">
        <v>22.79</v>
      </c>
    </row>
    <row r="41" spans="1:16" x14ac:dyDescent="0.3">
      <c r="A41" s="1">
        <v>39</v>
      </c>
      <c r="B41" s="1">
        <v>12.79</v>
      </c>
      <c r="C41" s="1">
        <v>5.8230000000000004</v>
      </c>
      <c r="D41" s="1">
        <v>6.25</v>
      </c>
      <c r="E41" s="1">
        <v>13.34</v>
      </c>
      <c r="F41" s="1">
        <v>13.81</v>
      </c>
      <c r="G41" s="1">
        <v>29.25</v>
      </c>
      <c r="H41" s="1">
        <v>6.9850000000000003</v>
      </c>
      <c r="I41" s="1">
        <v>6.25</v>
      </c>
      <c r="J41" s="1">
        <v>26.33</v>
      </c>
      <c r="K41" s="1">
        <v>18.079999999999998</v>
      </c>
      <c r="L41" s="1">
        <v>15.05</v>
      </c>
      <c r="M41" s="1">
        <v>6.2789999999999999</v>
      </c>
      <c r="N41" s="1">
        <v>30.48</v>
      </c>
      <c r="O41" s="1">
        <v>9.3390000000000004</v>
      </c>
      <c r="P41" s="1">
        <v>23.52</v>
      </c>
    </row>
    <row r="42" spans="1:16" x14ac:dyDescent="0.3">
      <c r="A42" s="1">
        <v>40</v>
      </c>
      <c r="B42" s="1">
        <v>13.62</v>
      </c>
      <c r="C42" s="1">
        <v>6.25</v>
      </c>
      <c r="D42" s="1">
        <v>6.25</v>
      </c>
      <c r="E42" s="1">
        <v>14.7</v>
      </c>
      <c r="F42" s="1">
        <v>23.44</v>
      </c>
      <c r="G42" s="1">
        <v>30.43</v>
      </c>
      <c r="H42" s="1">
        <v>7.798</v>
      </c>
      <c r="I42" s="1">
        <v>6.25</v>
      </c>
      <c r="J42" s="1">
        <v>27.05</v>
      </c>
      <c r="K42" s="1">
        <v>19.059999999999999</v>
      </c>
      <c r="L42" s="1">
        <v>18.45</v>
      </c>
      <c r="M42" s="1">
        <v>6.25</v>
      </c>
      <c r="N42" s="1">
        <v>30.78</v>
      </c>
      <c r="O42" s="1">
        <v>9.9079999999999995</v>
      </c>
      <c r="P42" s="1">
        <v>24.26</v>
      </c>
    </row>
    <row r="43" spans="1:16" x14ac:dyDescent="0.3">
      <c r="A43" s="1">
        <v>41</v>
      </c>
      <c r="B43" s="1">
        <v>14.26</v>
      </c>
      <c r="C43" s="1">
        <v>6.25</v>
      </c>
      <c r="D43" s="1">
        <v>6.25</v>
      </c>
      <c r="E43" s="1">
        <v>14.17</v>
      </c>
      <c r="F43" s="1">
        <v>19.54</v>
      </c>
      <c r="G43" s="1">
        <v>31.7</v>
      </c>
      <c r="H43" s="1">
        <v>6.75</v>
      </c>
      <c r="I43" s="1">
        <v>9.407</v>
      </c>
      <c r="J43" s="1">
        <v>28.24</v>
      </c>
      <c r="K43" s="1">
        <v>19.7</v>
      </c>
      <c r="L43" s="1">
        <v>16.760000000000002</v>
      </c>
      <c r="M43" s="1">
        <v>6.5679999999999996</v>
      </c>
      <c r="N43" s="1">
        <v>32.15</v>
      </c>
      <c r="O43" s="1">
        <v>10.25</v>
      </c>
      <c r="P43" s="1">
        <v>25.02</v>
      </c>
    </row>
    <row r="44" spans="1:16" x14ac:dyDescent="0.3">
      <c r="A44" s="1">
        <v>42</v>
      </c>
      <c r="B44" s="1">
        <v>15.51</v>
      </c>
      <c r="C44" s="1">
        <v>7.798</v>
      </c>
      <c r="D44" s="1">
        <v>6.4059999999999997</v>
      </c>
      <c r="E44" s="1">
        <v>15.09</v>
      </c>
      <c r="F44" s="1">
        <v>23</v>
      </c>
      <c r="G44" s="1">
        <v>32.97</v>
      </c>
      <c r="H44" s="1">
        <v>14.17</v>
      </c>
      <c r="I44" s="1">
        <v>17.03</v>
      </c>
      <c r="J44" s="1">
        <v>29.67</v>
      </c>
      <c r="K44" s="1">
        <v>20.41</v>
      </c>
      <c r="L44" s="1">
        <v>18.05</v>
      </c>
      <c r="M44" s="1">
        <v>6.75</v>
      </c>
      <c r="N44" s="1">
        <v>33.700000000000003</v>
      </c>
      <c r="O44" s="1">
        <v>11.01</v>
      </c>
      <c r="P44" s="1">
        <v>26.07</v>
      </c>
    </row>
    <row r="45" spans="1:16" x14ac:dyDescent="0.3">
      <c r="A45" s="1">
        <v>43</v>
      </c>
      <c r="B45" s="1">
        <v>16.73</v>
      </c>
      <c r="C45" s="1">
        <v>7.8280000000000003</v>
      </c>
      <c r="D45" s="1">
        <v>6.75</v>
      </c>
      <c r="E45" s="1">
        <v>16.329999999999998</v>
      </c>
      <c r="F45" s="1">
        <v>19.41</v>
      </c>
      <c r="G45" s="1">
        <v>34.28</v>
      </c>
      <c r="H45" s="1">
        <v>16.73</v>
      </c>
      <c r="I45" s="1">
        <v>19.46</v>
      </c>
      <c r="J45" s="1">
        <v>30.46</v>
      </c>
      <c r="K45" s="1">
        <v>20.88</v>
      </c>
      <c r="L45" s="1">
        <v>18.66</v>
      </c>
      <c r="M45" s="1">
        <v>6.75</v>
      </c>
      <c r="N45" s="1">
        <v>35.4</v>
      </c>
      <c r="O45" s="1">
        <v>11.62</v>
      </c>
      <c r="P45" s="1">
        <v>26.66</v>
      </c>
    </row>
    <row r="46" spans="1:16" x14ac:dyDescent="0.3">
      <c r="A46" s="1">
        <v>44</v>
      </c>
      <c r="B46" s="1">
        <v>17.420000000000002</v>
      </c>
      <c r="C46" s="1">
        <v>6.75</v>
      </c>
      <c r="D46" s="1">
        <v>6.75</v>
      </c>
      <c r="E46" s="1">
        <v>20.04</v>
      </c>
      <c r="F46" s="1">
        <v>19.36</v>
      </c>
      <c r="G46" s="1">
        <v>35.479999999999997</v>
      </c>
      <c r="H46" s="1">
        <v>14.92</v>
      </c>
      <c r="I46" s="1">
        <v>19.850000000000001</v>
      </c>
      <c r="J46" s="1">
        <v>31.63</v>
      </c>
      <c r="K46" s="1">
        <v>21.36</v>
      </c>
      <c r="L46" s="1">
        <v>18.77</v>
      </c>
      <c r="M46" s="1">
        <v>7.6230000000000002</v>
      </c>
      <c r="N46" s="1">
        <v>36.67</v>
      </c>
      <c r="O46" s="1">
        <v>11.2</v>
      </c>
      <c r="P46" s="1">
        <v>27.5</v>
      </c>
    </row>
    <row r="47" spans="1:16" x14ac:dyDescent="0.3">
      <c r="A47" s="1">
        <v>45</v>
      </c>
      <c r="B47" s="1">
        <v>18.25</v>
      </c>
      <c r="C47" s="1">
        <v>14.21</v>
      </c>
      <c r="D47" s="1">
        <v>7.2279999999999998</v>
      </c>
      <c r="E47" s="1">
        <v>20.28</v>
      </c>
      <c r="F47" s="1">
        <v>20.34</v>
      </c>
      <c r="G47" s="1">
        <v>36.18</v>
      </c>
      <c r="H47" s="1">
        <v>15.88</v>
      </c>
      <c r="I47" s="1">
        <v>26.92</v>
      </c>
      <c r="J47" s="1">
        <v>32.159999999999997</v>
      </c>
      <c r="K47" s="1">
        <v>21.8</v>
      </c>
      <c r="L47" s="1">
        <v>19.66</v>
      </c>
      <c r="M47" s="1">
        <v>7.25</v>
      </c>
      <c r="N47" s="1">
        <v>37.46</v>
      </c>
      <c r="O47" s="1">
        <v>12.59</v>
      </c>
      <c r="P47" s="1">
        <v>28.7</v>
      </c>
    </row>
    <row r="48" spans="1:16" x14ac:dyDescent="0.3">
      <c r="A48" s="1">
        <v>46</v>
      </c>
      <c r="B48" s="1">
        <v>19.09</v>
      </c>
      <c r="C48" s="1">
        <v>15.34</v>
      </c>
      <c r="D48" s="1">
        <v>7.25</v>
      </c>
      <c r="E48" s="1">
        <v>18.829999999999998</v>
      </c>
      <c r="F48" s="1">
        <v>21.32</v>
      </c>
      <c r="G48" s="1">
        <v>37.450000000000003</v>
      </c>
      <c r="H48" s="1">
        <v>18.010000000000002</v>
      </c>
      <c r="I48" s="1">
        <v>25.79</v>
      </c>
      <c r="J48" s="1">
        <v>33.090000000000003</v>
      </c>
      <c r="K48" s="1">
        <v>22.58</v>
      </c>
      <c r="L48" s="1">
        <v>20.82</v>
      </c>
      <c r="M48" s="1">
        <v>8.375</v>
      </c>
      <c r="N48" s="1">
        <v>38.89</v>
      </c>
      <c r="O48" s="1">
        <v>12.67</v>
      </c>
      <c r="P48" s="1">
        <v>29.85</v>
      </c>
    </row>
    <row r="49" spans="1:16" x14ac:dyDescent="0.3">
      <c r="A49" s="1">
        <v>47</v>
      </c>
      <c r="B49" s="1">
        <v>19.899999999999999</v>
      </c>
      <c r="C49" s="1">
        <v>15.13</v>
      </c>
      <c r="D49" s="1">
        <v>8.5039999999999996</v>
      </c>
      <c r="E49" s="1">
        <v>20.010000000000002</v>
      </c>
      <c r="F49" s="1">
        <v>24.09</v>
      </c>
      <c r="G49" s="1">
        <v>38.85</v>
      </c>
      <c r="H49" s="1">
        <v>25.42</v>
      </c>
      <c r="I49" s="1">
        <v>25.45</v>
      </c>
      <c r="J49" s="1">
        <v>34.21</v>
      </c>
      <c r="K49" s="1">
        <v>23.24</v>
      </c>
      <c r="L49" s="1">
        <v>22.01</v>
      </c>
      <c r="M49" s="1">
        <v>8.9169999999999998</v>
      </c>
      <c r="N49" s="1">
        <v>40.54</v>
      </c>
      <c r="O49" s="1">
        <v>13.54</v>
      </c>
      <c r="P49" s="1">
        <v>31.09</v>
      </c>
    </row>
    <row r="50" spans="1:16" x14ac:dyDescent="0.3">
      <c r="A50" s="1">
        <v>48</v>
      </c>
      <c r="B50" s="1">
        <v>20.69</v>
      </c>
      <c r="C50" s="1">
        <v>18.39</v>
      </c>
      <c r="D50" s="1">
        <v>12.04</v>
      </c>
      <c r="E50" s="1">
        <v>20.86</v>
      </c>
      <c r="F50" s="1">
        <v>28.42</v>
      </c>
      <c r="G50" s="1">
        <v>40.15</v>
      </c>
      <c r="H50" s="1">
        <v>21.93</v>
      </c>
      <c r="I50" s="1">
        <v>17.64</v>
      </c>
      <c r="J50" s="1">
        <v>35.08</v>
      </c>
      <c r="K50" s="1">
        <v>24.06</v>
      </c>
      <c r="L50" s="1">
        <v>22.16</v>
      </c>
      <c r="M50" s="1">
        <v>7.75</v>
      </c>
      <c r="N50" s="1">
        <v>40.92</v>
      </c>
      <c r="O50" s="1">
        <v>14.27</v>
      </c>
      <c r="P50" s="1">
        <v>32.270000000000003</v>
      </c>
    </row>
    <row r="51" spans="1:16" x14ac:dyDescent="0.3">
      <c r="A51" s="1">
        <v>49</v>
      </c>
      <c r="B51" s="1">
        <v>21.66</v>
      </c>
      <c r="C51" s="1">
        <v>21.36</v>
      </c>
      <c r="D51" s="1">
        <v>11.16</v>
      </c>
      <c r="E51" s="1">
        <v>21.95</v>
      </c>
      <c r="F51" s="1">
        <v>30.43</v>
      </c>
      <c r="G51" s="1">
        <v>41.41</v>
      </c>
      <c r="H51" s="1">
        <v>16.28</v>
      </c>
      <c r="I51" s="1">
        <v>29.34</v>
      </c>
      <c r="J51" s="1">
        <v>36.24</v>
      </c>
      <c r="K51" s="1">
        <v>24.45</v>
      </c>
      <c r="L51" s="1">
        <v>23.81</v>
      </c>
      <c r="M51" s="1">
        <v>8.4149999999999991</v>
      </c>
      <c r="N51" s="1">
        <v>43.03</v>
      </c>
      <c r="O51" s="1">
        <v>16.22</v>
      </c>
      <c r="P51" s="1">
        <v>33.119999999999997</v>
      </c>
    </row>
    <row r="52" spans="1:16" x14ac:dyDescent="0.3">
      <c r="A52" s="1">
        <v>50</v>
      </c>
      <c r="B52" s="1">
        <v>22.29</v>
      </c>
      <c r="C52" s="1">
        <v>9.1959999999999997</v>
      </c>
      <c r="D52" s="1">
        <v>8.5990000000000002</v>
      </c>
      <c r="E52" s="1">
        <v>22.81</v>
      </c>
      <c r="F52" s="1">
        <v>31.75</v>
      </c>
      <c r="G52" s="1">
        <v>42.2</v>
      </c>
      <c r="H52" s="1">
        <v>12.43</v>
      </c>
      <c r="I52" s="1">
        <v>29.1</v>
      </c>
      <c r="J52" s="1">
        <v>37.159999999999997</v>
      </c>
      <c r="K52" s="1">
        <v>25.37</v>
      </c>
      <c r="L52" s="1">
        <v>24.86</v>
      </c>
      <c r="M52" s="1">
        <v>8.25</v>
      </c>
      <c r="N52" s="1">
        <v>44.58</v>
      </c>
      <c r="O52" s="1">
        <v>16.739999999999998</v>
      </c>
      <c r="P52" s="1">
        <v>33.909999999999997</v>
      </c>
    </row>
    <row r="53" spans="1:16" x14ac:dyDescent="0.3">
      <c r="A53" s="1">
        <v>51</v>
      </c>
      <c r="B53" s="1">
        <v>23.62</v>
      </c>
      <c r="C53" s="1">
        <v>9.7989999999999995</v>
      </c>
      <c r="D53" s="1">
        <v>16.79</v>
      </c>
      <c r="E53" s="1">
        <v>23.51</v>
      </c>
      <c r="F53" s="1">
        <v>28.93</v>
      </c>
      <c r="G53" s="1">
        <v>43.36</v>
      </c>
      <c r="H53" s="1">
        <v>10.130000000000001</v>
      </c>
      <c r="I53" s="1">
        <v>30.69</v>
      </c>
      <c r="J53" s="1">
        <v>38.58</v>
      </c>
      <c r="K53" s="1">
        <v>25.76</v>
      </c>
      <c r="L53" s="1">
        <v>27.93</v>
      </c>
      <c r="M53" s="1">
        <v>9.1020000000000003</v>
      </c>
      <c r="N53" s="1">
        <v>45.91</v>
      </c>
      <c r="O53" s="1">
        <v>17.29</v>
      </c>
      <c r="P53" s="1">
        <v>34.76</v>
      </c>
    </row>
    <row r="54" spans="1:16" x14ac:dyDescent="0.3">
      <c r="A54" s="1">
        <v>52</v>
      </c>
      <c r="B54" s="1">
        <v>24.87</v>
      </c>
      <c r="C54" s="1">
        <v>13.23</v>
      </c>
      <c r="D54" s="1">
        <v>13.38</v>
      </c>
      <c r="E54" s="1">
        <v>25.02</v>
      </c>
      <c r="F54" s="1">
        <v>28.8</v>
      </c>
      <c r="G54" s="1">
        <v>44.13</v>
      </c>
      <c r="H54" s="1">
        <v>10.62</v>
      </c>
      <c r="I54" s="1">
        <v>32.130000000000003</v>
      </c>
      <c r="J54" s="1">
        <v>39.68</v>
      </c>
      <c r="K54" s="1">
        <v>26.42</v>
      </c>
      <c r="L54" s="1">
        <v>32.19</v>
      </c>
      <c r="M54" s="1">
        <v>8.75</v>
      </c>
      <c r="N54" s="1">
        <v>47.04</v>
      </c>
      <c r="O54" s="1">
        <v>17.829999999999998</v>
      </c>
      <c r="P54" s="1">
        <v>35.64</v>
      </c>
    </row>
    <row r="55" spans="1:16" x14ac:dyDescent="0.3">
      <c r="A55" s="1">
        <v>53</v>
      </c>
      <c r="B55" s="1">
        <v>25.79</v>
      </c>
      <c r="C55" s="1">
        <v>23.74</v>
      </c>
      <c r="D55" s="1">
        <v>12.46</v>
      </c>
      <c r="E55" s="1">
        <v>25.22</v>
      </c>
      <c r="F55" s="1">
        <v>29.7</v>
      </c>
      <c r="G55" s="1">
        <v>45.19</v>
      </c>
      <c r="H55" s="1">
        <v>11.34</v>
      </c>
      <c r="I55" s="1">
        <v>32.53</v>
      </c>
      <c r="J55" s="1">
        <v>40.49</v>
      </c>
      <c r="K55" s="1">
        <v>27.18</v>
      </c>
      <c r="L55" s="1">
        <v>28.14</v>
      </c>
      <c r="M55" s="1">
        <v>8.75</v>
      </c>
      <c r="N55" s="1">
        <v>48.21</v>
      </c>
      <c r="O55" s="1">
        <v>18.260000000000002</v>
      </c>
      <c r="P55" s="1">
        <v>36.630000000000003</v>
      </c>
    </row>
    <row r="56" spans="1:16" x14ac:dyDescent="0.3">
      <c r="A56" s="1">
        <v>54</v>
      </c>
      <c r="B56" s="1">
        <v>26.6</v>
      </c>
      <c r="C56" s="1">
        <v>24.93</v>
      </c>
      <c r="D56" s="1">
        <v>19.63</v>
      </c>
      <c r="E56" s="1">
        <v>26.1</v>
      </c>
      <c r="F56" s="1">
        <v>31.62</v>
      </c>
      <c r="G56" s="1">
        <v>46.14</v>
      </c>
      <c r="H56" s="1">
        <v>18.190000000000001</v>
      </c>
      <c r="I56" s="1">
        <v>34.39</v>
      </c>
      <c r="J56" s="1">
        <v>41.46</v>
      </c>
      <c r="K56" s="1">
        <v>28.1</v>
      </c>
      <c r="L56" s="1">
        <v>31.12</v>
      </c>
      <c r="M56" s="1">
        <v>10.37</v>
      </c>
      <c r="N56" s="1">
        <v>49.19</v>
      </c>
      <c r="O56" s="1">
        <v>18.809999999999999</v>
      </c>
      <c r="P56" s="1">
        <v>37.51</v>
      </c>
    </row>
    <row r="57" spans="1:16" x14ac:dyDescent="0.3">
      <c r="A57" s="1">
        <v>55</v>
      </c>
      <c r="B57" s="1">
        <v>27.24</v>
      </c>
      <c r="C57" s="1">
        <v>28.98</v>
      </c>
      <c r="D57" s="1">
        <v>8.75</v>
      </c>
      <c r="E57" s="1">
        <v>26.41</v>
      </c>
      <c r="F57" s="1">
        <v>32.11</v>
      </c>
      <c r="G57" s="1">
        <v>47.22</v>
      </c>
      <c r="H57" s="1">
        <v>29.74</v>
      </c>
      <c r="I57" s="1">
        <v>39.96</v>
      </c>
      <c r="J57" s="1">
        <v>42.18</v>
      </c>
      <c r="K57" s="1">
        <v>28.6</v>
      </c>
      <c r="L57" s="1">
        <v>34.44</v>
      </c>
      <c r="M57" s="1">
        <v>10.98</v>
      </c>
      <c r="N57" s="1">
        <v>49.88</v>
      </c>
      <c r="O57" s="1">
        <v>19.309999999999999</v>
      </c>
      <c r="P57" s="1">
        <v>38.32</v>
      </c>
    </row>
    <row r="58" spans="1:16" x14ac:dyDescent="0.3">
      <c r="A58" s="1">
        <v>56</v>
      </c>
      <c r="B58" s="1">
        <v>28.31</v>
      </c>
      <c r="C58" s="1">
        <v>31.56</v>
      </c>
      <c r="D58" s="1">
        <v>9.4779999999999998</v>
      </c>
      <c r="E58" s="1">
        <v>27.47</v>
      </c>
      <c r="F58" s="1">
        <v>32.74</v>
      </c>
      <c r="G58" s="1">
        <v>48.03</v>
      </c>
      <c r="H58" s="1">
        <v>30.68</v>
      </c>
      <c r="I58" s="1">
        <v>25.21</v>
      </c>
      <c r="J58" s="1">
        <v>43.02</v>
      </c>
      <c r="K58" s="1">
        <v>29.47</v>
      </c>
      <c r="L58" s="1">
        <v>34.159999999999997</v>
      </c>
      <c r="M58" s="1">
        <v>9.8889999999999993</v>
      </c>
      <c r="N58" s="1">
        <v>51.57</v>
      </c>
      <c r="O58" s="1">
        <v>19.64</v>
      </c>
      <c r="P58" s="1">
        <v>39.35</v>
      </c>
    </row>
    <row r="59" spans="1:16" x14ac:dyDescent="0.3">
      <c r="A59" s="1">
        <v>57</v>
      </c>
      <c r="B59" s="1">
        <v>28.77</v>
      </c>
      <c r="C59" s="1">
        <v>28.71</v>
      </c>
      <c r="D59" s="1">
        <v>12.05</v>
      </c>
      <c r="E59" s="1">
        <v>28.7</v>
      </c>
      <c r="F59" s="1">
        <v>37.01</v>
      </c>
      <c r="G59" s="1">
        <v>49.36</v>
      </c>
      <c r="H59" s="1">
        <v>21.36</v>
      </c>
      <c r="I59" s="1">
        <v>37.979999999999997</v>
      </c>
      <c r="J59" s="1">
        <v>44.14</v>
      </c>
      <c r="K59" s="1">
        <v>30.22</v>
      </c>
      <c r="L59" s="1">
        <v>33.76</v>
      </c>
      <c r="M59" s="1">
        <v>9.75</v>
      </c>
      <c r="N59" s="1">
        <v>53.97</v>
      </c>
      <c r="O59" s="1">
        <v>20.190000000000001</v>
      </c>
      <c r="P59" s="1">
        <v>40.19</v>
      </c>
    </row>
    <row r="60" spans="1:16" x14ac:dyDescent="0.3">
      <c r="A60" s="1">
        <v>58</v>
      </c>
      <c r="B60" s="1">
        <v>29.29</v>
      </c>
      <c r="C60" s="1">
        <v>24.91</v>
      </c>
      <c r="D60" s="1">
        <v>10.050000000000001</v>
      </c>
      <c r="E60" s="1">
        <v>30</v>
      </c>
      <c r="F60" s="1">
        <v>34.06</v>
      </c>
      <c r="G60" s="1">
        <v>50.35</v>
      </c>
      <c r="H60" s="1">
        <v>32.22</v>
      </c>
      <c r="I60" s="1">
        <v>36.43</v>
      </c>
      <c r="J60" s="1">
        <v>45.05</v>
      </c>
      <c r="K60" s="1">
        <v>30.99</v>
      </c>
      <c r="L60" s="1">
        <v>41</v>
      </c>
      <c r="M60" s="1">
        <v>10.09</v>
      </c>
      <c r="N60" s="1">
        <v>56.08</v>
      </c>
      <c r="O60" s="1">
        <v>20.38</v>
      </c>
      <c r="P60" s="1">
        <v>41.02</v>
      </c>
    </row>
    <row r="61" spans="1:16" x14ac:dyDescent="0.3">
      <c r="A61" s="1">
        <v>59</v>
      </c>
      <c r="B61" s="1">
        <v>29.99</v>
      </c>
      <c r="C61" s="1">
        <v>29.01</v>
      </c>
      <c r="D61" s="1">
        <v>13.63</v>
      </c>
      <c r="E61" s="1">
        <v>30.87</v>
      </c>
      <c r="F61" s="1">
        <v>34.409999999999997</v>
      </c>
      <c r="G61" s="1">
        <v>51.16</v>
      </c>
      <c r="H61" s="1">
        <v>36.590000000000003</v>
      </c>
      <c r="I61" s="1">
        <v>39.020000000000003</v>
      </c>
      <c r="J61" s="1">
        <v>45.78</v>
      </c>
      <c r="K61" s="1">
        <v>31.58</v>
      </c>
      <c r="L61" s="1">
        <v>48.04</v>
      </c>
      <c r="M61" s="1">
        <v>10.46</v>
      </c>
      <c r="N61" s="1">
        <v>57.16</v>
      </c>
      <c r="O61" s="1">
        <v>21.11</v>
      </c>
      <c r="P61" s="1">
        <v>42.04</v>
      </c>
    </row>
    <row r="62" spans="1:16" x14ac:dyDescent="0.3">
      <c r="A62" s="1">
        <v>60</v>
      </c>
      <c r="B62" s="1">
        <v>30.66</v>
      </c>
      <c r="C62" s="1">
        <v>31.15</v>
      </c>
      <c r="D62" s="1">
        <v>15.38</v>
      </c>
      <c r="E62" s="1">
        <v>33.39</v>
      </c>
      <c r="F62" s="1">
        <v>35.22</v>
      </c>
      <c r="G62" s="1">
        <v>52.54</v>
      </c>
      <c r="H62" s="1">
        <v>33.520000000000003</v>
      </c>
      <c r="I62" s="1">
        <v>41.84</v>
      </c>
      <c r="J62" s="1">
        <v>47.28</v>
      </c>
      <c r="K62" s="1">
        <v>32.44</v>
      </c>
      <c r="L62" s="1">
        <v>44.54</v>
      </c>
      <c r="M62" s="1">
        <v>10.7</v>
      </c>
      <c r="N62" s="1">
        <v>60.15</v>
      </c>
      <c r="O62" s="1">
        <v>21.41</v>
      </c>
      <c r="P62" s="1">
        <v>43.22</v>
      </c>
    </row>
    <row r="63" spans="1:16" x14ac:dyDescent="0.3">
      <c r="A63" s="1">
        <v>61</v>
      </c>
      <c r="B63" s="1">
        <v>31.83</v>
      </c>
      <c r="C63" s="1">
        <v>29.6</v>
      </c>
      <c r="D63" s="1">
        <v>16.62</v>
      </c>
      <c r="E63" s="1">
        <v>32.659999999999997</v>
      </c>
      <c r="F63" s="1">
        <v>36.15</v>
      </c>
      <c r="G63" s="1">
        <v>54.47</v>
      </c>
      <c r="H63" s="1">
        <v>38.520000000000003</v>
      </c>
      <c r="I63" s="1">
        <v>46.33</v>
      </c>
      <c r="J63" s="1">
        <v>48.41</v>
      </c>
      <c r="K63" s="1">
        <v>33.21</v>
      </c>
      <c r="L63" s="1">
        <v>45.11</v>
      </c>
      <c r="M63" s="1">
        <v>13.09</v>
      </c>
      <c r="N63" s="1">
        <v>60</v>
      </c>
      <c r="O63" s="1">
        <v>21.84</v>
      </c>
      <c r="P63" s="1">
        <v>43.89</v>
      </c>
    </row>
    <row r="64" spans="1:16" x14ac:dyDescent="0.3">
      <c r="A64" s="1">
        <v>62</v>
      </c>
      <c r="B64" s="1">
        <v>33.18</v>
      </c>
      <c r="C64" s="1">
        <v>31.02</v>
      </c>
      <c r="D64" s="1">
        <v>16.600000000000001</v>
      </c>
      <c r="E64" s="1">
        <v>34.5</v>
      </c>
      <c r="F64" s="1">
        <v>37.07</v>
      </c>
      <c r="G64" s="1">
        <v>55.71</v>
      </c>
      <c r="H64" s="1">
        <v>37.159999999999997</v>
      </c>
      <c r="I64" s="1">
        <v>45.44</v>
      </c>
      <c r="J64" s="1">
        <v>49.54</v>
      </c>
      <c r="K64" s="1">
        <v>33.89</v>
      </c>
      <c r="L64" s="1">
        <v>41.04</v>
      </c>
      <c r="M64" s="1">
        <v>10.96</v>
      </c>
      <c r="N64" s="1">
        <v>62.15</v>
      </c>
      <c r="O64" s="1">
        <v>21.95</v>
      </c>
      <c r="P64" s="1">
        <v>44.97</v>
      </c>
    </row>
    <row r="65" spans="1:16" x14ac:dyDescent="0.3">
      <c r="A65" s="1">
        <v>63</v>
      </c>
      <c r="B65" s="1">
        <v>33.729999999999997</v>
      </c>
      <c r="C65" s="1">
        <v>31.87</v>
      </c>
      <c r="D65" s="1">
        <v>17.52</v>
      </c>
      <c r="E65" s="1">
        <v>36.11</v>
      </c>
      <c r="F65" s="1">
        <v>40.26</v>
      </c>
      <c r="G65" s="1">
        <v>57.25</v>
      </c>
      <c r="H65" s="1">
        <v>36.380000000000003</v>
      </c>
      <c r="I65" s="1">
        <v>48.7</v>
      </c>
      <c r="J65" s="1">
        <v>50.57</v>
      </c>
      <c r="K65" s="1">
        <v>34.6</v>
      </c>
      <c r="L65" s="1">
        <v>46.28</v>
      </c>
      <c r="M65" s="1">
        <v>11.26</v>
      </c>
      <c r="N65" s="1">
        <v>64.069999999999993</v>
      </c>
      <c r="O65" s="1">
        <v>22.65</v>
      </c>
      <c r="P65" s="1">
        <v>46.21</v>
      </c>
    </row>
    <row r="66" spans="1:16" x14ac:dyDescent="0.3">
      <c r="A66" s="1">
        <v>64</v>
      </c>
      <c r="B66" s="1">
        <v>35.1</v>
      </c>
      <c r="C66" s="1">
        <v>30.61</v>
      </c>
      <c r="D66" s="1">
        <v>19.940000000000001</v>
      </c>
      <c r="E66" s="1">
        <v>38.770000000000003</v>
      </c>
      <c r="F66" s="1">
        <v>38.950000000000003</v>
      </c>
      <c r="G66" s="1">
        <v>58.83</v>
      </c>
      <c r="H66" s="1">
        <v>34.090000000000003</v>
      </c>
      <c r="I66" s="1">
        <v>38.229999999999997</v>
      </c>
      <c r="J66" s="1">
        <v>51.74</v>
      </c>
      <c r="K66" s="1">
        <v>35.42</v>
      </c>
      <c r="L66" s="1">
        <v>48.76</v>
      </c>
      <c r="M66" s="1">
        <v>13.81</v>
      </c>
      <c r="N66" s="1">
        <v>65.47</v>
      </c>
      <c r="O66" s="1">
        <v>22.74</v>
      </c>
      <c r="P66" s="1">
        <v>47.02</v>
      </c>
    </row>
    <row r="67" spans="1:16" x14ac:dyDescent="0.3">
      <c r="A67" s="1">
        <v>65</v>
      </c>
      <c r="B67" s="1">
        <v>35.97</v>
      </c>
      <c r="C67" s="1">
        <v>36.369999999999997</v>
      </c>
      <c r="D67" s="1">
        <v>22.17</v>
      </c>
      <c r="E67" s="1">
        <v>40.58</v>
      </c>
      <c r="F67" s="1">
        <v>40.79</v>
      </c>
      <c r="G67" s="1">
        <v>59.73</v>
      </c>
      <c r="H67" s="1">
        <v>41.98</v>
      </c>
      <c r="I67" s="1">
        <v>46.86</v>
      </c>
      <c r="J67" s="1">
        <v>53.19</v>
      </c>
      <c r="K67" s="1">
        <v>36.19</v>
      </c>
      <c r="L67" s="1">
        <v>46.72</v>
      </c>
      <c r="M67" s="1">
        <v>16.18</v>
      </c>
      <c r="N67" s="1">
        <v>66.81</v>
      </c>
      <c r="O67" s="1">
        <v>23.06</v>
      </c>
      <c r="P67" s="1">
        <v>47.87</v>
      </c>
    </row>
    <row r="68" spans="1:16" x14ac:dyDescent="0.3">
      <c r="A68" s="1">
        <v>66</v>
      </c>
      <c r="B68" s="1">
        <v>36.43</v>
      </c>
      <c r="C68" s="1">
        <v>42.82</v>
      </c>
      <c r="D68" s="1">
        <v>24.43</v>
      </c>
      <c r="E68" s="1">
        <v>41.82</v>
      </c>
      <c r="F68" s="1">
        <v>42.42</v>
      </c>
      <c r="G68" s="1">
        <v>60.97</v>
      </c>
      <c r="H68" s="1">
        <v>41.43</v>
      </c>
      <c r="I68" s="1">
        <v>47.63</v>
      </c>
      <c r="J68" s="1">
        <v>53.97</v>
      </c>
      <c r="K68" s="1">
        <v>36.89</v>
      </c>
      <c r="L68" s="1">
        <v>39.869999999999997</v>
      </c>
      <c r="M68" s="1">
        <v>17.53</v>
      </c>
      <c r="N68" s="1">
        <v>68.12</v>
      </c>
      <c r="O68" s="1">
        <v>23.49</v>
      </c>
      <c r="P68" s="1">
        <v>48.47</v>
      </c>
    </row>
    <row r="69" spans="1:16" x14ac:dyDescent="0.3">
      <c r="A69" s="1">
        <v>67</v>
      </c>
      <c r="B69" s="1">
        <v>37.19</v>
      </c>
      <c r="C69" s="1">
        <v>36.270000000000003</v>
      </c>
      <c r="D69" s="1">
        <v>21.58</v>
      </c>
      <c r="E69" s="1">
        <v>42.94</v>
      </c>
      <c r="F69" s="1">
        <v>44.39</v>
      </c>
      <c r="G69" s="1">
        <v>61.59</v>
      </c>
      <c r="H69" s="1">
        <v>35.53</v>
      </c>
      <c r="I69" s="1">
        <v>49.41</v>
      </c>
      <c r="J69" s="1">
        <v>55</v>
      </c>
      <c r="K69" s="1">
        <v>37.64</v>
      </c>
      <c r="L69" s="1">
        <v>49.69</v>
      </c>
      <c r="M69" s="1">
        <v>20.69</v>
      </c>
      <c r="N69" s="1">
        <v>69.81</v>
      </c>
      <c r="O69" s="1">
        <v>24.1</v>
      </c>
      <c r="P69" s="1">
        <v>49.32</v>
      </c>
    </row>
    <row r="70" spans="1:16" x14ac:dyDescent="0.3">
      <c r="A70" s="1">
        <v>68</v>
      </c>
      <c r="B70" s="1">
        <v>38.19</v>
      </c>
      <c r="C70" s="1">
        <v>38.69</v>
      </c>
      <c r="D70" s="1">
        <v>30.29</v>
      </c>
      <c r="E70" s="1">
        <v>44.25</v>
      </c>
      <c r="F70" s="1">
        <v>50.77</v>
      </c>
      <c r="G70" s="1">
        <v>62.63</v>
      </c>
      <c r="H70" s="1">
        <v>39.090000000000003</v>
      </c>
      <c r="I70" s="1">
        <v>50.09</v>
      </c>
      <c r="J70" s="1">
        <v>55.88</v>
      </c>
      <c r="K70" s="1">
        <v>38.33</v>
      </c>
      <c r="L70" s="1">
        <v>56.82</v>
      </c>
      <c r="M70" s="1">
        <v>20.27</v>
      </c>
      <c r="N70" s="1">
        <v>71.150000000000006</v>
      </c>
      <c r="O70" s="1">
        <v>24.44</v>
      </c>
      <c r="P70" s="1">
        <v>50.61</v>
      </c>
    </row>
    <row r="71" spans="1:16" x14ac:dyDescent="0.3">
      <c r="A71" s="1">
        <v>69</v>
      </c>
      <c r="B71" s="1">
        <v>38.54</v>
      </c>
      <c r="C71" s="1">
        <v>38.97</v>
      </c>
      <c r="D71" s="1">
        <v>22.94</v>
      </c>
      <c r="E71" s="1">
        <v>45.03</v>
      </c>
      <c r="F71" s="1">
        <v>49.33</v>
      </c>
      <c r="G71" s="1">
        <v>63.63</v>
      </c>
      <c r="H71" s="1">
        <v>36.229999999999997</v>
      </c>
      <c r="I71" s="1">
        <v>40.200000000000003</v>
      </c>
      <c r="J71" s="1">
        <v>56.81</v>
      </c>
      <c r="K71" s="1">
        <v>38.9</v>
      </c>
      <c r="L71" s="1">
        <v>55.35</v>
      </c>
      <c r="M71" s="1">
        <v>20.55</v>
      </c>
      <c r="N71" s="1">
        <v>72.42</v>
      </c>
      <c r="O71" s="1">
        <v>24.93</v>
      </c>
      <c r="P71" s="1">
        <v>51.46</v>
      </c>
    </row>
    <row r="72" spans="1:16" x14ac:dyDescent="0.3">
      <c r="A72" s="1">
        <v>70</v>
      </c>
      <c r="B72" s="1">
        <v>40.299999999999997</v>
      </c>
      <c r="C72" s="1">
        <v>30.75</v>
      </c>
      <c r="D72" s="1">
        <v>24.92</v>
      </c>
      <c r="E72" s="1">
        <v>46.58</v>
      </c>
      <c r="F72" s="1">
        <v>50.14</v>
      </c>
      <c r="G72" s="1">
        <v>64.33</v>
      </c>
      <c r="H72" s="1">
        <v>46.39</v>
      </c>
      <c r="I72" s="1">
        <v>42.1</v>
      </c>
      <c r="J72" s="1">
        <v>57.88</v>
      </c>
      <c r="K72" s="1">
        <v>39.86</v>
      </c>
      <c r="L72" s="1">
        <v>54.71</v>
      </c>
      <c r="M72" s="1">
        <v>19.920000000000002</v>
      </c>
      <c r="N72" s="1">
        <v>74.25</v>
      </c>
      <c r="O72" s="1">
        <v>25.34</v>
      </c>
      <c r="P72" s="1">
        <v>52.36</v>
      </c>
    </row>
    <row r="73" spans="1:16" x14ac:dyDescent="0.3">
      <c r="A73" s="1">
        <v>71</v>
      </c>
      <c r="B73" s="1">
        <v>42.17</v>
      </c>
      <c r="C73" s="1">
        <v>38.799999999999997</v>
      </c>
      <c r="D73" s="1">
        <v>23.22</v>
      </c>
      <c r="E73" s="1">
        <v>47.52</v>
      </c>
      <c r="F73" s="1">
        <v>49.89</v>
      </c>
      <c r="G73" s="1">
        <v>66.150000000000006</v>
      </c>
      <c r="H73" s="1">
        <v>37.229999999999997</v>
      </c>
      <c r="I73" s="1">
        <v>53.46</v>
      </c>
      <c r="J73" s="1">
        <v>59.27</v>
      </c>
      <c r="K73" s="1">
        <v>40.729999999999997</v>
      </c>
      <c r="L73" s="1">
        <v>57.91</v>
      </c>
      <c r="M73" s="1">
        <v>19.829999999999998</v>
      </c>
      <c r="N73" s="1">
        <v>76.11</v>
      </c>
      <c r="O73" s="1">
        <v>27.11</v>
      </c>
      <c r="P73" s="1">
        <v>53.73</v>
      </c>
    </row>
    <row r="74" spans="1:16" x14ac:dyDescent="0.3">
      <c r="A74" s="1">
        <v>72</v>
      </c>
      <c r="B74" s="1">
        <v>43.02</v>
      </c>
      <c r="C74" s="1">
        <v>32.520000000000003</v>
      </c>
      <c r="D74" s="1">
        <v>34.25</v>
      </c>
      <c r="E74" s="1">
        <v>49.19</v>
      </c>
      <c r="F74" s="1">
        <v>50.09</v>
      </c>
      <c r="G74" s="1">
        <v>67.599999999999994</v>
      </c>
      <c r="H74" s="1">
        <v>34.25</v>
      </c>
      <c r="I74" s="1">
        <v>54.41</v>
      </c>
      <c r="J74" s="1">
        <v>60.09</v>
      </c>
      <c r="K74" s="1">
        <v>41.43</v>
      </c>
      <c r="L74" s="1">
        <v>60.03</v>
      </c>
      <c r="M74" s="1">
        <v>18.14</v>
      </c>
      <c r="N74" s="1">
        <v>77.209999999999994</v>
      </c>
      <c r="O74" s="1">
        <v>26.81</v>
      </c>
      <c r="P74" s="1">
        <v>54.74</v>
      </c>
    </row>
    <row r="75" spans="1:16" x14ac:dyDescent="0.3">
      <c r="A75" s="1">
        <v>73</v>
      </c>
      <c r="B75" s="1">
        <v>44</v>
      </c>
      <c r="C75" s="1">
        <v>42.82</v>
      </c>
      <c r="D75" s="1">
        <v>25.58</v>
      </c>
      <c r="E75" s="1">
        <v>51.16</v>
      </c>
      <c r="F75" s="1">
        <v>50.01</v>
      </c>
      <c r="G75" s="1">
        <v>68.42</v>
      </c>
      <c r="H75" s="1">
        <v>42.24</v>
      </c>
      <c r="I75" s="1">
        <v>56.29</v>
      </c>
      <c r="J75" s="1">
        <v>61.56</v>
      </c>
      <c r="K75" s="1">
        <v>41.93</v>
      </c>
      <c r="L75" s="1">
        <v>61.05</v>
      </c>
      <c r="M75" s="1">
        <v>23.88</v>
      </c>
      <c r="N75" s="1">
        <v>78.989999999999995</v>
      </c>
      <c r="O75" s="1">
        <v>28.22</v>
      </c>
      <c r="P75" s="1">
        <v>55.8</v>
      </c>
    </row>
    <row r="76" spans="1:16" x14ac:dyDescent="0.3">
      <c r="A76" s="1">
        <v>74</v>
      </c>
      <c r="B76" s="1">
        <v>44.81</v>
      </c>
      <c r="C76" s="1">
        <v>46.04</v>
      </c>
      <c r="D76" s="1">
        <v>29.28</v>
      </c>
      <c r="E76" s="1">
        <v>51.75</v>
      </c>
      <c r="F76" s="1">
        <v>51.68</v>
      </c>
      <c r="G76" s="1">
        <v>69.55</v>
      </c>
      <c r="H76" s="1">
        <v>39.119999999999997</v>
      </c>
      <c r="I76" s="1">
        <v>59.52</v>
      </c>
      <c r="J76" s="1">
        <v>62.8</v>
      </c>
      <c r="K76" s="1">
        <v>42.82</v>
      </c>
      <c r="L76" s="1">
        <v>57.12</v>
      </c>
      <c r="M76" s="1">
        <v>21.39</v>
      </c>
      <c r="N76" s="1">
        <v>81.180000000000007</v>
      </c>
      <c r="O76" s="1">
        <v>28.54</v>
      </c>
      <c r="P76" s="1">
        <v>56.75</v>
      </c>
    </row>
    <row r="77" spans="1:16" x14ac:dyDescent="0.3">
      <c r="A77" s="1">
        <v>75</v>
      </c>
      <c r="B77" s="1">
        <v>45.38</v>
      </c>
      <c r="C77" s="1">
        <v>51.85</v>
      </c>
      <c r="D77" s="1">
        <v>31.63</v>
      </c>
      <c r="E77" s="1">
        <v>53.85</v>
      </c>
      <c r="F77" s="1">
        <v>54.55</v>
      </c>
      <c r="G77" s="1">
        <v>70.77</v>
      </c>
      <c r="H77" s="1">
        <v>53.19</v>
      </c>
      <c r="I77" s="1">
        <v>68.08</v>
      </c>
      <c r="J77" s="1">
        <v>63.95</v>
      </c>
      <c r="K77" s="1">
        <v>43.33</v>
      </c>
      <c r="L77" s="1">
        <v>56.94</v>
      </c>
      <c r="M77" s="1">
        <v>19.399999999999999</v>
      </c>
      <c r="N77" s="1">
        <v>82.52</v>
      </c>
      <c r="O77" s="1">
        <v>28.41</v>
      </c>
      <c r="P77" s="1">
        <v>57.46</v>
      </c>
    </row>
    <row r="78" spans="1:16" x14ac:dyDescent="0.3">
      <c r="A78" s="1">
        <v>76</v>
      </c>
      <c r="B78" s="1">
        <v>45.84</v>
      </c>
      <c r="C78" s="1">
        <v>47.33</v>
      </c>
      <c r="D78" s="1">
        <v>37</v>
      </c>
      <c r="E78" s="1">
        <v>53</v>
      </c>
      <c r="F78" s="1">
        <v>55.31</v>
      </c>
      <c r="G78" s="1">
        <v>72.05</v>
      </c>
      <c r="H78" s="1">
        <v>49.7</v>
      </c>
      <c r="I78" s="1">
        <v>66.099999999999994</v>
      </c>
      <c r="J78" s="1">
        <v>65.2</v>
      </c>
      <c r="K78" s="1">
        <v>44.34</v>
      </c>
      <c r="L78" s="1">
        <v>58.21</v>
      </c>
      <c r="M78" s="1">
        <v>20.52</v>
      </c>
      <c r="N78" s="1">
        <v>83.95</v>
      </c>
      <c r="O78" s="1">
        <v>29.48</v>
      </c>
      <c r="P78" s="1">
        <v>59.12</v>
      </c>
    </row>
    <row r="79" spans="1:16" x14ac:dyDescent="0.3">
      <c r="A79" s="1">
        <v>77</v>
      </c>
      <c r="B79" s="1">
        <v>46.41</v>
      </c>
      <c r="C79" s="1">
        <v>48.85</v>
      </c>
      <c r="D79" s="1">
        <v>38.08</v>
      </c>
      <c r="E79" s="1">
        <v>54.23</v>
      </c>
      <c r="F79" s="1">
        <v>55.74</v>
      </c>
      <c r="G79" s="1">
        <v>73.62</v>
      </c>
      <c r="H79" s="1">
        <v>38.29</v>
      </c>
      <c r="I79" s="1">
        <v>60.6</v>
      </c>
      <c r="J79" s="1">
        <v>66.59</v>
      </c>
      <c r="K79" s="1">
        <v>45.32</v>
      </c>
      <c r="L79" s="1">
        <v>59.42</v>
      </c>
      <c r="M79" s="1">
        <v>18.66</v>
      </c>
      <c r="N79" s="1">
        <v>85.46</v>
      </c>
      <c r="O79" s="1">
        <v>32.72</v>
      </c>
      <c r="P79" s="1">
        <v>60.16</v>
      </c>
    </row>
    <row r="80" spans="1:16" x14ac:dyDescent="0.3">
      <c r="A80" s="1">
        <v>78</v>
      </c>
      <c r="B80" s="1">
        <v>46.86</v>
      </c>
      <c r="C80" s="1">
        <v>48.3</v>
      </c>
      <c r="D80" s="1">
        <v>39.549999999999997</v>
      </c>
      <c r="E80" s="1">
        <v>53.99</v>
      </c>
      <c r="F80" s="1">
        <v>57.63</v>
      </c>
      <c r="G80" s="1">
        <v>75.430000000000007</v>
      </c>
      <c r="H80" s="1">
        <v>39.700000000000003</v>
      </c>
      <c r="I80" s="1">
        <v>62.34</v>
      </c>
      <c r="J80" s="1">
        <v>67.88</v>
      </c>
      <c r="K80" s="1">
        <v>46.01</v>
      </c>
      <c r="L80" s="1">
        <v>59.64</v>
      </c>
      <c r="M80" s="1">
        <v>19.23</v>
      </c>
      <c r="N80" s="1">
        <v>86.28</v>
      </c>
      <c r="O80" s="1">
        <v>31.54</v>
      </c>
      <c r="P80" s="1">
        <v>61.43</v>
      </c>
    </row>
    <row r="81" spans="1:16" x14ac:dyDescent="0.3">
      <c r="A81" s="1">
        <v>79</v>
      </c>
      <c r="B81" s="1">
        <v>47.4</v>
      </c>
      <c r="C81" s="1">
        <v>51.68</v>
      </c>
      <c r="D81" s="1">
        <v>40.07</v>
      </c>
      <c r="E81" s="1">
        <v>54.96</v>
      </c>
      <c r="F81" s="1">
        <v>60.8</v>
      </c>
      <c r="G81" s="1">
        <v>76.16</v>
      </c>
      <c r="H81" s="1">
        <v>48.43</v>
      </c>
      <c r="I81" s="1">
        <v>64.95</v>
      </c>
      <c r="J81" s="1">
        <v>68.8</v>
      </c>
      <c r="K81" s="1">
        <v>47</v>
      </c>
      <c r="L81" s="1">
        <v>63.03</v>
      </c>
      <c r="M81" s="1">
        <v>20.170000000000002</v>
      </c>
      <c r="N81" s="1">
        <v>87.43</v>
      </c>
      <c r="O81" s="1">
        <v>32.020000000000003</v>
      </c>
      <c r="P81" s="1">
        <v>62.19</v>
      </c>
    </row>
    <row r="82" spans="1:16" x14ac:dyDescent="0.3">
      <c r="A82" s="1">
        <v>80</v>
      </c>
      <c r="B82" s="1">
        <v>48</v>
      </c>
      <c r="C82" s="1">
        <v>49.11</v>
      </c>
      <c r="D82" s="1">
        <v>35.82</v>
      </c>
      <c r="E82" s="1">
        <v>57.38</v>
      </c>
      <c r="F82" s="1">
        <v>68.17</v>
      </c>
      <c r="G82" s="1">
        <v>78.02</v>
      </c>
      <c r="H82" s="1">
        <v>48.39</v>
      </c>
      <c r="I82" s="1">
        <v>61.9</v>
      </c>
      <c r="J82" s="1">
        <v>70.040000000000006</v>
      </c>
      <c r="K82" s="1">
        <v>47.78</v>
      </c>
      <c r="L82" s="1">
        <v>63.77</v>
      </c>
      <c r="M82" s="1">
        <v>20.46</v>
      </c>
      <c r="N82" s="1">
        <v>88.59</v>
      </c>
      <c r="O82" s="1">
        <v>33.72</v>
      </c>
      <c r="P82" s="1">
        <v>63.26</v>
      </c>
    </row>
    <row r="83" spans="1:16" x14ac:dyDescent="0.3">
      <c r="A83" s="1">
        <v>81</v>
      </c>
      <c r="B83" s="1">
        <v>48.74</v>
      </c>
      <c r="C83" s="1">
        <v>52.84</v>
      </c>
      <c r="D83" s="1">
        <v>36.619999999999997</v>
      </c>
      <c r="E83" s="1">
        <v>60.94</v>
      </c>
      <c r="F83" s="1">
        <v>66.599999999999994</v>
      </c>
      <c r="G83" s="1">
        <v>79.040000000000006</v>
      </c>
      <c r="H83" s="1">
        <v>55.38</v>
      </c>
      <c r="I83" s="1">
        <v>66.52</v>
      </c>
      <c r="J83" s="1">
        <v>70.5</v>
      </c>
      <c r="K83" s="1">
        <v>48.3</v>
      </c>
      <c r="L83" s="1">
        <v>64.55</v>
      </c>
      <c r="M83" s="1">
        <v>20.84</v>
      </c>
      <c r="N83" s="1">
        <v>89.78</v>
      </c>
      <c r="O83" s="1">
        <v>32.75</v>
      </c>
      <c r="P83" s="1">
        <v>63.97</v>
      </c>
    </row>
    <row r="84" spans="1:16" x14ac:dyDescent="0.3">
      <c r="A84" s="1">
        <v>82</v>
      </c>
      <c r="B84" s="1">
        <v>49.43</v>
      </c>
      <c r="C84" s="1">
        <v>56.82</v>
      </c>
      <c r="D84" s="1">
        <v>40.409999999999997</v>
      </c>
      <c r="E84" s="1">
        <v>57.95</v>
      </c>
      <c r="F84" s="1">
        <v>67.11</v>
      </c>
      <c r="G84" s="1">
        <v>80.63</v>
      </c>
      <c r="H84" s="1">
        <v>46.53</v>
      </c>
      <c r="I84" s="1">
        <v>72.27</v>
      </c>
      <c r="J84" s="1">
        <v>71.53</v>
      </c>
      <c r="K84" s="1">
        <v>48.84</v>
      </c>
      <c r="L84" s="1">
        <v>65.75</v>
      </c>
      <c r="M84" s="1">
        <v>21.38</v>
      </c>
      <c r="N84" s="1">
        <v>91.23</v>
      </c>
      <c r="O84" s="1">
        <v>33.26</v>
      </c>
      <c r="P84" s="1">
        <v>64.97</v>
      </c>
    </row>
    <row r="85" spans="1:16" x14ac:dyDescent="0.3">
      <c r="A85" s="1">
        <v>83</v>
      </c>
      <c r="B85" s="1">
        <v>50.14</v>
      </c>
      <c r="C85" s="1">
        <v>54.88</v>
      </c>
      <c r="D85" s="1">
        <v>41.44</v>
      </c>
      <c r="E85" s="1">
        <v>61.55</v>
      </c>
      <c r="F85" s="1">
        <v>69.260000000000005</v>
      </c>
      <c r="G85" s="1">
        <v>81.63</v>
      </c>
      <c r="H85" s="1">
        <v>47.35</v>
      </c>
      <c r="I85" s="1">
        <v>71.97</v>
      </c>
      <c r="J85" s="1">
        <v>72.53</v>
      </c>
      <c r="K85" s="1">
        <v>49.28</v>
      </c>
      <c r="L85" s="1">
        <v>67.19</v>
      </c>
      <c r="M85" s="1">
        <v>22.13</v>
      </c>
      <c r="N85" s="1">
        <v>91.94</v>
      </c>
      <c r="O85" s="1">
        <v>33.61</v>
      </c>
      <c r="P85" s="1">
        <v>65.87</v>
      </c>
    </row>
    <row r="86" spans="1:16" x14ac:dyDescent="0.3">
      <c r="A86" s="1">
        <v>84</v>
      </c>
      <c r="B86" s="1">
        <v>52.39</v>
      </c>
      <c r="C86" s="1">
        <v>56.09</v>
      </c>
      <c r="D86" s="1">
        <v>44.27</v>
      </c>
      <c r="E86" s="1">
        <v>61.76</v>
      </c>
      <c r="F86" s="1">
        <v>73.81</v>
      </c>
      <c r="G86" s="1">
        <v>82.91</v>
      </c>
      <c r="H86" s="1">
        <v>54.7</v>
      </c>
      <c r="I86" s="1">
        <v>75.95</v>
      </c>
      <c r="J86" s="1">
        <v>73.989999999999995</v>
      </c>
      <c r="K86" s="1">
        <v>49.91</v>
      </c>
      <c r="L86" s="1">
        <v>68.95</v>
      </c>
      <c r="M86" s="1">
        <v>23.87</v>
      </c>
      <c r="N86" s="1">
        <v>93.1</v>
      </c>
      <c r="O86" s="1">
        <v>34.15</v>
      </c>
      <c r="P86" s="1">
        <v>67.349999999999994</v>
      </c>
    </row>
    <row r="87" spans="1:16" x14ac:dyDescent="0.3">
      <c r="A87" s="1">
        <v>85</v>
      </c>
      <c r="B87" s="1">
        <v>51.68</v>
      </c>
      <c r="C87" s="1">
        <v>57.19</v>
      </c>
      <c r="D87" s="1">
        <v>42.04</v>
      </c>
      <c r="E87" s="1">
        <v>62.27</v>
      </c>
      <c r="F87" s="1">
        <v>71.7</v>
      </c>
      <c r="G87" s="1">
        <v>84.32</v>
      </c>
      <c r="H87" s="1">
        <v>55.48</v>
      </c>
      <c r="I87" s="1">
        <v>75.08</v>
      </c>
      <c r="J87" s="1">
        <v>74.53</v>
      </c>
      <c r="K87" s="1">
        <v>50.36</v>
      </c>
      <c r="L87" s="1">
        <v>70.459999999999994</v>
      </c>
      <c r="M87" s="1">
        <v>23.84</v>
      </c>
      <c r="N87" s="1">
        <v>93.96</v>
      </c>
      <c r="O87" s="1">
        <v>35.19</v>
      </c>
      <c r="P87" s="1">
        <v>69</v>
      </c>
    </row>
    <row r="88" spans="1:16" x14ac:dyDescent="0.3">
      <c r="A88" s="1">
        <v>86</v>
      </c>
      <c r="B88" s="1">
        <v>52.45</v>
      </c>
      <c r="C88" s="1">
        <v>63.89</v>
      </c>
      <c r="D88" s="1">
        <v>40.78</v>
      </c>
      <c r="E88" s="1">
        <v>63.38</v>
      </c>
      <c r="F88" s="1">
        <v>74.819999999999993</v>
      </c>
      <c r="G88" s="1">
        <v>85.2</v>
      </c>
      <c r="H88" s="1">
        <v>57.13</v>
      </c>
      <c r="I88" s="1">
        <v>73.08</v>
      </c>
      <c r="J88" s="1">
        <v>75.31</v>
      </c>
      <c r="K88" s="1">
        <v>50.99</v>
      </c>
      <c r="L88" s="1">
        <v>72.36</v>
      </c>
      <c r="M88" s="1">
        <v>24.93</v>
      </c>
      <c r="N88" s="1">
        <v>95.51</v>
      </c>
      <c r="O88" s="1">
        <v>36.159999999999997</v>
      </c>
      <c r="P88" s="1">
        <v>69.98</v>
      </c>
    </row>
    <row r="89" spans="1:16" x14ac:dyDescent="0.3">
      <c r="A89" s="1">
        <v>87</v>
      </c>
      <c r="B89" s="1">
        <v>55.35</v>
      </c>
      <c r="C89" s="1">
        <v>59.9</v>
      </c>
      <c r="D89" s="1">
        <v>41.96</v>
      </c>
      <c r="E89" s="1">
        <v>64.540000000000006</v>
      </c>
      <c r="F89" s="1">
        <v>81.58</v>
      </c>
      <c r="G89" s="1">
        <v>86.17</v>
      </c>
      <c r="H89" s="1">
        <v>60.05</v>
      </c>
      <c r="I89" s="1">
        <v>76.209999999999994</v>
      </c>
      <c r="J89" s="1">
        <v>75.930000000000007</v>
      </c>
      <c r="K89" s="1">
        <v>51.52</v>
      </c>
      <c r="L89" s="1">
        <v>73.61</v>
      </c>
      <c r="M89" s="1">
        <v>26.58</v>
      </c>
      <c r="N89" s="1">
        <v>96.22</v>
      </c>
      <c r="O89" s="1">
        <v>36.17</v>
      </c>
      <c r="P89" s="1">
        <v>71.040000000000006</v>
      </c>
    </row>
    <row r="90" spans="1:16" x14ac:dyDescent="0.3">
      <c r="A90" s="1">
        <v>88</v>
      </c>
      <c r="B90" s="1">
        <v>53.81</v>
      </c>
      <c r="C90" s="1">
        <v>60.45</v>
      </c>
      <c r="D90" s="1">
        <v>42.14</v>
      </c>
      <c r="E90" s="1">
        <v>68.349999999999994</v>
      </c>
      <c r="F90" s="1">
        <v>80.55</v>
      </c>
      <c r="G90" s="1">
        <v>87</v>
      </c>
      <c r="H90" s="1">
        <v>64.180000000000007</v>
      </c>
      <c r="I90" s="1">
        <v>79.41</v>
      </c>
      <c r="J90" s="1">
        <v>76.89</v>
      </c>
      <c r="K90" s="1">
        <v>52.48</v>
      </c>
      <c r="L90" s="1">
        <v>75.239999999999995</v>
      </c>
      <c r="M90" s="1">
        <v>26.99</v>
      </c>
      <c r="N90" s="1">
        <v>98.21</v>
      </c>
      <c r="O90" s="1">
        <v>36.450000000000003</v>
      </c>
      <c r="P90" s="1">
        <v>72.180000000000007</v>
      </c>
    </row>
    <row r="91" spans="1:16" x14ac:dyDescent="0.3">
      <c r="A91" s="1">
        <v>89</v>
      </c>
      <c r="B91" s="1">
        <v>54.34</v>
      </c>
      <c r="C91" s="1">
        <v>65.47</v>
      </c>
      <c r="D91" s="1">
        <v>44.86</v>
      </c>
      <c r="E91" s="1">
        <v>65.95</v>
      </c>
      <c r="F91" s="1">
        <v>81.010000000000005</v>
      </c>
      <c r="G91" s="1">
        <v>89.64</v>
      </c>
      <c r="H91" s="1">
        <v>60.97</v>
      </c>
      <c r="I91" s="1">
        <v>84.81</v>
      </c>
      <c r="J91" s="1">
        <v>78.400000000000006</v>
      </c>
      <c r="K91" s="1">
        <v>53.35</v>
      </c>
      <c r="L91" s="1">
        <v>76.78</v>
      </c>
      <c r="M91" s="1">
        <v>25.28</v>
      </c>
      <c r="N91" s="1">
        <v>102.4</v>
      </c>
      <c r="O91" s="1">
        <v>37.29</v>
      </c>
      <c r="P91" s="1">
        <v>73.08</v>
      </c>
    </row>
    <row r="92" spans="1:16" x14ac:dyDescent="0.3">
      <c r="A92" s="1">
        <v>90</v>
      </c>
      <c r="B92" s="1">
        <v>56.76</v>
      </c>
      <c r="C92" s="1">
        <v>63.86</v>
      </c>
      <c r="D92" s="1">
        <v>47.93</v>
      </c>
      <c r="E92" s="1">
        <v>66.88</v>
      </c>
      <c r="F92" s="1">
        <v>83.69</v>
      </c>
      <c r="G92" s="1">
        <v>91.7</v>
      </c>
      <c r="H92" s="1">
        <v>62.79</v>
      </c>
      <c r="I92" s="1">
        <v>84.99</v>
      </c>
      <c r="J92" s="1">
        <v>80.239999999999995</v>
      </c>
      <c r="K92" s="1">
        <v>54.26</v>
      </c>
      <c r="L92" s="1">
        <v>78.25</v>
      </c>
      <c r="M92" s="1">
        <v>26.27</v>
      </c>
      <c r="N92" s="1">
        <v>104.2</v>
      </c>
      <c r="O92" s="1">
        <v>38.04</v>
      </c>
      <c r="P92" s="1">
        <v>74.05</v>
      </c>
    </row>
    <row r="93" spans="1:16" x14ac:dyDescent="0.3">
      <c r="A93" s="1">
        <v>91</v>
      </c>
      <c r="B93" s="1">
        <v>55.84</v>
      </c>
      <c r="C93" s="1">
        <v>69.2</v>
      </c>
      <c r="D93" s="1">
        <v>45.03</v>
      </c>
      <c r="E93" s="1">
        <v>67.989999999999995</v>
      </c>
      <c r="F93" s="1">
        <v>85.3</v>
      </c>
      <c r="G93" s="1">
        <v>93.25</v>
      </c>
      <c r="H93" s="1">
        <v>64.400000000000006</v>
      </c>
      <c r="I93" s="1">
        <v>84.23</v>
      </c>
      <c r="J93" s="1">
        <v>82.03</v>
      </c>
      <c r="K93" s="1">
        <v>54.72</v>
      </c>
      <c r="L93" s="1">
        <v>79.069999999999993</v>
      </c>
      <c r="M93" s="1">
        <v>27.02</v>
      </c>
      <c r="N93" s="1">
        <v>101.8</v>
      </c>
      <c r="O93" s="1">
        <v>38.25</v>
      </c>
      <c r="P93" s="1">
        <v>75.03</v>
      </c>
    </row>
    <row r="94" spans="1:16" x14ac:dyDescent="0.3">
      <c r="A94" s="1">
        <v>92</v>
      </c>
      <c r="B94" s="1">
        <v>58.16</v>
      </c>
      <c r="C94" s="1">
        <v>66.77</v>
      </c>
      <c r="D94" s="1">
        <v>46.68</v>
      </c>
      <c r="E94" s="1">
        <v>68.45</v>
      </c>
      <c r="F94" s="1">
        <v>88.27</v>
      </c>
      <c r="G94" s="1">
        <v>95.02</v>
      </c>
      <c r="H94" s="1">
        <v>64.03</v>
      </c>
      <c r="I94" s="1">
        <v>84.67</v>
      </c>
      <c r="J94" s="1">
        <v>82.13</v>
      </c>
      <c r="K94" s="1">
        <v>55.45</v>
      </c>
      <c r="L94" s="1">
        <v>79.53</v>
      </c>
      <c r="M94" s="1">
        <v>27.07</v>
      </c>
      <c r="N94" s="1">
        <v>104.7</v>
      </c>
      <c r="O94" s="1">
        <v>38.71</v>
      </c>
      <c r="P94" s="1">
        <v>76</v>
      </c>
    </row>
    <row r="95" spans="1:16" x14ac:dyDescent="0.3">
      <c r="A95" s="1">
        <v>93</v>
      </c>
      <c r="B95" s="1">
        <v>56.71</v>
      </c>
      <c r="C95" s="1">
        <v>69.88</v>
      </c>
      <c r="D95" s="1">
        <v>43.96</v>
      </c>
      <c r="E95" s="1">
        <v>69.36</v>
      </c>
      <c r="F95" s="1">
        <v>93.31</v>
      </c>
      <c r="G95" s="1">
        <v>96.22</v>
      </c>
      <c r="H95" s="1">
        <v>72.44</v>
      </c>
      <c r="I95" s="1">
        <v>85.09</v>
      </c>
      <c r="J95" s="1">
        <v>82.82</v>
      </c>
      <c r="K95" s="1">
        <v>56.03</v>
      </c>
      <c r="L95" s="1">
        <v>80.34</v>
      </c>
      <c r="M95" s="1">
        <v>28.02</v>
      </c>
      <c r="N95" s="1">
        <v>108.7</v>
      </c>
      <c r="O95" s="1">
        <v>38.869999999999997</v>
      </c>
      <c r="P95" s="1">
        <v>76.5</v>
      </c>
    </row>
    <row r="96" spans="1:16" x14ac:dyDescent="0.3">
      <c r="A96" s="1">
        <v>94</v>
      </c>
      <c r="B96" s="1">
        <v>57.1</v>
      </c>
      <c r="C96" s="1">
        <v>72.650000000000006</v>
      </c>
      <c r="D96" s="1">
        <v>44.38</v>
      </c>
      <c r="E96" s="1">
        <v>70.14</v>
      </c>
      <c r="F96" s="1">
        <v>91.26</v>
      </c>
      <c r="G96" s="1">
        <v>97.32</v>
      </c>
      <c r="H96" s="1">
        <v>72.03</v>
      </c>
      <c r="I96" s="1">
        <v>88.12</v>
      </c>
      <c r="J96" s="1">
        <v>85.04</v>
      </c>
      <c r="K96" s="1">
        <v>56.71</v>
      </c>
      <c r="L96" s="1">
        <v>82.28</v>
      </c>
      <c r="M96" s="1">
        <v>28.58</v>
      </c>
      <c r="N96" s="1">
        <v>107.2</v>
      </c>
      <c r="O96" s="1">
        <v>39.25</v>
      </c>
      <c r="P96" s="1">
        <v>77.5</v>
      </c>
    </row>
    <row r="97" spans="1:16" x14ac:dyDescent="0.3">
      <c r="A97" s="1">
        <v>95</v>
      </c>
      <c r="B97" s="1">
        <v>59.96</v>
      </c>
      <c r="C97" s="1">
        <v>73.53</v>
      </c>
      <c r="D97" s="1">
        <v>44.74</v>
      </c>
      <c r="E97" s="1">
        <v>71.41</v>
      </c>
      <c r="F97" s="1">
        <v>93.72</v>
      </c>
      <c r="G97" s="1">
        <v>98.63</v>
      </c>
      <c r="H97" s="1">
        <v>74.25</v>
      </c>
      <c r="I97" s="1">
        <v>90.64</v>
      </c>
      <c r="J97" s="1">
        <v>86.9</v>
      </c>
      <c r="K97" s="1">
        <v>57.27</v>
      </c>
      <c r="L97" s="1">
        <v>83.19</v>
      </c>
      <c r="M97" s="1">
        <v>28.67</v>
      </c>
      <c r="N97" s="1">
        <v>109.6</v>
      </c>
      <c r="O97" s="1">
        <v>39.82</v>
      </c>
      <c r="P97" s="1">
        <v>78.64</v>
      </c>
    </row>
    <row r="98" spans="1:16" x14ac:dyDescent="0.3">
      <c r="A98" s="1">
        <v>96</v>
      </c>
      <c r="B98" s="1">
        <v>71.239999999999995</v>
      </c>
      <c r="C98" s="1">
        <v>73.02</v>
      </c>
      <c r="D98" s="1">
        <v>47.77</v>
      </c>
      <c r="E98" s="1">
        <v>72.45</v>
      </c>
      <c r="F98" s="1">
        <v>96.32</v>
      </c>
      <c r="G98" s="1">
        <v>99.98</v>
      </c>
      <c r="H98" s="1">
        <v>77.17</v>
      </c>
      <c r="I98" s="1">
        <v>89.67</v>
      </c>
      <c r="J98" s="1">
        <v>87.72</v>
      </c>
      <c r="K98" s="1">
        <v>58.01</v>
      </c>
      <c r="L98" s="1">
        <v>82.33</v>
      </c>
      <c r="M98" s="1">
        <v>28.86</v>
      </c>
      <c r="N98" s="1">
        <v>112.2</v>
      </c>
      <c r="O98" s="1">
        <v>39.96</v>
      </c>
      <c r="P98" s="1">
        <v>79.55</v>
      </c>
    </row>
    <row r="99" spans="1:16" x14ac:dyDescent="0.3">
      <c r="A99" s="1">
        <v>97</v>
      </c>
      <c r="B99" s="1">
        <v>63.5</v>
      </c>
      <c r="C99" s="1">
        <v>71.66</v>
      </c>
      <c r="D99" s="1">
        <v>47.55</v>
      </c>
      <c r="E99" s="1">
        <v>73.77</v>
      </c>
      <c r="F99" s="1">
        <v>94.12</v>
      </c>
      <c r="G99" s="1">
        <v>101.3</v>
      </c>
      <c r="H99" s="1">
        <v>78.599999999999994</v>
      </c>
      <c r="I99" s="1">
        <v>90.28</v>
      </c>
      <c r="J99" s="1">
        <v>88.93</v>
      </c>
      <c r="K99" s="1">
        <v>58.45</v>
      </c>
      <c r="L99" s="1">
        <v>85.9</v>
      </c>
      <c r="M99" s="1">
        <v>29.57</v>
      </c>
      <c r="N99" s="1">
        <v>111.6</v>
      </c>
      <c r="O99" s="1">
        <v>40.25</v>
      </c>
      <c r="P99" s="1">
        <v>80.819999999999993</v>
      </c>
    </row>
    <row r="100" spans="1:16" x14ac:dyDescent="0.3">
      <c r="A100" s="1">
        <v>98</v>
      </c>
      <c r="B100" s="1">
        <v>65.14</v>
      </c>
      <c r="C100" s="1">
        <v>68.849999999999994</v>
      </c>
      <c r="D100" s="1">
        <v>46.34</v>
      </c>
      <c r="E100" s="1">
        <v>75.22</v>
      </c>
      <c r="F100" s="1">
        <v>95.36</v>
      </c>
      <c r="G100" s="1">
        <v>102.2</v>
      </c>
      <c r="H100" s="1">
        <v>80.48</v>
      </c>
      <c r="I100" s="1">
        <v>94.02</v>
      </c>
      <c r="J100" s="1">
        <v>89.9</v>
      </c>
      <c r="K100" s="1">
        <v>59.28</v>
      </c>
      <c r="L100" s="1">
        <v>85.69</v>
      </c>
      <c r="M100" s="1">
        <v>30</v>
      </c>
      <c r="N100" s="1">
        <v>114.6</v>
      </c>
      <c r="O100" s="1">
        <v>40.65</v>
      </c>
      <c r="P100" s="1">
        <v>82.17</v>
      </c>
    </row>
    <row r="101" spans="1:16" x14ac:dyDescent="0.3">
      <c r="A101" s="1">
        <v>99</v>
      </c>
      <c r="B101" s="1">
        <v>65.42</v>
      </c>
      <c r="C101" s="1">
        <v>75.959999999999994</v>
      </c>
      <c r="D101" s="1">
        <v>47.62</v>
      </c>
      <c r="E101" s="1">
        <v>76.239999999999995</v>
      </c>
      <c r="F101" s="1">
        <v>95.53</v>
      </c>
      <c r="G101" s="1">
        <v>103.3</v>
      </c>
      <c r="H101" s="1">
        <v>84.93</v>
      </c>
      <c r="I101" s="1">
        <v>94.75</v>
      </c>
      <c r="J101" s="1">
        <v>90.43</v>
      </c>
      <c r="K101" s="1">
        <v>60.07</v>
      </c>
      <c r="L101" s="1">
        <v>88.98</v>
      </c>
      <c r="M101" s="1">
        <v>30.13</v>
      </c>
      <c r="N101" s="1">
        <v>114.5</v>
      </c>
      <c r="O101" s="1">
        <v>41.07</v>
      </c>
      <c r="P101" s="1">
        <v>83.31</v>
      </c>
    </row>
    <row r="102" spans="1:16" x14ac:dyDescent="0.3">
      <c r="A102" s="1">
        <v>100</v>
      </c>
      <c r="B102" s="1">
        <v>65.739999999999995</v>
      </c>
      <c r="C102" s="1">
        <v>76.88</v>
      </c>
      <c r="D102" s="1">
        <v>47.75</v>
      </c>
      <c r="E102" s="1">
        <v>77.06</v>
      </c>
      <c r="F102" s="1">
        <v>95.99</v>
      </c>
      <c r="G102" s="1">
        <v>104.4</v>
      </c>
      <c r="H102" s="1">
        <v>82.78</v>
      </c>
      <c r="I102" s="1">
        <v>98.07</v>
      </c>
      <c r="J102" s="1">
        <v>91.25</v>
      </c>
      <c r="K102" s="1">
        <v>60.71</v>
      </c>
      <c r="L102" s="1">
        <v>86.22</v>
      </c>
      <c r="M102" s="1">
        <v>30.59</v>
      </c>
      <c r="N102" s="1">
        <v>119.8</v>
      </c>
      <c r="O102" s="1">
        <v>41.52</v>
      </c>
      <c r="P102" s="1">
        <v>84.69</v>
      </c>
    </row>
    <row r="103" spans="1:16" x14ac:dyDescent="0.3">
      <c r="A103" s="1">
        <v>101</v>
      </c>
      <c r="B103" s="1">
        <v>67.83</v>
      </c>
      <c r="C103" s="1">
        <v>77.78</v>
      </c>
      <c r="D103" s="1">
        <v>48.4</v>
      </c>
      <c r="E103" s="1">
        <v>77.47</v>
      </c>
      <c r="F103" s="1">
        <v>98.9</v>
      </c>
      <c r="G103" s="1">
        <v>105.6</v>
      </c>
      <c r="H103" s="1">
        <v>74.19</v>
      </c>
      <c r="I103" s="1">
        <v>101.9</v>
      </c>
      <c r="J103" s="1">
        <v>92.95</v>
      </c>
      <c r="K103" s="1">
        <v>61.16</v>
      </c>
      <c r="L103" s="1">
        <v>87.68</v>
      </c>
      <c r="M103" s="1">
        <v>30.61</v>
      </c>
      <c r="N103" s="1">
        <v>117.9</v>
      </c>
      <c r="O103" s="1">
        <v>41.85</v>
      </c>
      <c r="P103" s="1">
        <v>85.47</v>
      </c>
    </row>
    <row r="104" spans="1:16" x14ac:dyDescent="0.3">
      <c r="A104" s="1">
        <v>102</v>
      </c>
      <c r="B104" s="1">
        <v>68.59</v>
      </c>
      <c r="C104" s="1">
        <v>75.31</v>
      </c>
      <c r="D104" s="1">
        <v>50.04</v>
      </c>
      <c r="E104" s="1">
        <v>78.150000000000006</v>
      </c>
      <c r="F104" s="1">
        <v>103.8</v>
      </c>
      <c r="G104" s="1">
        <v>106.9</v>
      </c>
      <c r="H104" s="1">
        <v>66.91</v>
      </c>
      <c r="I104" s="1">
        <v>95.97</v>
      </c>
      <c r="J104" s="1">
        <v>93.67</v>
      </c>
      <c r="K104" s="1">
        <v>62.06</v>
      </c>
      <c r="L104" s="1">
        <v>87.82</v>
      </c>
      <c r="M104" s="1">
        <v>30.8</v>
      </c>
      <c r="N104" s="1">
        <v>120.2</v>
      </c>
      <c r="O104" s="1">
        <v>42.26</v>
      </c>
      <c r="P104" s="1">
        <v>86.25</v>
      </c>
    </row>
    <row r="105" spans="1:16" x14ac:dyDescent="0.3">
      <c r="A105" s="1">
        <v>103</v>
      </c>
      <c r="B105" s="1">
        <v>69.790000000000006</v>
      </c>
      <c r="C105" s="1">
        <v>70.819999999999993</v>
      </c>
      <c r="D105" s="1">
        <v>50.92</v>
      </c>
      <c r="E105" s="1">
        <v>79.53</v>
      </c>
      <c r="F105" s="1">
        <v>110.5</v>
      </c>
      <c r="G105" s="1">
        <v>108.2</v>
      </c>
      <c r="H105" s="1">
        <v>78.59</v>
      </c>
      <c r="I105" s="1">
        <v>101.8</v>
      </c>
      <c r="J105" s="1">
        <v>94.25</v>
      </c>
      <c r="K105" s="1">
        <v>62.78</v>
      </c>
      <c r="L105" s="1">
        <v>89.77</v>
      </c>
      <c r="M105" s="1">
        <v>31.44</v>
      </c>
      <c r="N105" s="1">
        <v>123.1</v>
      </c>
      <c r="O105" s="1">
        <v>42.62</v>
      </c>
      <c r="P105" s="1">
        <v>87.03</v>
      </c>
    </row>
    <row r="106" spans="1:16" x14ac:dyDescent="0.3">
      <c r="A106" s="1">
        <v>104</v>
      </c>
      <c r="B106" s="1">
        <v>71.47</v>
      </c>
      <c r="C106" s="1">
        <v>79.75</v>
      </c>
      <c r="D106" s="1">
        <v>50.75</v>
      </c>
      <c r="E106" s="1">
        <v>80.47</v>
      </c>
      <c r="F106" s="1">
        <v>111.8</v>
      </c>
      <c r="G106" s="1">
        <v>109</v>
      </c>
      <c r="H106" s="1">
        <v>71.86</v>
      </c>
      <c r="I106" s="1">
        <v>104.1</v>
      </c>
      <c r="J106" s="1">
        <v>95.39</v>
      </c>
      <c r="K106" s="1">
        <v>63.07</v>
      </c>
      <c r="L106" s="1">
        <v>92.16</v>
      </c>
      <c r="M106" s="1">
        <v>31.65</v>
      </c>
      <c r="N106" s="1">
        <v>123.7</v>
      </c>
      <c r="O106" s="1">
        <v>43.15</v>
      </c>
      <c r="P106" s="1">
        <v>87.53</v>
      </c>
    </row>
    <row r="107" spans="1:16" x14ac:dyDescent="0.3">
      <c r="A107" s="1">
        <v>105</v>
      </c>
      <c r="B107" s="1">
        <v>72.150000000000006</v>
      </c>
      <c r="C107" s="1">
        <v>80.88</v>
      </c>
      <c r="D107" s="1">
        <v>51.15</v>
      </c>
      <c r="E107" s="1">
        <v>82.03</v>
      </c>
      <c r="F107" s="1">
        <v>115.5</v>
      </c>
      <c r="G107" s="1">
        <v>110.1</v>
      </c>
      <c r="H107" s="1">
        <v>67.739999999999995</v>
      </c>
      <c r="I107" s="1">
        <v>101.9</v>
      </c>
      <c r="J107" s="1">
        <v>97.63</v>
      </c>
      <c r="K107" s="1">
        <v>63.67</v>
      </c>
      <c r="L107" s="1">
        <v>99.22</v>
      </c>
      <c r="M107" s="1">
        <v>31.81</v>
      </c>
      <c r="N107" s="1">
        <v>124.3</v>
      </c>
      <c r="O107" s="1">
        <v>43.54</v>
      </c>
      <c r="P107" s="1">
        <v>88.26</v>
      </c>
    </row>
    <row r="108" spans="1:16" x14ac:dyDescent="0.3">
      <c r="A108" s="1">
        <v>106</v>
      </c>
      <c r="B108" s="1">
        <v>73.58</v>
      </c>
      <c r="C108" s="1">
        <v>81.599999999999994</v>
      </c>
      <c r="D108" s="1">
        <v>51.22</v>
      </c>
      <c r="E108" s="1">
        <v>82.27</v>
      </c>
      <c r="F108" s="1">
        <v>114</v>
      </c>
      <c r="G108" s="1">
        <v>111</v>
      </c>
      <c r="H108" s="1">
        <v>80.11</v>
      </c>
      <c r="I108" s="1">
        <v>106.7</v>
      </c>
      <c r="J108" s="1">
        <v>98.51</v>
      </c>
      <c r="K108" s="1">
        <v>64.41</v>
      </c>
      <c r="L108" s="1">
        <v>95.85</v>
      </c>
      <c r="M108" s="1">
        <v>32.21</v>
      </c>
      <c r="N108" s="1">
        <v>125.6</v>
      </c>
      <c r="O108" s="1">
        <v>43.9</v>
      </c>
      <c r="P108" s="1">
        <v>89.21</v>
      </c>
    </row>
    <row r="109" spans="1:16" x14ac:dyDescent="0.3">
      <c r="A109" s="1">
        <v>107</v>
      </c>
      <c r="B109" s="1">
        <v>75.53</v>
      </c>
      <c r="C109" s="1">
        <v>80.819999999999993</v>
      </c>
      <c r="D109" s="1">
        <v>55.21</v>
      </c>
      <c r="E109" s="1">
        <v>83.6</v>
      </c>
      <c r="F109" s="1">
        <v>112.6</v>
      </c>
      <c r="G109" s="1">
        <v>111.9</v>
      </c>
      <c r="H109" s="1">
        <v>73.45</v>
      </c>
      <c r="I109" s="1">
        <v>112.5</v>
      </c>
      <c r="J109" s="1">
        <v>99.51</v>
      </c>
      <c r="K109" s="1">
        <v>65.25</v>
      </c>
      <c r="L109" s="1">
        <v>93.57</v>
      </c>
      <c r="M109" s="1">
        <v>32.67</v>
      </c>
      <c r="N109" s="1">
        <v>127.6</v>
      </c>
      <c r="O109" s="1">
        <v>44.41</v>
      </c>
      <c r="P109" s="1">
        <v>90.09</v>
      </c>
    </row>
    <row r="110" spans="1:16" x14ac:dyDescent="0.3">
      <c r="A110" s="1">
        <v>108</v>
      </c>
      <c r="B110" s="1">
        <v>78.23</v>
      </c>
      <c r="C110" s="1">
        <v>83.11</v>
      </c>
      <c r="D110" s="1">
        <v>53.14</v>
      </c>
      <c r="E110" s="1">
        <v>84.13</v>
      </c>
      <c r="F110" s="1">
        <v>118.5</v>
      </c>
      <c r="G110" s="1">
        <v>112.8</v>
      </c>
      <c r="H110" s="1">
        <v>72.959999999999994</v>
      </c>
      <c r="I110" s="1">
        <v>108.8</v>
      </c>
      <c r="J110" s="1">
        <v>99.55</v>
      </c>
      <c r="K110" s="1">
        <v>65.42</v>
      </c>
      <c r="L110" s="1">
        <v>92.38</v>
      </c>
      <c r="M110" s="1">
        <v>32.97</v>
      </c>
      <c r="N110" s="1">
        <v>128.9</v>
      </c>
      <c r="O110" s="1">
        <v>44.75</v>
      </c>
      <c r="P110" s="1">
        <v>91.48</v>
      </c>
    </row>
    <row r="111" spans="1:16" x14ac:dyDescent="0.3">
      <c r="A111" s="1">
        <v>109</v>
      </c>
      <c r="B111" s="1">
        <v>79.709999999999994</v>
      </c>
      <c r="C111" s="1">
        <v>84.31</v>
      </c>
      <c r="D111" s="1">
        <v>54.58</v>
      </c>
      <c r="E111" s="1">
        <v>84.87</v>
      </c>
      <c r="F111" s="1">
        <v>116.2</v>
      </c>
      <c r="G111" s="1">
        <v>113.6</v>
      </c>
      <c r="H111" s="1">
        <v>80.58</v>
      </c>
      <c r="I111" s="1">
        <v>106.8</v>
      </c>
      <c r="J111" s="1">
        <v>100.8</v>
      </c>
      <c r="K111" s="1">
        <v>66.06</v>
      </c>
      <c r="L111" s="1">
        <v>98.55</v>
      </c>
      <c r="M111" s="1">
        <v>33.549999999999997</v>
      </c>
      <c r="N111" s="1">
        <v>130.6</v>
      </c>
      <c r="O111" s="1">
        <v>44.94</v>
      </c>
      <c r="P111" s="1">
        <v>92.77</v>
      </c>
    </row>
    <row r="112" spans="1:16" x14ac:dyDescent="0.3">
      <c r="A112" s="1">
        <v>110</v>
      </c>
      <c r="B112" s="1">
        <v>80.59</v>
      </c>
      <c r="C112" s="1">
        <v>86.47</v>
      </c>
      <c r="D112" s="1">
        <v>55.97</v>
      </c>
      <c r="E112" s="1">
        <v>85.52</v>
      </c>
      <c r="F112" s="1">
        <v>116.1</v>
      </c>
      <c r="G112" s="1">
        <v>114.6</v>
      </c>
      <c r="H112" s="1">
        <v>94.56</v>
      </c>
      <c r="I112" s="1">
        <v>111.5</v>
      </c>
      <c r="J112" s="1">
        <v>102.1</v>
      </c>
      <c r="K112" s="1">
        <v>66.84</v>
      </c>
      <c r="L112" s="1">
        <v>103.2</v>
      </c>
      <c r="M112" s="1">
        <v>33.380000000000003</v>
      </c>
      <c r="N112" s="1">
        <v>132.19999999999999</v>
      </c>
      <c r="O112" s="1">
        <v>45.25</v>
      </c>
      <c r="P112" s="1">
        <v>93.66</v>
      </c>
    </row>
    <row r="113" spans="1:16" x14ac:dyDescent="0.3">
      <c r="A113" s="1">
        <v>111</v>
      </c>
      <c r="B113" s="1">
        <v>81.45</v>
      </c>
      <c r="C113" s="1">
        <v>85.57</v>
      </c>
      <c r="D113" s="1">
        <v>58.75</v>
      </c>
      <c r="E113" s="1">
        <v>86.59</v>
      </c>
      <c r="F113" s="1">
        <v>120.2</v>
      </c>
      <c r="G113" s="1">
        <v>115.8</v>
      </c>
      <c r="H113" s="1">
        <v>93.05</v>
      </c>
      <c r="I113" s="1">
        <v>105</v>
      </c>
      <c r="J113" s="1">
        <v>103.8</v>
      </c>
      <c r="K113" s="1">
        <v>67.459999999999994</v>
      </c>
      <c r="L113" s="1">
        <v>95.28</v>
      </c>
      <c r="M113" s="1">
        <v>33.68</v>
      </c>
      <c r="N113" s="1">
        <v>133.5</v>
      </c>
      <c r="O113" s="1">
        <v>45.62</v>
      </c>
      <c r="P113" s="1">
        <v>94.27</v>
      </c>
    </row>
    <row r="114" spans="1:16" x14ac:dyDescent="0.3">
      <c r="A114" s="1">
        <v>112</v>
      </c>
      <c r="B114" s="1">
        <v>82.05</v>
      </c>
      <c r="C114" s="1">
        <v>84.95</v>
      </c>
      <c r="D114" s="1">
        <v>55.82</v>
      </c>
      <c r="E114" s="1">
        <v>87.29</v>
      </c>
      <c r="F114" s="1">
        <v>115.3</v>
      </c>
      <c r="G114" s="1">
        <v>117.2</v>
      </c>
      <c r="H114" s="1">
        <v>102.4</v>
      </c>
      <c r="I114" s="1">
        <v>112.7</v>
      </c>
      <c r="J114" s="1">
        <v>105.3</v>
      </c>
      <c r="K114" s="1">
        <v>68.209999999999994</v>
      </c>
      <c r="L114" s="1">
        <v>98.59</v>
      </c>
      <c r="M114" s="1">
        <v>33.799999999999997</v>
      </c>
      <c r="N114" s="1">
        <v>135.19999999999999</v>
      </c>
      <c r="O114" s="1">
        <v>45.75</v>
      </c>
      <c r="P114" s="1">
        <v>95.44</v>
      </c>
    </row>
    <row r="115" spans="1:16" x14ac:dyDescent="0.3">
      <c r="A115" s="1">
        <v>113</v>
      </c>
      <c r="B115" s="1">
        <v>83.66</v>
      </c>
      <c r="C115" s="1">
        <v>84.55</v>
      </c>
      <c r="D115" s="1">
        <v>56.18</v>
      </c>
      <c r="E115" s="1">
        <v>88.08</v>
      </c>
      <c r="F115" s="1">
        <v>124.3</v>
      </c>
      <c r="G115" s="1">
        <v>118.6</v>
      </c>
      <c r="H115" s="1">
        <v>99.92</v>
      </c>
      <c r="I115" s="1">
        <v>111.4</v>
      </c>
      <c r="J115" s="1">
        <v>106.6</v>
      </c>
      <c r="K115" s="1">
        <v>68.95</v>
      </c>
      <c r="L115" s="1">
        <v>104.9</v>
      </c>
      <c r="M115" s="1">
        <v>34.33</v>
      </c>
      <c r="N115" s="1">
        <v>136.4</v>
      </c>
      <c r="O115" s="1">
        <v>46</v>
      </c>
      <c r="P115" s="1">
        <v>96.83</v>
      </c>
    </row>
    <row r="116" spans="1:16" x14ac:dyDescent="0.3">
      <c r="A116" s="1">
        <v>114</v>
      </c>
      <c r="B116" s="1">
        <v>84.08</v>
      </c>
      <c r="C116" s="1">
        <v>87.74</v>
      </c>
      <c r="D116" s="1">
        <v>56.33</v>
      </c>
      <c r="E116" s="1">
        <v>88.44</v>
      </c>
      <c r="F116" s="1">
        <v>124.4</v>
      </c>
      <c r="G116" s="1">
        <v>119.1</v>
      </c>
      <c r="H116" s="1">
        <v>98.85</v>
      </c>
      <c r="I116" s="1">
        <v>112.5</v>
      </c>
      <c r="J116" s="1">
        <v>107.9</v>
      </c>
      <c r="K116" s="1">
        <v>69.89</v>
      </c>
      <c r="L116" s="1">
        <v>102</v>
      </c>
      <c r="M116" s="1">
        <v>34.47</v>
      </c>
      <c r="N116" s="1">
        <v>138.19999999999999</v>
      </c>
      <c r="O116" s="1">
        <v>46.35</v>
      </c>
      <c r="P116" s="1">
        <v>98.43</v>
      </c>
    </row>
    <row r="117" spans="1:16" x14ac:dyDescent="0.3">
      <c r="A117" s="1">
        <v>115</v>
      </c>
      <c r="B117" s="1">
        <v>84.65</v>
      </c>
      <c r="C117" s="1">
        <v>80.55</v>
      </c>
      <c r="D117" s="1">
        <v>57.48</v>
      </c>
      <c r="E117" s="1">
        <v>88.99</v>
      </c>
      <c r="F117" s="1">
        <v>118.4</v>
      </c>
      <c r="G117" s="1">
        <v>121</v>
      </c>
      <c r="H117" s="1">
        <v>100.1</v>
      </c>
      <c r="I117" s="1">
        <v>121.1</v>
      </c>
      <c r="J117" s="1">
        <v>109.4</v>
      </c>
      <c r="K117" s="1">
        <v>70.709999999999994</v>
      </c>
      <c r="L117" s="1">
        <v>103.5</v>
      </c>
      <c r="M117" s="1">
        <v>34.75</v>
      </c>
      <c r="N117" s="1">
        <v>140.19999999999999</v>
      </c>
      <c r="O117" s="1">
        <v>46.87</v>
      </c>
      <c r="P117" s="1">
        <v>99.63</v>
      </c>
    </row>
    <row r="118" spans="1:16" x14ac:dyDescent="0.3">
      <c r="A118" s="1">
        <v>116</v>
      </c>
      <c r="B118" s="1">
        <v>84.99</v>
      </c>
      <c r="C118" s="1">
        <v>88.28</v>
      </c>
      <c r="D118" s="1">
        <v>57.09</v>
      </c>
      <c r="E118" s="1">
        <v>89.42</v>
      </c>
      <c r="F118" s="1">
        <v>121.4</v>
      </c>
      <c r="G118" s="1">
        <v>122.7</v>
      </c>
      <c r="H118" s="1">
        <v>101.6</v>
      </c>
      <c r="I118" s="1">
        <v>124.9</v>
      </c>
      <c r="J118" s="1">
        <v>110.4</v>
      </c>
      <c r="K118" s="1">
        <v>71.06</v>
      </c>
      <c r="L118" s="1">
        <v>104.1</v>
      </c>
      <c r="M118" s="1">
        <v>35.17</v>
      </c>
      <c r="N118" s="1">
        <v>141.4</v>
      </c>
      <c r="O118" s="1">
        <v>46.96</v>
      </c>
      <c r="P118" s="1">
        <v>100.9</v>
      </c>
    </row>
    <row r="119" spans="1:16" x14ac:dyDescent="0.3">
      <c r="A119" s="1">
        <v>117</v>
      </c>
      <c r="B119" s="1">
        <v>85.51</v>
      </c>
      <c r="C119" s="1">
        <v>88.83</v>
      </c>
      <c r="D119" s="1">
        <v>57.98</v>
      </c>
      <c r="E119" s="1">
        <v>90.04</v>
      </c>
      <c r="F119" s="1">
        <v>125.4</v>
      </c>
      <c r="G119" s="1">
        <v>123.7</v>
      </c>
      <c r="H119" s="1">
        <v>102.3</v>
      </c>
      <c r="I119" s="1">
        <v>125.1</v>
      </c>
      <c r="J119" s="1">
        <v>111.7</v>
      </c>
      <c r="K119" s="1">
        <v>71.75</v>
      </c>
      <c r="L119" s="1">
        <v>105.1</v>
      </c>
      <c r="M119" s="1">
        <v>35.26</v>
      </c>
      <c r="N119" s="1">
        <v>142.5</v>
      </c>
      <c r="O119" s="1">
        <v>47.73</v>
      </c>
      <c r="P119" s="1">
        <v>102.3</v>
      </c>
    </row>
    <row r="120" spans="1:16" x14ac:dyDescent="0.3">
      <c r="A120" s="1">
        <v>118</v>
      </c>
      <c r="B120" s="1">
        <v>86</v>
      </c>
      <c r="C120" s="1">
        <v>91.44</v>
      </c>
      <c r="D120" s="1">
        <v>58.83</v>
      </c>
      <c r="E120" s="1">
        <v>90.58</v>
      </c>
      <c r="F120" s="1">
        <v>123</v>
      </c>
      <c r="G120" s="1">
        <v>125.3</v>
      </c>
      <c r="H120" s="1">
        <v>89.95</v>
      </c>
      <c r="I120" s="1">
        <v>127.3</v>
      </c>
      <c r="J120" s="1">
        <v>112.7</v>
      </c>
      <c r="K120" s="1">
        <v>72.11</v>
      </c>
      <c r="L120" s="1">
        <v>113.8</v>
      </c>
      <c r="M120" s="1">
        <v>35.78</v>
      </c>
      <c r="N120" s="1">
        <v>145.1</v>
      </c>
      <c r="O120" s="1">
        <v>48.03</v>
      </c>
      <c r="P120" s="1">
        <v>103</v>
      </c>
    </row>
    <row r="121" spans="1:16" x14ac:dyDescent="0.3">
      <c r="A121" s="1">
        <v>119</v>
      </c>
      <c r="B121" s="1">
        <v>86.54</v>
      </c>
      <c r="C121" s="1">
        <v>92.17</v>
      </c>
      <c r="D121" s="1">
        <v>59.9</v>
      </c>
      <c r="E121" s="1">
        <v>91.67</v>
      </c>
      <c r="F121" s="1">
        <v>122.3</v>
      </c>
      <c r="G121" s="1">
        <v>126.4</v>
      </c>
      <c r="H121" s="1">
        <v>88.85</v>
      </c>
      <c r="I121" s="1">
        <v>123.6</v>
      </c>
      <c r="J121" s="1">
        <v>113.7</v>
      </c>
      <c r="K121" s="1">
        <v>72.64</v>
      </c>
      <c r="L121" s="1">
        <v>113.8</v>
      </c>
      <c r="M121" s="1">
        <v>36.04</v>
      </c>
      <c r="N121" s="1">
        <v>145.30000000000001</v>
      </c>
      <c r="O121" s="1">
        <v>48.9</v>
      </c>
      <c r="P121" s="1">
        <v>104.3</v>
      </c>
    </row>
    <row r="122" spans="1:16" x14ac:dyDescent="0.3">
      <c r="A122" s="1">
        <v>120</v>
      </c>
      <c r="B122" s="1">
        <v>86.97</v>
      </c>
      <c r="C122" s="1">
        <v>91.89</v>
      </c>
      <c r="D122" s="1">
        <v>60.6</v>
      </c>
      <c r="E122" s="1">
        <v>91.62</v>
      </c>
      <c r="F122" s="1">
        <v>130.69999999999999</v>
      </c>
      <c r="G122" s="1">
        <v>127.6</v>
      </c>
      <c r="H122" s="1">
        <v>96.79</v>
      </c>
      <c r="I122" s="1">
        <v>127.6</v>
      </c>
      <c r="J122" s="1">
        <v>114.5</v>
      </c>
      <c r="K122" s="1">
        <v>73.430000000000007</v>
      </c>
      <c r="L122" s="1">
        <v>112.6</v>
      </c>
      <c r="M122" s="1">
        <v>36.25</v>
      </c>
      <c r="N122" s="1">
        <v>146.4</v>
      </c>
      <c r="O122" s="1">
        <v>49.66</v>
      </c>
      <c r="P122" s="1">
        <v>105.5</v>
      </c>
    </row>
    <row r="123" spans="1:16" x14ac:dyDescent="0.3">
      <c r="A123" s="1">
        <v>121</v>
      </c>
      <c r="B123" s="1">
        <v>87.45</v>
      </c>
      <c r="C123" s="1">
        <v>87.67</v>
      </c>
      <c r="D123" s="1">
        <v>60.68</v>
      </c>
      <c r="E123" s="1">
        <v>92.76</v>
      </c>
      <c r="F123" s="1">
        <v>132.69999999999999</v>
      </c>
      <c r="G123" s="1">
        <v>127.8</v>
      </c>
      <c r="H123" s="1">
        <v>89.61</v>
      </c>
      <c r="I123" s="1">
        <v>131.4</v>
      </c>
      <c r="J123" s="1">
        <v>115.6</v>
      </c>
      <c r="K123" s="1">
        <v>74.209999999999994</v>
      </c>
      <c r="L123" s="1">
        <v>118.2</v>
      </c>
      <c r="M123" s="1">
        <v>36.340000000000003</v>
      </c>
      <c r="N123" s="1">
        <v>149</v>
      </c>
      <c r="O123" s="1">
        <v>49.98</v>
      </c>
      <c r="P123" s="1">
        <v>107</v>
      </c>
    </row>
    <row r="124" spans="1:16" x14ac:dyDescent="0.3">
      <c r="A124" s="1">
        <v>122</v>
      </c>
      <c r="B124" s="1">
        <v>87.92</v>
      </c>
      <c r="C124" s="1">
        <v>94.02</v>
      </c>
      <c r="D124" s="1">
        <v>60.79</v>
      </c>
      <c r="E124" s="1">
        <v>93.77</v>
      </c>
      <c r="F124" s="1">
        <v>125.6</v>
      </c>
      <c r="G124" s="1">
        <v>129.19999999999999</v>
      </c>
      <c r="H124" s="1">
        <v>101.4</v>
      </c>
      <c r="I124" s="1">
        <v>131.5</v>
      </c>
      <c r="J124" s="1">
        <v>116.6</v>
      </c>
      <c r="K124" s="1">
        <v>74.84</v>
      </c>
      <c r="L124" s="1">
        <v>113.5</v>
      </c>
      <c r="M124" s="1">
        <v>36.94</v>
      </c>
      <c r="N124" s="1">
        <v>154</v>
      </c>
      <c r="O124" s="1">
        <v>50.4</v>
      </c>
      <c r="P124" s="1">
        <v>107.9</v>
      </c>
    </row>
    <row r="125" spans="1:16" x14ac:dyDescent="0.3">
      <c r="A125" s="1">
        <v>123</v>
      </c>
      <c r="B125" s="1">
        <v>88.28</v>
      </c>
      <c r="C125" s="1">
        <v>94.13</v>
      </c>
      <c r="D125" s="1">
        <v>61.55</v>
      </c>
      <c r="E125" s="1">
        <v>94.3</v>
      </c>
      <c r="F125" s="1">
        <v>127.1</v>
      </c>
      <c r="G125" s="1">
        <v>131.9</v>
      </c>
      <c r="H125" s="1">
        <v>111</v>
      </c>
      <c r="I125" s="1">
        <v>135.30000000000001</v>
      </c>
      <c r="J125" s="1">
        <v>117.8</v>
      </c>
      <c r="K125" s="1">
        <v>75.510000000000005</v>
      </c>
      <c r="L125" s="1">
        <v>115.3</v>
      </c>
      <c r="M125" s="1">
        <v>37.25</v>
      </c>
      <c r="N125" s="1">
        <v>150.6</v>
      </c>
      <c r="O125" s="1">
        <v>50.7</v>
      </c>
      <c r="P125" s="1">
        <v>108.9</v>
      </c>
    </row>
    <row r="126" spans="1:16" x14ac:dyDescent="0.3">
      <c r="A126" s="1">
        <v>124</v>
      </c>
      <c r="B126" s="1">
        <v>89.33</v>
      </c>
      <c r="C126" s="1">
        <v>94.31</v>
      </c>
      <c r="D126" s="1">
        <v>62.33</v>
      </c>
      <c r="E126" s="1">
        <v>96.08</v>
      </c>
      <c r="F126" s="1">
        <v>135.6</v>
      </c>
      <c r="G126" s="1">
        <v>134.80000000000001</v>
      </c>
      <c r="H126" s="1">
        <v>111.4</v>
      </c>
      <c r="I126" s="1">
        <v>138.69999999999999</v>
      </c>
      <c r="J126" s="1">
        <v>119</v>
      </c>
      <c r="K126" s="1">
        <v>76.150000000000006</v>
      </c>
      <c r="L126" s="1">
        <v>116.6</v>
      </c>
      <c r="M126" s="1">
        <v>37.6</v>
      </c>
      <c r="N126" s="1">
        <v>154.80000000000001</v>
      </c>
      <c r="O126" s="1">
        <v>51.17</v>
      </c>
      <c r="P126" s="1">
        <v>109.8</v>
      </c>
    </row>
    <row r="127" spans="1:16" x14ac:dyDescent="0.3">
      <c r="A127" s="1">
        <v>125</v>
      </c>
      <c r="B127" s="1">
        <v>89.66</v>
      </c>
      <c r="C127" s="1">
        <v>94.95</v>
      </c>
      <c r="D127" s="1">
        <v>62.99</v>
      </c>
      <c r="E127" s="1">
        <v>98.65</v>
      </c>
      <c r="F127" s="1">
        <v>131.19999999999999</v>
      </c>
      <c r="G127" s="1">
        <v>135.9</v>
      </c>
      <c r="H127" s="1">
        <v>100.6</v>
      </c>
      <c r="I127" s="1">
        <v>141.9</v>
      </c>
      <c r="J127" s="1">
        <v>119.9</v>
      </c>
      <c r="K127" s="1">
        <v>76.62</v>
      </c>
      <c r="L127" s="1">
        <v>120.2</v>
      </c>
      <c r="M127" s="1">
        <v>37.840000000000003</v>
      </c>
      <c r="N127" s="1">
        <v>153.19999999999999</v>
      </c>
      <c r="O127" s="1">
        <v>51.38</v>
      </c>
      <c r="P127" s="1">
        <v>110.6</v>
      </c>
    </row>
    <row r="128" spans="1:16" x14ac:dyDescent="0.3">
      <c r="A128" s="1">
        <v>126</v>
      </c>
      <c r="B128" s="1">
        <v>91.89</v>
      </c>
      <c r="C128" s="1">
        <v>99.72</v>
      </c>
      <c r="D128" s="1">
        <v>63.49</v>
      </c>
      <c r="E128" s="1">
        <v>100.9</v>
      </c>
      <c r="F128" s="1">
        <v>135.4</v>
      </c>
      <c r="G128" s="1">
        <v>137.69999999999999</v>
      </c>
      <c r="H128" s="1">
        <v>115.4</v>
      </c>
      <c r="I128" s="1">
        <v>142.1</v>
      </c>
      <c r="J128" s="1">
        <v>120.9</v>
      </c>
      <c r="K128" s="1">
        <v>77.459999999999994</v>
      </c>
      <c r="L128" s="1">
        <v>128</v>
      </c>
      <c r="M128" s="1">
        <v>38.25</v>
      </c>
      <c r="N128" s="1">
        <v>154</v>
      </c>
      <c r="O128" s="1">
        <v>51.82</v>
      </c>
      <c r="P128" s="1">
        <v>111.3</v>
      </c>
    </row>
    <row r="129" spans="1:16" x14ac:dyDescent="0.3">
      <c r="A129" s="1">
        <v>127</v>
      </c>
      <c r="B129" s="1">
        <v>91.67</v>
      </c>
      <c r="C129" s="1">
        <v>101.7</v>
      </c>
      <c r="D129" s="1">
        <v>64.599999999999994</v>
      </c>
      <c r="E129" s="1">
        <v>99.01</v>
      </c>
      <c r="F129" s="1">
        <v>136.5</v>
      </c>
      <c r="G129" s="1">
        <v>138.80000000000001</v>
      </c>
      <c r="H129" s="1">
        <v>116.4</v>
      </c>
      <c r="I129" s="1">
        <v>138.30000000000001</v>
      </c>
      <c r="J129" s="1">
        <v>121.5</v>
      </c>
      <c r="K129" s="1">
        <v>78.16</v>
      </c>
      <c r="L129" s="1">
        <v>120.5</v>
      </c>
      <c r="M129" s="1">
        <v>38.46</v>
      </c>
      <c r="N129" s="1">
        <v>155.4</v>
      </c>
      <c r="O129" s="1">
        <v>52.27</v>
      </c>
      <c r="P129" s="1">
        <v>112.4</v>
      </c>
    </row>
    <row r="130" spans="1:16" x14ac:dyDescent="0.3">
      <c r="A130" s="1">
        <v>128</v>
      </c>
      <c r="B130" s="1">
        <v>91.94</v>
      </c>
      <c r="C130" s="1">
        <v>98.24</v>
      </c>
      <c r="D130" s="1">
        <v>65.38</v>
      </c>
      <c r="E130" s="1">
        <v>100.2</v>
      </c>
      <c r="F130" s="1">
        <v>135.1</v>
      </c>
      <c r="G130" s="1">
        <v>139.9</v>
      </c>
      <c r="H130" s="1">
        <v>114.5</v>
      </c>
      <c r="I130" s="1">
        <v>138.9</v>
      </c>
      <c r="J130" s="1">
        <v>123</v>
      </c>
      <c r="K130" s="1">
        <v>78.92</v>
      </c>
      <c r="L130" s="1">
        <v>121</v>
      </c>
      <c r="M130" s="1">
        <v>39.1</v>
      </c>
      <c r="N130" s="1">
        <v>158.30000000000001</v>
      </c>
      <c r="O130" s="1">
        <v>52.6</v>
      </c>
      <c r="P130" s="1">
        <v>113.1</v>
      </c>
    </row>
    <row r="131" spans="1:16" x14ac:dyDescent="0.3">
      <c r="A131" s="1">
        <v>129</v>
      </c>
      <c r="B131" s="1">
        <v>92.44</v>
      </c>
      <c r="C131" s="1">
        <v>96.34</v>
      </c>
      <c r="D131" s="1">
        <v>65.319999999999993</v>
      </c>
      <c r="E131" s="1">
        <v>106.2</v>
      </c>
      <c r="F131" s="1">
        <v>135.6</v>
      </c>
      <c r="G131" s="1">
        <v>142.30000000000001</v>
      </c>
      <c r="H131" s="1">
        <v>111.3</v>
      </c>
      <c r="I131" s="1">
        <v>135.4</v>
      </c>
      <c r="J131" s="1">
        <v>123.7</v>
      </c>
      <c r="K131" s="1">
        <v>79.41</v>
      </c>
      <c r="L131" s="1">
        <v>122.7</v>
      </c>
      <c r="M131" s="1">
        <v>39.11</v>
      </c>
      <c r="N131" s="1">
        <v>160.69999999999999</v>
      </c>
      <c r="O131" s="1">
        <v>53.04</v>
      </c>
      <c r="P131" s="1">
        <v>114</v>
      </c>
    </row>
    <row r="132" spans="1:16" x14ac:dyDescent="0.3">
      <c r="A132" s="1">
        <v>130</v>
      </c>
      <c r="B132" s="1">
        <v>92.77</v>
      </c>
      <c r="C132" s="1">
        <v>98.83</v>
      </c>
      <c r="D132" s="1">
        <v>66.02</v>
      </c>
      <c r="E132" s="1">
        <v>112.2</v>
      </c>
      <c r="F132" s="1">
        <v>144.1</v>
      </c>
      <c r="G132" s="1">
        <v>144</v>
      </c>
      <c r="H132" s="1">
        <v>113.6</v>
      </c>
      <c r="I132" s="1">
        <v>143.19999999999999</v>
      </c>
      <c r="J132" s="1">
        <v>125.1</v>
      </c>
      <c r="K132" s="1">
        <v>79.8</v>
      </c>
      <c r="L132" s="1">
        <v>123.7</v>
      </c>
      <c r="M132" s="1">
        <v>39.5</v>
      </c>
      <c r="N132" s="1">
        <v>163.1</v>
      </c>
      <c r="O132" s="1">
        <v>53.08</v>
      </c>
      <c r="P132" s="1">
        <v>114.6</v>
      </c>
    </row>
    <row r="133" spans="1:16" x14ac:dyDescent="0.3">
      <c r="A133" s="1">
        <v>131</v>
      </c>
      <c r="B133" s="1">
        <v>93.46</v>
      </c>
      <c r="C133" s="1">
        <v>101.2</v>
      </c>
      <c r="D133" s="1">
        <v>66.34</v>
      </c>
      <c r="E133" s="1">
        <v>109.7</v>
      </c>
      <c r="F133" s="1">
        <v>146.80000000000001</v>
      </c>
      <c r="G133" s="1">
        <v>145.6</v>
      </c>
      <c r="H133" s="1">
        <v>106.5</v>
      </c>
      <c r="I133" s="1">
        <v>144</v>
      </c>
      <c r="J133" s="1">
        <v>126.3</v>
      </c>
      <c r="K133" s="1">
        <v>80.83</v>
      </c>
      <c r="L133" s="1">
        <v>125</v>
      </c>
      <c r="M133" s="1">
        <v>40.04</v>
      </c>
      <c r="N133" s="1">
        <v>165.1</v>
      </c>
      <c r="O133" s="1">
        <v>53.35</v>
      </c>
      <c r="P133" s="1">
        <v>115.6</v>
      </c>
    </row>
    <row r="134" spans="1:16" x14ac:dyDescent="0.3">
      <c r="A134" s="1">
        <v>132</v>
      </c>
      <c r="B134" s="1">
        <v>94.15</v>
      </c>
      <c r="C134" s="1">
        <v>99.84</v>
      </c>
      <c r="D134" s="1">
        <v>66.44</v>
      </c>
      <c r="E134" s="1">
        <v>101.6</v>
      </c>
      <c r="F134" s="1">
        <v>145.30000000000001</v>
      </c>
      <c r="G134" s="1">
        <v>146.9</v>
      </c>
      <c r="H134" s="1">
        <v>104.4</v>
      </c>
      <c r="I134" s="1">
        <v>145.9</v>
      </c>
      <c r="J134" s="1">
        <v>127.6</v>
      </c>
      <c r="K134" s="1">
        <v>80.959999999999994</v>
      </c>
      <c r="L134" s="1">
        <v>127</v>
      </c>
      <c r="M134" s="1">
        <v>40.33</v>
      </c>
      <c r="N134" s="1">
        <v>166.4</v>
      </c>
      <c r="O134" s="1">
        <v>53.75</v>
      </c>
      <c r="P134" s="1">
        <v>116.5</v>
      </c>
    </row>
    <row r="135" spans="1:16" x14ac:dyDescent="0.3">
      <c r="A135" s="1">
        <v>133</v>
      </c>
      <c r="B135" s="1">
        <v>95.93</v>
      </c>
      <c r="C135" s="1">
        <v>98.89</v>
      </c>
      <c r="D135" s="1">
        <v>67.12</v>
      </c>
      <c r="E135" s="1">
        <v>104.2</v>
      </c>
      <c r="F135" s="1">
        <v>147.1</v>
      </c>
      <c r="G135" s="1">
        <v>147.9</v>
      </c>
      <c r="H135" s="1">
        <v>106.4</v>
      </c>
      <c r="I135" s="1">
        <v>147.5</v>
      </c>
      <c r="J135" s="1">
        <v>129.1</v>
      </c>
      <c r="K135" s="1">
        <v>82.08</v>
      </c>
      <c r="L135" s="1">
        <v>128.4</v>
      </c>
      <c r="M135" s="1">
        <v>40.630000000000003</v>
      </c>
      <c r="N135" s="1">
        <v>167.6</v>
      </c>
      <c r="O135" s="1">
        <v>54.18</v>
      </c>
      <c r="P135" s="1">
        <v>117.4</v>
      </c>
    </row>
    <row r="136" spans="1:16" x14ac:dyDescent="0.3">
      <c r="A136" s="1">
        <v>134</v>
      </c>
      <c r="B136" s="1">
        <v>95.15</v>
      </c>
      <c r="C136" s="1">
        <v>107.7</v>
      </c>
      <c r="D136" s="1">
        <v>67.19</v>
      </c>
      <c r="E136" s="1">
        <v>106.3</v>
      </c>
      <c r="F136" s="1">
        <v>149.19999999999999</v>
      </c>
      <c r="G136" s="1">
        <v>148.6</v>
      </c>
      <c r="H136" s="1">
        <v>118.3</v>
      </c>
      <c r="I136" s="1">
        <v>149.4</v>
      </c>
      <c r="J136" s="1">
        <v>130</v>
      </c>
      <c r="K136" s="1">
        <v>82.78</v>
      </c>
      <c r="L136" s="1">
        <v>130.1</v>
      </c>
      <c r="M136" s="1">
        <v>40.909999999999997</v>
      </c>
      <c r="N136" s="1">
        <v>168.7</v>
      </c>
      <c r="O136" s="1">
        <v>54.44</v>
      </c>
      <c r="P136" s="1">
        <v>118.7</v>
      </c>
    </row>
    <row r="137" spans="1:16" x14ac:dyDescent="0.3">
      <c r="A137" s="1">
        <v>135</v>
      </c>
      <c r="B137" s="1">
        <v>95.58</v>
      </c>
      <c r="C137" s="1">
        <v>108.5</v>
      </c>
      <c r="D137" s="1">
        <v>68.209999999999994</v>
      </c>
      <c r="E137" s="1">
        <v>104.1</v>
      </c>
      <c r="F137" s="1">
        <v>151.30000000000001</v>
      </c>
      <c r="G137" s="1">
        <v>149.5</v>
      </c>
      <c r="H137" s="1">
        <v>124.7</v>
      </c>
      <c r="I137" s="1">
        <v>147</v>
      </c>
      <c r="J137" s="1">
        <v>131.4</v>
      </c>
      <c r="K137" s="1">
        <v>83.25</v>
      </c>
      <c r="L137" s="1">
        <v>131</v>
      </c>
      <c r="M137" s="1">
        <v>41.92</v>
      </c>
      <c r="N137" s="1">
        <v>169.7</v>
      </c>
      <c r="O137" s="1">
        <v>54.97</v>
      </c>
      <c r="P137" s="1">
        <v>120</v>
      </c>
    </row>
    <row r="138" spans="1:16" x14ac:dyDescent="0.3">
      <c r="A138" s="1">
        <v>136</v>
      </c>
      <c r="B138" s="1">
        <v>95.66</v>
      </c>
      <c r="C138" s="1">
        <v>109.3</v>
      </c>
      <c r="D138" s="1">
        <v>68.06</v>
      </c>
      <c r="E138" s="1">
        <v>106.1</v>
      </c>
      <c r="F138" s="1">
        <v>153.1</v>
      </c>
      <c r="G138" s="1">
        <v>150.19999999999999</v>
      </c>
      <c r="H138" s="1">
        <v>121.8</v>
      </c>
      <c r="I138" s="1">
        <v>150.30000000000001</v>
      </c>
      <c r="J138" s="1">
        <v>132.4</v>
      </c>
      <c r="K138" s="1">
        <v>84.13</v>
      </c>
      <c r="L138" s="1">
        <v>131.4</v>
      </c>
      <c r="M138" s="1">
        <v>41.32</v>
      </c>
      <c r="N138" s="1">
        <v>170.7</v>
      </c>
      <c r="O138" s="1">
        <v>55.63</v>
      </c>
      <c r="P138" s="1">
        <v>120.7</v>
      </c>
    </row>
    <row r="139" spans="1:16" x14ac:dyDescent="0.3">
      <c r="A139" s="1">
        <v>137</v>
      </c>
      <c r="B139" s="1">
        <v>97.04</v>
      </c>
      <c r="C139" s="1">
        <v>103.7</v>
      </c>
      <c r="D139" s="1">
        <v>68.5</v>
      </c>
      <c r="E139" s="1">
        <v>106.8</v>
      </c>
      <c r="F139" s="1">
        <v>158.5</v>
      </c>
      <c r="G139" s="1">
        <v>151.1</v>
      </c>
      <c r="H139" s="1">
        <v>129.69999999999999</v>
      </c>
      <c r="I139" s="1">
        <v>149</v>
      </c>
      <c r="J139" s="1">
        <v>133.6</v>
      </c>
      <c r="K139" s="1">
        <v>84.88</v>
      </c>
      <c r="L139" s="1">
        <v>132.6</v>
      </c>
      <c r="M139" s="1">
        <v>41.75</v>
      </c>
      <c r="N139" s="1">
        <v>171.7</v>
      </c>
      <c r="O139" s="1">
        <v>55.9</v>
      </c>
      <c r="P139" s="1">
        <v>121.8</v>
      </c>
    </row>
    <row r="140" spans="1:16" x14ac:dyDescent="0.3">
      <c r="A140" s="1">
        <v>138</v>
      </c>
      <c r="B140" s="1">
        <v>98.21</v>
      </c>
      <c r="C140" s="1">
        <v>99.38</v>
      </c>
      <c r="D140" s="1">
        <v>68.78</v>
      </c>
      <c r="E140" s="1">
        <v>108.4</v>
      </c>
      <c r="F140" s="1">
        <v>164.8</v>
      </c>
      <c r="G140" s="1">
        <v>151.80000000000001</v>
      </c>
      <c r="H140" s="1">
        <v>126.5</v>
      </c>
      <c r="I140" s="1">
        <v>149.69999999999999</v>
      </c>
      <c r="J140" s="1">
        <v>134.6</v>
      </c>
      <c r="K140" s="1">
        <v>85.64</v>
      </c>
      <c r="L140" s="1">
        <v>135.19999999999999</v>
      </c>
      <c r="M140" s="1">
        <v>41.85</v>
      </c>
      <c r="N140" s="1">
        <v>172.8</v>
      </c>
      <c r="O140" s="1">
        <v>56.34</v>
      </c>
      <c r="P140" s="1">
        <v>123.1</v>
      </c>
    </row>
    <row r="141" spans="1:16" x14ac:dyDescent="0.3">
      <c r="A141" s="1">
        <v>139</v>
      </c>
      <c r="B141" s="1">
        <v>98.9</v>
      </c>
      <c r="C141" s="1">
        <v>103.5</v>
      </c>
      <c r="D141" s="1">
        <v>69.040000000000006</v>
      </c>
      <c r="E141" s="1">
        <v>112.9</v>
      </c>
      <c r="F141" s="1">
        <v>159.5</v>
      </c>
      <c r="G141" s="1">
        <v>153.19999999999999</v>
      </c>
      <c r="H141" s="1">
        <v>128.1</v>
      </c>
      <c r="I141" s="1">
        <v>133.5</v>
      </c>
      <c r="J141" s="1">
        <v>136.1</v>
      </c>
      <c r="K141" s="1">
        <v>86.33</v>
      </c>
      <c r="L141" s="1">
        <v>136.6</v>
      </c>
      <c r="M141" s="1">
        <v>42.25</v>
      </c>
      <c r="N141" s="1">
        <v>175.1</v>
      </c>
      <c r="O141" s="1">
        <v>56.95</v>
      </c>
      <c r="P141" s="1">
        <v>124</v>
      </c>
    </row>
    <row r="142" spans="1:16" x14ac:dyDescent="0.3">
      <c r="A142" s="1">
        <v>140</v>
      </c>
      <c r="B142" s="1">
        <v>100.3</v>
      </c>
      <c r="C142" s="1">
        <v>103.2</v>
      </c>
      <c r="D142" s="1">
        <v>69.680000000000007</v>
      </c>
      <c r="E142" s="1">
        <v>115.8</v>
      </c>
      <c r="F142" s="1">
        <v>161.5</v>
      </c>
      <c r="G142" s="1">
        <v>154.30000000000001</v>
      </c>
      <c r="H142" s="1">
        <v>129.4</v>
      </c>
      <c r="I142" s="1">
        <v>131</v>
      </c>
      <c r="J142" s="1">
        <v>138</v>
      </c>
      <c r="K142" s="1">
        <v>86.95</v>
      </c>
      <c r="L142" s="1">
        <v>139.30000000000001</v>
      </c>
      <c r="M142" s="1">
        <v>42.41</v>
      </c>
      <c r="N142" s="1">
        <v>176.5</v>
      </c>
      <c r="O142" s="1">
        <v>57.5</v>
      </c>
      <c r="P142" s="1">
        <v>124.9</v>
      </c>
    </row>
    <row r="143" spans="1:16" x14ac:dyDescent="0.3">
      <c r="A143" s="1">
        <v>141</v>
      </c>
      <c r="B143" s="1">
        <v>101.1</v>
      </c>
      <c r="C143" s="1">
        <v>113.3</v>
      </c>
      <c r="D143" s="1">
        <v>70.989999999999995</v>
      </c>
      <c r="E143" s="1">
        <v>116.8</v>
      </c>
      <c r="F143" s="1">
        <v>158.19999999999999</v>
      </c>
      <c r="G143" s="1">
        <v>155.1</v>
      </c>
      <c r="H143" s="1">
        <v>130.30000000000001</v>
      </c>
      <c r="I143" s="1">
        <v>143.80000000000001</v>
      </c>
      <c r="J143" s="1">
        <v>139.30000000000001</v>
      </c>
      <c r="K143" s="1">
        <v>87.81</v>
      </c>
      <c r="L143" s="1">
        <v>140.80000000000001</v>
      </c>
      <c r="M143" s="1">
        <v>43.21</v>
      </c>
      <c r="N143" s="1">
        <v>178.3</v>
      </c>
      <c r="O143" s="1">
        <v>57.73</v>
      </c>
      <c r="P143" s="1">
        <v>125.9</v>
      </c>
    </row>
    <row r="144" spans="1:16" x14ac:dyDescent="0.3">
      <c r="A144" s="1">
        <v>142</v>
      </c>
      <c r="B144" s="1">
        <v>100.8</v>
      </c>
      <c r="C144" s="1">
        <v>111.6</v>
      </c>
      <c r="D144" s="1">
        <v>70.23</v>
      </c>
      <c r="E144" s="1">
        <v>117</v>
      </c>
      <c r="F144" s="1">
        <v>158.30000000000001</v>
      </c>
      <c r="G144" s="1">
        <v>157.1</v>
      </c>
      <c r="H144" s="1">
        <v>131.5</v>
      </c>
      <c r="I144" s="1">
        <v>156.69999999999999</v>
      </c>
      <c r="J144" s="1">
        <v>141.1</v>
      </c>
      <c r="K144" s="1">
        <v>88.43</v>
      </c>
      <c r="L144" s="1">
        <v>142.1</v>
      </c>
      <c r="M144" s="1">
        <v>43.01</v>
      </c>
      <c r="N144" s="1">
        <v>179.9</v>
      </c>
      <c r="O144" s="1">
        <v>58.85</v>
      </c>
      <c r="P144" s="1">
        <v>127.1</v>
      </c>
    </row>
    <row r="145" spans="1:16" x14ac:dyDescent="0.3">
      <c r="A145" s="1">
        <v>143</v>
      </c>
      <c r="B145" s="1">
        <v>101.5</v>
      </c>
      <c r="C145" s="1">
        <v>105.5</v>
      </c>
      <c r="D145" s="1">
        <v>70.67</v>
      </c>
      <c r="E145" s="1">
        <v>118.4</v>
      </c>
      <c r="F145" s="1">
        <v>171.2</v>
      </c>
      <c r="G145" s="1">
        <v>157.80000000000001</v>
      </c>
      <c r="H145" s="1">
        <v>133.80000000000001</v>
      </c>
      <c r="I145" s="1">
        <v>164.6</v>
      </c>
      <c r="J145" s="1">
        <v>142.19999999999999</v>
      </c>
      <c r="K145" s="1">
        <v>89.27</v>
      </c>
      <c r="L145" s="1">
        <v>142.69999999999999</v>
      </c>
      <c r="M145" s="1">
        <v>43.25</v>
      </c>
      <c r="N145" s="1">
        <v>181.5</v>
      </c>
      <c r="O145" s="1">
        <v>58.95</v>
      </c>
      <c r="P145" s="1">
        <v>128.4</v>
      </c>
    </row>
    <row r="146" spans="1:16" x14ac:dyDescent="0.3">
      <c r="A146" s="1">
        <v>144</v>
      </c>
      <c r="B146" s="1">
        <v>102.1</v>
      </c>
      <c r="C146" s="1">
        <v>104.2</v>
      </c>
      <c r="D146" s="1">
        <v>70.959999999999994</v>
      </c>
      <c r="E146" s="1">
        <v>118.4</v>
      </c>
      <c r="F146" s="1">
        <v>170.5</v>
      </c>
      <c r="G146" s="1">
        <v>159.1</v>
      </c>
      <c r="H146" s="1">
        <v>135.69999999999999</v>
      </c>
      <c r="I146" s="1">
        <v>159.4</v>
      </c>
      <c r="J146" s="1">
        <v>143.5</v>
      </c>
      <c r="K146" s="1">
        <v>90.14</v>
      </c>
      <c r="L146" s="1">
        <v>144.5</v>
      </c>
      <c r="M146" s="1">
        <v>43.51</v>
      </c>
      <c r="N146" s="1">
        <v>182.2</v>
      </c>
      <c r="O146" s="1">
        <v>59.3</v>
      </c>
      <c r="P146" s="1">
        <v>129.30000000000001</v>
      </c>
    </row>
    <row r="147" spans="1:16" x14ac:dyDescent="0.3">
      <c r="A147" s="1">
        <v>145</v>
      </c>
      <c r="B147" s="1">
        <v>102.5</v>
      </c>
      <c r="C147" s="1">
        <v>102.5</v>
      </c>
      <c r="D147" s="1">
        <v>71.12</v>
      </c>
      <c r="E147" s="1">
        <v>122.2</v>
      </c>
      <c r="F147" s="1">
        <v>164.3</v>
      </c>
      <c r="G147" s="1">
        <v>160.19999999999999</v>
      </c>
      <c r="H147" s="1">
        <v>136.1</v>
      </c>
      <c r="I147" s="1">
        <v>166.4</v>
      </c>
      <c r="J147" s="1">
        <v>144.69999999999999</v>
      </c>
      <c r="K147" s="1">
        <v>91.12</v>
      </c>
      <c r="L147" s="1">
        <v>145.5</v>
      </c>
      <c r="M147" s="1">
        <v>43.87</v>
      </c>
      <c r="N147" s="1">
        <v>183</v>
      </c>
      <c r="O147" s="1">
        <v>59.52</v>
      </c>
      <c r="P147" s="1">
        <v>130.80000000000001</v>
      </c>
    </row>
    <row r="148" spans="1:16" x14ac:dyDescent="0.3">
      <c r="A148" s="1">
        <v>146</v>
      </c>
      <c r="B148" s="1">
        <v>103</v>
      </c>
      <c r="C148" s="1">
        <v>112</v>
      </c>
      <c r="D148" s="1">
        <v>71.680000000000007</v>
      </c>
      <c r="E148" s="1">
        <v>124.5</v>
      </c>
      <c r="F148" s="1">
        <v>166.6</v>
      </c>
      <c r="G148" s="1">
        <v>161.5</v>
      </c>
      <c r="H148" s="1">
        <v>137.9</v>
      </c>
      <c r="I148" s="1">
        <v>158.9</v>
      </c>
      <c r="J148" s="1">
        <v>145.6</v>
      </c>
      <c r="K148" s="1">
        <v>91.59</v>
      </c>
      <c r="L148" s="1">
        <v>147.6</v>
      </c>
      <c r="M148" s="1">
        <v>44.24</v>
      </c>
      <c r="N148" s="1">
        <v>184.1</v>
      </c>
      <c r="O148" s="1">
        <v>60.15</v>
      </c>
      <c r="P148" s="1">
        <v>132</v>
      </c>
    </row>
    <row r="149" spans="1:16" x14ac:dyDescent="0.3">
      <c r="A149" s="1">
        <v>147</v>
      </c>
      <c r="B149" s="1">
        <v>104</v>
      </c>
      <c r="C149" s="1">
        <v>109</v>
      </c>
      <c r="D149" s="1">
        <v>72.099999999999994</v>
      </c>
      <c r="E149" s="1">
        <v>123.2</v>
      </c>
      <c r="F149" s="1">
        <v>174.6</v>
      </c>
      <c r="G149" s="1">
        <v>162.9</v>
      </c>
      <c r="H149" s="1">
        <v>139.30000000000001</v>
      </c>
      <c r="I149" s="1">
        <v>162.30000000000001</v>
      </c>
      <c r="J149" s="1">
        <v>146.80000000000001</v>
      </c>
      <c r="K149" s="1">
        <v>92.25</v>
      </c>
      <c r="L149" s="1">
        <v>148.80000000000001</v>
      </c>
      <c r="M149" s="1">
        <v>44.44</v>
      </c>
      <c r="N149" s="1">
        <v>185.5</v>
      </c>
      <c r="O149" s="1">
        <v>60.59</v>
      </c>
      <c r="P149" s="1">
        <v>133.5</v>
      </c>
    </row>
    <row r="150" spans="1:16" x14ac:dyDescent="0.3">
      <c r="A150" s="1">
        <v>148</v>
      </c>
      <c r="B150" s="1">
        <v>105.5</v>
      </c>
      <c r="C150" s="1">
        <v>118.1</v>
      </c>
      <c r="D150" s="1">
        <v>72.38</v>
      </c>
      <c r="E150" s="1">
        <v>125.7</v>
      </c>
      <c r="F150" s="1">
        <v>180.9</v>
      </c>
      <c r="G150" s="1">
        <v>165</v>
      </c>
      <c r="H150" s="1">
        <v>141</v>
      </c>
      <c r="I150" s="1">
        <v>167.9</v>
      </c>
      <c r="J150" s="1">
        <v>147.69999999999999</v>
      </c>
      <c r="K150" s="1">
        <v>92.6</v>
      </c>
      <c r="L150" s="1">
        <v>149.4</v>
      </c>
      <c r="M150" s="1">
        <v>44.75</v>
      </c>
      <c r="N150" s="1">
        <v>186.8</v>
      </c>
      <c r="O150" s="1">
        <v>60.76</v>
      </c>
      <c r="P150" s="1">
        <v>134.30000000000001</v>
      </c>
    </row>
    <row r="151" spans="1:16" x14ac:dyDescent="0.3">
      <c r="A151" s="1">
        <v>149</v>
      </c>
      <c r="B151" s="1">
        <v>104.8</v>
      </c>
      <c r="C151" s="1">
        <v>112.7</v>
      </c>
      <c r="D151" s="1">
        <v>72.95</v>
      </c>
      <c r="E151" s="1">
        <v>125.5</v>
      </c>
      <c r="F151" s="1">
        <v>176.9</v>
      </c>
      <c r="G151" s="1">
        <v>166.1</v>
      </c>
      <c r="H151" s="1">
        <v>141.30000000000001</v>
      </c>
      <c r="I151" s="1">
        <v>154.19999999999999</v>
      </c>
      <c r="J151" s="1">
        <v>149.1</v>
      </c>
      <c r="K151" s="1">
        <v>93.18</v>
      </c>
      <c r="L151" s="1">
        <v>150.5</v>
      </c>
      <c r="M151" s="1">
        <v>45.15</v>
      </c>
      <c r="N151" s="1">
        <v>187.9</v>
      </c>
      <c r="O151" s="1">
        <v>61.22</v>
      </c>
      <c r="P151" s="1">
        <v>136.80000000000001</v>
      </c>
    </row>
    <row r="152" spans="1:16" x14ac:dyDescent="0.3">
      <c r="A152" s="1">
        <v>150</v>
      </c>
      <c r="B152" s="1">
        <v>105.9</v>
      </c>
      <c r="C152" s="1">
        <v>113.8</v>
      </c>
      <c r="D152" s="1">
        <v>74</v>
      </c>
      <c r="E152" s="1">
        <v>128</v>
      </c>
      <c r="F152" s="1">
        <v>178.8</v>
      </c>
      <c r="G152" s="1">
        <v>166.2</v>
      </c>
      <c r="H152" s="1">
        <v>142.19999999999999</v>
      </c>
      <c r="I152" s="1">
        <v>154.80000000000001</v>
      </c>
      <c r="J152" s="1">
        <v>149.80000000000001</v>
      </c>
      <c r="K152" s="1">
        <v>94.36</v>
      </c>
      <c r="L152" s="1">
        <v>152.19999999999999</v>
      </c>
      <c r="M152" s="1">
        <v>45.43</v>
      </c>
      <c r="N152" s="1">
        <v>188.8</v>
      </c>
      <c r="O152" s="1">
        <v>61.38</v>
      </c>
      <c r="P152" s="1">
        <v>138</v>
      </c>
    </row>
    <row r="153" spans="1:16" x14ac:dyDescent="0.3">
      <c r="A153" s="1">
        <v>151</v>
      </c>
      <c r="B153" s="1">
        <v>107.4</v>
      </c>
      <c r="C153" s="1">
        <v>113.2</v>
      </c>
      <c r="D153" s="1">
        <v>73.930000000000007</v>
      </c>
      <c r="E153" s="1">
        <v>132.4</v>
      </c>
      <c r="F153" s="1">
        <v>176.9</v>
      </c>
      <c r="G153" s="1">
        <v>167.3</v>
      </c>
      <c r="H153" s="1">
        <v>146.5</v>
      </c>
      <c r="I153" s="1">
        <v>156.69999999999999</v>
      </c>
      <c r="J153" s="1">
        <v>150.80000000000001</v>
      </c>
      <c r="K153" s="1">
        <v>94.73</v>
      </c>
      <c r="L153" s="1">
        <v>153.30000000000001</v>
      </c>
      <c r="M153" s="1">
        <v>45.75</v>
      </c>
      <c r="N153" s="1">
        <v>190.9</v>
      </c>
      <c r="O153" s="1">
        <v>62.05</v>
      </c>
      <c r="P153" s="1">
        <v>139.1</v>
      </c>
    </row>
    <row r="154" spans="1:16" x14ac:dyDescent="0.3">
      <c r="A154" s="1">
        <v>152</v>
      </c>
      <c r="B154" s="1">
        <v>108.8</v>
      </c>
      <c r="C154" s="1">
        <v>115.4</v>
      </c>
      <c r="D154" s="1">
        <v>74.44</v>
      </c>
      <c r="E154" s="1">
        <v>131.1</v>
      </c>
      <c r="F154" s="1">
        <v>177.9</v>
      </c>
      <c r="G154" s="1">
        <v>168.5</v>
      </c>
      <c r="H154" s="1">
        <v>144.30000000000001</v>
      </c>
      <c r="I154" s="1">
        <v>161.80000000000001</v>
      </c>
      <c r="J154" s="1">
        <v>151.9</v>
      </c>
      <c r="K154" s="1">
        <v>95.46</v>
      </c>
      <c r="L154" s="1">
        <v>154.4</v>
      </c>
      <c r="M154" s="1">
        <v>46.08</v>
      </c>
      <c r="N154" s="1">
        <v>192.7</v>
      </c>
      <c r="O154" s="1">
        <v>62.29</v>
      </c>
      <c r="P154" s="1">
        <v>140.1</v>
      </c>
    </row>
    <row r="155" spans="1:16" x14ac:dyDescent="0.3">
      <c r="A155" s="1">
        <v>153</v>
      </c>
      <c r="B155" s="1">
        <v>108.9</v>
      </c>
      <c r="C155" s="1">
        <v>112.5</v>
      </c>
      <c r="D155" s="1">
        <v>75.09</v>
      </c>
      <c r="E155" s="1">
        <v>131.1</v>
      </c>
      <c r="F155" s="1">
        <v>181.2</v>
      </c>
      <c r="G155" s="1">
        <v>170.9</v>
      </c>
      <c r="H155" s="1">
        <v>147</v>
      </c>
      <c r="I155" s="1">
        <v>172.2</v>
      </c>
      <c r="J155" s="1">
        <v>152.69999999999999</v>
      </c>
      <c r="K155" s="1">
        <v>96.42</v>
      </c>
      <c r="L155" s="1">
        <v>155.30000000000001</v>
      </c>
      <c r="M155" s="1">
        <v>46.25</v>
      </c>
      <c r="N155" s="1">
        <v>196.3</v>
      </c>
      <c r="O155" s="1">
        <v>62.78</v>
      </c>
      <c r="P155" s="1">
        <v>140.80000000000001</v>
      </c>
    </row>
    <row r="156" spans="1:16" x14ac:dyDescent="0.3">
      <c r="A156" s="1">
        <v>154</v>
      </c>
      <c r="B156" s="1">
        <v>109.8</v>
      </c>
      <c r="C156" s="1">
        <v>114.7</v>
      </c>
      <c r="D156" s="1">
        <v>75.16</v>
      </c>
      <c r="E156" s="1">
        <v>134.80000000000001</v>
      </c>
      <c r="F156" s="1">
        <v>181.7</v>
      </c>
      <c r="G156" s="1">
        <v>172.3</v>
      </c>
      <c r="H156" s="1">
        <v>144</v>
      </c>
      <c r="I156" s="1">
        <v>176.4</v>
      </c>
      <c r="J156" s="1">
        <v>153.69999999999999</v>
      </c>
      <c r="K156" s="1">
        <v>97.01</v>
      </c>
      <c r="L156" s="1">
        <v>156.30000000000001</v>
      </c>
      <c r="M156" s="1">
        <v>46.64</v>
      </c>
      <c r="N156" s="1">
        <v>197.1</v>
      </c>
      <c r="O156" s="1">
        <v>63.6</v>
      </c>
      <c r="P156" s="1">
        <v>141.69999999999999</v>
      </c>
    </row>
    <row r="157" spans="1:16" x14ac:dyDescent="0.3">
      <c r="A157" s="1">
        <v>155</v>
      </c>
      <c r="B157" s="1">
        <v>110.7</v>
      </c>
      <c r="C157" s="1">
        <v>119</v>
      </c>
      <c r="D157" s="1">
        <v>75.680000000000007</v>
      </c>
      <c r="E157" s="1">
        <v>137.19999999999999</v>
      </c>
      <c r="F157" s="1">
        <v>183.1</v>
      </c>
      <c r="G157" s="1">
        <v>173.2</v>
      </c>
      <c r="H157" s="1">
        <v>131.9</v>
      </c>
      <c r="I157" s="1">
        <v>177.8</v>
      </c>
      <c r="J157" s="1">
        <v>154.80000000000001</v>
      </c>
      <c r="K157" s="1">
        <v>97.59</v>
      </c>
      <c r="L157" s="1">
        <v>157.1</v>
      </c>
      <c r="M157" s="1">
        <v>46.75</v>
      </c>
      <c r="N157" s="1">
        <v>198.2</v>
      </c>
      <c r="O157" s="1">
        <v>63.83</v>
      </c>
      <c r="P157" s="1">
        <v>142.4</v>
      </c>
    </row>
    <row r="158" spans="1:16" x14ac:dyDescent="0.3">
      <c r="A158" s="1">
        <v>156</v>
      </c>
      <c r="B158" s="1">
        <v>111.9</v>
      </c>
      <c r="C158" s="1">
        <v>117.3</v>
      </c>
      <c r="D158" s="1">
        <v>76.400000000000006</v>
      </c>
      <c r="E158" s="1">
        <v>136.80000000000001</v>
      </c>
      <c r="F158" s="1">
        <v>184.4</v>
      </c>
      <c r="G158" s="1">
        <v>174.2</v>
      </c>
      <c r="H158" s="1">
        <v>134.80000000000001</v>
      </c>
      <c r="I158" s="1">
        <v>181.6</v>
      </c>
      <c r="J158" s="1">
        <v>155.9</v>
      </c>
      <c r="K158" s="1">
        <v>98.23</v>
      </c>
      <c r="L158" s="1">
        <v>158</v>
      </c>
      <c r="M158" s="1">
        <v>47.23</v>
      </c>
      <c r="N158" s="1">
        <v>199.7</v>
      </c>
      <c r="O158" s="1">
        <v>64.75</v>
      </c>
      <c r="P158" s="1">
        <v>143.30000000000001</v>
      </c>
    </row>
    <row r="159" spans="1:16" x14ac:dyDescent="0.3">
      <c r="A159" s="1">
        <v>157</v>
      </c>
      <c r="B159" s="1">
        <v>113</v>
      </c>
      <c r="C159" s="1">
        <v>119.9</v>
      </c>
      <c r="D159" s="1">
        <v>76.75</v>
      </c>
      <c r="E159" s="1">
        <v>139.4</v>
      </c>
      <c r="F159" s="1">
        <v>188.6</v>
      </c>
      <c r="G159" s="1">
        <v>175.3</v>
      </c>
      <c r="H159" s="1">
        <v>134</v>
      </c>
      <c r="I159" s="1">
        <v>169.3</v>
      </c>
      <c r="J159" s="1">
        <v>157</v>
      </c>
      <c r="K159" s="1">
        <v>98.43</v>
      </c>
      <c r="L159" s="1">
        <v>161</v>
      </c>
      <c r="M159" s="1">
        <v>47.34</v>
      </c>
      <c r="N159" s="1"/>
      <c r="O159" s="1">
        <v>65.75</v>
      </c>
      <c r="P159" s="1">
        <v>144.1</v>
      </c>
    </row>
    <row r="160" spans="1:16" x14ac:dyDescent="0.3">
      <c r="A160" s="1">
        <v>158</v>
      </c>
      <c r="B160" s="1">
        <v>114.6</v>
      </c>
      <c r="C160" s="1">
        <v>118.5</v>
      </c>
      <c r="D160" s="1">
        <v>77.239999999999995</v>
      </c>
      <c r="E160" s="1">
        <v>136.4</v>
      </c>
      <c r="F160" s="1">
        <v>187.5</v>
      </c>
      <c r="G160" s="1">
        <v>177</v>
      </c>
      <c r="H160" s="1">
        <v>136.1</v>
      </c>
      <c r="I160" s="1">
        <v>168.4</v>
      </c>
      <c r="J160" s="1">
        <v>157.4</v>
      </c>
      <c r="K160" s="1">
        <v>99.37</v>
      </c>
      <c r="L160" s="1">
        <v>160</v>
      </c>
      <c r="M160" s="1">
        <v>47.73</v>
      </c>
      <c r="N160" s="1"/>
      <c r="O160" s="1">
        <v>66.48</v>
      </c>
      <c r="P160" s="1">
        <v>144.9</v>
      </c>
    </row>
    <row r="161" spans="1:16" x14ac:dyDescent="0.3">
      <c r="A161" s="1">
        <v>159</v>
      </c>
      <c r="B161" s="1">
        <v>114.5</v>
      </c>
      <c r="C161" s="1">
        <v>122.4</v>
      </c>
      <c r="D161" s="1">
        <v>79.31</v>
      </c>
      <c r="E161" s="1">
        <v>139</v>
      </c>
      <c r="F161" s="1">
        <v>189</v>
      </c>
      <c r="G161" s="1">
        <v>178.2</v>
      </c>
      <c r="H161" s="1">
        <v>142.30000000000001</v>
      </c>
      <c r="I161" s="1">
        <v>157.19999999999999</v>
      </c>
      <c r="J161" s="1">
        <v>159.1</v>
      </c>
      <c r="K161" s="1">
        <v>99.91</v>
      </c>
      <c r="L161" s="1">
        <v>161.19999999999999</v>
      </c>
      <c r="M161" s="1">
        <v>47.88</v>
      </c>
      <c r="N161" s="1"/>
      <c r="O161" s="1">
        <v>66.62</v>
      </c>
      <c r="P161" s="1">
        <v>145.9</v>
      </c>
    </row>
    <row r="162" spans="1:16" x14ac:dyDescent="0.3">
      <c r="A162" s="1">
        <v>160</v>
      </c>
      <c r="B162" s="1">
        <v>118</v>
      </c>
      <c r="C162" s="1">
        <v>127.4</v>
      </c>
      <c r="D162" s="1">
        <v>78.13</v>
      </c>
      <c r="E162" s="1">
        <v>142.6</v>
      </c>
      <c r="F162" s="1">
        <v>190.8</v>
      </c>
      <c r="G162" s="1">
        <v>180.6</v>
      </c>
      <c r="H162" s="1">
        <v>139.9</v>
      </c>
      <c r="I162" s="1">
        <v>158.30000000000001</v>
      </c>
      <c r="J162" s="1">
        <v>160.19999999999999</v>
      </c>
      <c r="K162" s="1">
        <v>100.4</v>
      </c>
      <c r="L162" s="1">
        <v>162.19999999999999</v>
      </c>
      <c r="M162" s="1">
        <v>48.59</v>
      </c>
      <c r="N162" s="1"/>
      <c r="O162" s="1">
        <v>67.28</v>
      </c>
      <c r="P162" s="1">
        <v>147.19999999999999</v>
      </c>
    </row>
    <row r="163" spans="1:16" x14ac:dyDescent="0.3">
      <c r="A163" s="1">
        <v>161</v>
      </c>
      <c r="B163" s="1">
        <v>119</v>
      </c>
      <c r="C163" s="1">
        <v>137</v>
      </c>
      <c r="D163" s="1">
        <v>78.510000000000005</v>
      </c>
      <c r="E163" s="1">
        <v>142.1</v>
      </c>
      <c r="F163" s="1">
        <v>193.3</v>
      </c>
      <c r="G163" s="1">
        <v>182.5</v>
      </c>
      <c r="H163" s="1">
        <v>155.30000000000001</v>
      </c>
      <c r="I163" s="1">
        <v>160</v>
      </c>
      <c r="J163" s="1">
        <v>160.9</v>
      </c>
      <c r="K163" s="1">
        <v>100.9</v>
      </c>
      <c r="L163" s="1">
        <v>162.9</v>
      </c>
      <c r="M163" s="1">
        <v>48.63</v>
      </c>
      <c r="N163" s="1"/>
      <c r="O163" s="1">
        <v>67.349999999999994</v>
      </c>
      <c r="P163" s="1">
        <v>148.19999999999999</v>
      </c>
    </row>
    <row r="164" spans="1:16" x14ac:dyDescent="0.3">
      <c r="A164" s="1">
        <v>162</v>
      </c>
      <c r="B164" s="1">
        <v>117.9</v>
      </c>
      <c r="C164" s="1">
        <v>131.1</v>
      </c>
      <c r="D164" s="1">
        <v>79.430000000000007</v>
      </c>
      <c r="E164" s="1">
        <v>139.69999999999999</v>
      </c>
      <c r="F164" s="1">
        <v>192.5</v>
      </c>
      <c r="G164" s="1">
        <v>184.7</v>
      </c>
      <c r="H164" s="1">
        <v>154.9</v>
      </c>
      <c r="I164" s="1">
        <v>162.5</v>
      </c>
      <c r="J164" s="1">
        <v>161.80000000000001</v>
      </c>
      <c r="K164" s="1">
        <v>101.5</v>
      </c>
      <c r="L164" s="1">
        <v>164.1</v>
      </c>
      <c r="M164" s="1">
        <v>48.78</v>
      </c>
      <c r="N164" s="1"/>
      <c r="O164" s="1">
        <v>67.75</v>
      </c>
      <c r="P164" s="1">
        <v>148.80000000000001</v>
      </c>
    </row>
    <row r="165" spans="1:16" x14ac:dyDescent="0.3">
      <c r="A165" s="1">
        <v>163</v>
      </c>
      <c r="B165" s="1">
        <v>119.3</v>
      </c>
      <c r="C165" s="1">
        <v>134.1</v>
      </c>
      <c r="D165" s="1">
        <v>79.58</v>
      </c>
      <c r="E165" s="1">
        <v>140.4</v>
      </c>
      <c r="F165" s="1">
        <v>193.8</v>
      </c>
      <c r="G165" s="1">
        <v>186.2</v>
      </c>
      <c r="H165" s="1">
        <v>148.80000000000001</v>
      </c>
      <c r="I165" s="1">
        <v>161.19999999999999</v>
      </c>
      <c r="J165" s="1">
        <v>163.1</v>
      </c>
      <c r="K165" s="1">
        <v>102.2</v>
      </c>
      <c r="L165" s="1">
        <v>165.8</v>
      </c>
      <c r="M165" s="1">
        <v>49.25</v>
      </c>
      <c r="N165" s="1"/>
      <c r="O165" s="1">
        <v>68.12</v>
      </c>
      <c r="P165" s="1">
        <v>149.69999999999999</v>
      </c>
    </row>
    <row r="166" spans="1:16" x14ac:dyDescent="0.3">
      <c r="A166" s="1">
        <v>164</v>
      </c>
      <c r="B166" s="1">
        <v>120.3</v>
      </c>
      <c r="C166" s="1">
        <v>136.69999999999999</v>
      </c>
      <c r="D166" s="1">
        <v>80.36</v>
      </c>
      <c r="E166" s="1">
        <v>141.6</v>
      </c>
      <c r="F166" s="1">
        <v>196.8</v>
      </c>
      <c r="G166" s="1">
        <v>187.4</v>
      </c>
      <c r="H166" s="1">
        <v>156.30000000000001</v>
      </c>
      <c r="I166" s="1">
        <v>172</v>
      </c>
      <c r="J166" s="1">
        <v>164.5</v>
      </c>
      <c r="K166" s="1">
        <v>102.9</v>
      </c>
      <c r="L166" s="1">
        <v>169</v>
      </c>
      <c r="M166" s="1">
        <v>49.46</v>
      </c>
      <c r="N166" s="1"/>
      <c r="O166" s="1">
        <v>68.33</v>
      </c>
      <c r="P166" s="1">
        <v>150.5</v>
      </c>
    </row>
    <row r="167" spans="1:16" x14ac:dyDescent="0.3">
      <c r="A167" s="1">
        <v>165</v>
      </c>
      <c r="B167" s="1">
        <v>125.3</v>
      </c>
      <c r="C167" s="1">
        <v>131.30000000000001</v>
      </c>
      <c r="D167" s="1">
        <v>80.08</v>
      </c>
      <c r="E167" s="1">
        <v>143.5</v>
      </c>
      <c r="F167" s="1">
        <v>195.8</v>
      </c>
      <c r="G167" s="1">
        <v>188.5</v>
      </c>
      <c r="H167" s="1">
        <v>144</v>
      </c>
      <c r="I167" s="1">
        <v>177</v>
      </c>
      <c r="J167" s="1">
        <v>166.6</v>
      </c>
      <c r="K167" s="1">
        <v>103.3</v>
      </c>
      <c r="L167" s="1">
        <v>170</v>
      </c>
      <c r="M167" s="1">
        <v>49.75</v>
      </c>
      <c r="N167" s="1"/>
      <c r="O167" s="1">
        <v>68.75</v>
      </c>
      <c r="P167" s="1">
        <v>151.5</v>
      </c>
    </row>
    <row r="168" spans="1:16" x14ac:dyDescent="0.3">
      <c r="A168" s="1">
        <v>166</v>
      </c>
      <c r="B168" s="1">
        <v>123.9</v>
      </c>
      <c r="C168" s="1">
        <v>134.1</v>
      </c>
      <c r="D168" s="1">
        <v>80.91</v>
      </c>
      <c r="E168" s="1">
        <v>144.9</v>
      </c>
      <c r="F168" s="1">
        <v>197.2</v>
      </c>
      <c r="G168" s="1">
        <v>189.5</v>
      </c>
      <c r="H168" s="1">
        <v>154.30000000000001</v>
      </c>
      <c r="I168" s="1">
        <v>183.6</v>
      </c>
      <c r="J168" s="1">
        <v>167.9</v>
      </c>
      <c r="K168" s="1">
        <v>103.7</v>
      </c>
      <c r="L168" s="1">
        <v>172.5</v>
      </c>
      <c r="M168" s="1">
        <v>49.92</v>
      </c>
      <c r="N168" s="1"/>
      <c r="O168" s="1">
        <v>69.08</v>
      </c>
      <c r="P168" s="1">
        <v>152.6</v>
      </c>
    </row>
    <row r="169" spans="1:16" x14ac:dyDescent="0.3">
      <c r="A169" s="1">
        <v>167</v>
      </c>
      <c r="B169" s="1">
        <v>126.2</v>
      </c>
      <c r="C169" s="1">
        <v>138.1</v>
      </c>
      <c r="D169" s="1">
        <v>81.36</v>
      </c>
      <c r="E169" s="1">
        <v>147.4</v>
      </c>
      <c r="F169" s="1">
        <v>198.5</v>
      </c>
      <c r="G169" s="1">
        <v>190.8</v>
      </c>
      <c r="H169" s="1">
        <v>161.30000000000001</v>
      </c>
      <c r="I169" s="1">
        <v>179.3</v>
      </c>
      <c r="J169" s="1">
        <v>169</v>
      </c>
      <c r="K169" s="1">
        <v>104.1</v>
      </c>
      <c r="L169" s="1">
        <v>171.7</v>
      </c>
      <c r="M169" s="1">
        <v>50.25</v>
      </c>
      <c r="N169" s="1"/>
      <c r="O169" s="1">
        <v>69.25</v>
      </c>
      <c r="P169" s="1">
        <v>154</v>
      </c>
    </row>
    <row r="170" spans="1:16" x14ac:dyDescent="0.3">
      <c r="A170" s="1">
        <v>168</v>
      </c>
      <c r="B170" s="1">
        <v>128.80000000000001</v>
      </c>
      <c r="C170" s="1">
        <v>136.6</v>
      </c>
      <c r="D170" s="1">
        <v>82.1</v>
      </c>
      <c r="E170" s="1">
        <v>147.69999999999999</v>
      </c>
      <c r="F170" s="1">
        <v>199.4</v>
      </c>
      <c r="G170" s="1">
        <v>191.8</v>
      </c>
      <c r="H170" s="1">
        <v>156.6</v>
      </c>
      <c r="I170" s="1">
        <v>188.1</v>
      </c>
      <c r="J170" s="1">
        <v>170</v>
      </c>
      <c r="K170" s="1">
        <v>104.6</v>
      </c>
      <c r="L170" s="1">
        <v>168.6</v>
      </c>
      <c r="M170" s="1">
        <v>50.63</v>
      </c>
      <c r="N170" s="1"/>
      <c r="O170" s="1">
        <v>69.739999999999995</v>
      </c>
      <c r="P170" s="1">
        <v>155.5</v>
      </c>
    </row>
    <row r="171" spans="1:16" x14ac:dyDescent="0.3">
      <c r="A171" s="1">
        <v>169</v>
      </c>
      <c r="B171" s="1">
        <v>128.19999999999999</v>
      </c>
      <c r="C171" s="1">
        <v>139</v>
      </c>
      <c r="D171" s="1">
        <v>83.45</v>
      </c>
      <c r="E171" s="1">
        <v>148.19999999999999</v>
      </c>
      <c r="F171" s="1"/>
      <c r="G171" s="1">
        <v>192.5</v>
      </c>
      <c r="H171" s="1">
        <v>159.6</v>
      </c>
      <c r="I171" s="1">
        <v>194.6</v>
      </c>
      <c r="J171" s="1">
        <v>171.1</v>
      </c>
      <c r="K171" s="1">
        <v>105.3</v>
      </c>
      <c r="L171" s="1">
        <v>173.3</v>
      </c>
      <c r="M171" s="1">
        <v>50.75</v>
      </c>
      <c r="N171" s="1"/>
      <c r="O171" s="1">
        <v>70.150000000000006</v>
      </c>
      <c r="P171" s="1">
        <v>156.80000000000001</v>
      </c>
    </row>
    <row r="172" spans="1:16" x14ac:dyDescent="0.3">
      <c r="A172" s="1">
        <v>170</v>
      </c>
      <c r="B172" s="1">
        <v>132.1</v>
      </c>
      <c r="C172" s="1">
        <v>142</v>
      </c>
      <c r="D172" s="1">
        <v>84.14</v>
      </c>
      <c r="E172" s="1">
        <v>149.6</v>
      </c>
      <c r="F172" s="1"/>
      <c r="G172" s="1">
        <v>193.5</v>
      </c>
      <c r="H172" s="1">
        <v>171.4</v>
      </c>
      <c r="I172" s="1">
        <v>174.8</v>
      </c>
      <c r="J172" s="1">
        <v>172.1</v>
      </c>
      <c r="K172" s="1">
        <v>105.9</v>
      </c>
      <c r="L172" s="1">
        <v>170.1</v>
      </c>
      <c r="M172" s="1">
        <v>51.09</v>
      </c>
      <c r="N172" s="1"/>
      <c r="O172" s="1">
        <v>70.5</v>
      </c>
      <c r="P172" s="1">
        <v>157.5</v>
      </c>
    </row>
    <row r="173" spans="1:16" x14ac:dyDescent="0.3">
      <c r="A173" s="1">
        <v>171</v>
      </c>
      <c r="B173" s="1">
        <v>134.30000000000001</v>
      </c>
      <c r="C173" s="1">
        <v>140</v>
      </c>
      <c r="D173" s="1">
        <v>84.43</v>
      </c>
      <c r="E173" s="1">
        <v>150.19999999999999</v>
      </c>
      <c r="F173" s="1"/>
      <c r="G173" s="1">
        <v>194.4</v>
      </c>
      <c r="H173" s="1">
        <v>164.9</v>
      </c>
      <c r="I173" s="1">
        <v>183.9</v>
      </c>
      <c r="J173" s="1">
        <v>173.4</v>
      </c>
      <c r="K173" s="1">
        <v>106.3</v>
      </c>
      <c r="L173" s="1">
        <v>171.6</v>
      </c>
      <c r="M173" s="1">
        <v>51.25</v>
      </c>
      <c r="N173" s="1"/>
      <c r="O173" s="1">
        <v>70.849999999999994</v>
      </c>
      <c r="P173" s="1">
        <v>158.6</v>
      </c>
    </row>
    <row r="174" spans="1:16" x14ac:dyDescent="0.3">
      <c r="A174" s="1">
        <v>172</v>
      </c>
      <c r="B174" s="1">
        <v>134.80000000000001</v>
      </c>
      <c r="C174" s="1">
        <v>144.1</v>
      </c>
      <c r="D174" s="1">
        <v>85.79</v>
      </c>
      <c r="E174" s="1">
        <v>151.4</v>
      </c>
      <c r="F174" s="1"/>
      <c r="G174" s="1">
        <v>196.8</v>
      </c>
      <c r="H174" s="1">
        <v>159.80000000000001</v>
      </c>
      <c r="I174" s="1">
        <v>177.2</v>
      </c>
      <c r="J174" s="1">
        <v>174.7</v>
      </c>
      <c r="K174" s="1">
        <v>107.3</v>
      </c>
      <c r="L174" s="1">
        <v>175.6</v>
      </c>
      <c r="M174" s="1">
        <v>51.98</v>
      </c>
      <c r="N174" s="1"/>
      <c r="O174" s="1">
        <v>71.22</v>
      </c>
      <c r="P174" s="1">
        <v>159.6</v>
      </c>
    </row>
    <row r="175" spans="1:16" x14ac:dyDescent="0.3">
      <c r="A175" s="1">
        <v>173</v>
      </c>
      <c r="B175" s="1">
        <v>137.5</v>
      </c>
      <c r="C175" s="1">
        <v>146.80000000000001</v>
      </c>
      <c r="D175" s="1">
        <v>86.62</v>
      </c>
      <c r="E175" s="1">
        <v>152.69999999999999</v>
      </c>
      <c r="F175" s="1"/>
      <c r="G175" s="1">
        <v>198.2</v>
      </c>
      <c r="H175" s="1">
        <v>176.2</v>
      </c>
      <c r="I175" s="1">
        <v>179.7</v>
      </c>
      <c r="J175" s="1">
        <v>175.8</v>
      </c>
      <c r="K175" s="1">
        <v>107.9</v>
      </c>
      <c r="L175" s="1">
        <v>181.6</v>
      </c>
      <c r="M175" s="1">
        <v>52.78</v>
      </c>
      <c r="N175" s="1"/>
      <c r="O175" s="1">
        <v>71.739999999999995</v>
      </c>
      <c r="P175" s="1">
        <v>160.9</v>
      </c>
    </row>
    <row r="176" spans="1:16" x14ac:dyDescent="0.3">
      <c r="A176" s="1">
        <v>174</v>
      </c>
      <c r="B176" s="1">
        <v>137.30000000000001</v>
      </c>
      <c r="C176" s="1">
        <v>146.30000000000001</v>
      </c>
      <c r="D176" s="1">
        <v>86.87</v>
      </c>
      <c r="E176" s="1">
        <v>154.19999999999999</v>
      </c>
      <c r="F176" s="1"/>
      <c r="G176" s="1">
        <v>199.8</v>
      </c>
      <c r="H176" s="1">
        <v>173</v>
      </c>
      <c r="I176" s="1">
        <v>181.2</v>
      </c>
      <c r="J176" s="1">
        <v>176.6</v>
      </c>
      <c r="K176" s="1">
        <v>108.5</v>
      </c>
      <c r="L176" s="1">
        <v>187.4</v>
      </c>
      <c r="M176" s="1">
        <v>52.16</v>
      </c>
      <c r="N176" s="1"/>
      <c r="O176" s="1">
        <v>71.81</v>
      </c>
      <c r="P176" s="1">
        <v>161.80000000000001</v>
      </c>
    </row>
    <row r="177" spans="1:16" x14ac:dyDescent="0.3">
      <c r="A177" s="1">
        <v>175</v>
      </c>
      <c r="B177" s="1">
        <v>137.4</v>
      </c>
      <c r="C177" s="1">
        <v>147.4</v>
      </c>
      <c r="D177" s="1">
        <v>87.39</v>
      </c>
      <c r="E177" s="1">
        <v>155.69999999999999</v>
      </c>
      <c r="F177" s="1"/>
      <c r="G177" s="1"/>
      <c r="H177" s="1">
        <v>161.9</v>
      </c>
      <c r="I177" s="1">
        <v>183</v>
      </c>
      <c r="J177" s="1">
        <v>177.4</v>
      </c>
      <c r="K177" s="1">
        <v>109</v>
      </c>
      <c r="L177" s="1">
        <v>176.3</v>
      </c>
      <c r="M177" s="1">
        <v>52.27</v>
      </c>
      <c r="N177" s="1"/>
      <c r="O177" s="1">
        <v>72.739999999999995</v>
      </c>
      <c r="P177" s="1">
        <v>163</v>
      </c>
    </row>
    <row r="178" spans="1:16" x14ac:dyDescent="0.3">
      <c r="A178" s="1">
        <v>176</v>
      </c>
      <c r="B178" s="1">
        <v>139.80000000000001</v>
      </c>
      <c r="C178" s="1">
        <v>148.9</v>
      </c>
      <c r="D178" s="1">
        <v>87.74</v>
      </c>
      <c r="E178" s="1">
        <v>156</v>
      </c>
      <c r="F178" s="1"/>
      <c r="G178" s="1"/>
      <c r="H178" s="1">
        <v>168.9</v>
      </c>
      <c r="I178" s="1">
        <v>184.1</v>
      </c>
      <c r="J178" s="1">
        <v>178.2</v>
      </c>
      <c r="K178" s="1">
        <v>109.7</v>
      </c>
      <c r="L178" s="1">
        <v>182</v>
      </c>
      <c r="M178" s="1">
        <v>52.74</v>
      </c>
      <c r="N178" s="1"/>
      <c r="O178" s="1">
        <v>72.540000000000006</v>
      </c>
      <c r="P178" s="1">
        <v>164.1</v>
      </c>
    </row>
    <row r="179" spans="1:16" x14ac:dyDescent="0.3">
      <c r="A179" s="1">
        <v>177</v>
      </c>
      <c r="B179" s="1">
        <v>142.19999999999999</v>
      </c>
      <c r="C179" s="1">
        <v>149.80000000000001</v>
      </c>
      <c r="D179" s="1">
        <v>87.55</v>
      </c>
      <c r="E179" s="1">
        <v>156.6</v>
      </c>
      <c r="F179" s="1"/>
      <c r="G179" s="1"/>
      <c r="H179" s="1">
        <v>169.1</v>
      </c>
      <c r="I179" s="1">
        <v>185.7</v>
      </c>
      <c r="J179" s="1">
        <v>179.4</v>
      </c>
      <c r="K179" s="1">
        <v>110.5</v>
      </c>
      <c r="L179" s="1">
        <v>179.7</v>
      </c>
      <c r="M179" s="1">
        <v>53.08</v>
      </c>
      <c r="N179" s="1"/>
      <c r="O179" s="1">
        <v>72.75</v>
      </c>
      <c r="P179" s="1">
        <v>165.3</v>
      </c>
    </row>
    <row r="180" spans="1:16" x14ac:dyDescent="0.3">
      <c r="A180" s="1">
        <v>178</v>
      </c>
      <c r="B180" s="1">
        <v>143.19999999999999</v>
      </c>
      <c r="C180" s="1">
        <v>147.5</v>
      </c>
      <c r="D180" s="1">
        <v>88.07</v>
      </c>
      <c r="E180" s="1">
        <v>157.6</v>
      </c>
      <c r="F180" s="1"/>
      <c r="G180" s="1"/>
      <c r="H180" s="1">
        <v>173.6</v>
      </c>
      <c r="I180" s="1">
        <v>187.3</v>
      </c>
      <c r="J180" s="1">
        <v>180</v>
      </c>
      <c r="K180" s="1">
        <v>110.9</v>
      </c>
      <c r="L180" s="1">
        <v>180.9</v>
      </c>
      <c r="M180" s="1">
        <v>53.18</v>
      </c>
      <c r="N180" s="1"/>
      <c r="O180" s="1">
        <v>73.11</v>
      </c>
      <c r="P180" s="1">
        <v>166.7</v>
      </c>
    </row>
    <row r="181" spans="1:16" x14ac:dyDescent="0.3">
      <c r="A181" s="1">
        <v>179</v>
      </c>
      <c r="B181" s="1">
        <v>144.4</v>
      </c>
      <c r="C181" s="1">
        <v>152.5</v>
      </c>
      <c r="D181" s="1">
        <v>88.61</v>
      </c>
      <c r="E181" s="1">
        <v>158.4</v>
      </c>
      <c r="F181" s="1"/>
      <c r="G181" s="1"/>
      <c r="H181" s="1">
        <v>173.7</v>
      </c>
      <c r="I181" s="1">
        <v>188.4</v>
      </c>
      <c r="J181" s="1">
        <v>181.5</v>
      </c>
      <c r="K181" s="1">
        <v>111.4</v>
      </c>
      <c r="L181" s="1">
        <v>183.3</v>
      </c>
      <c r="M181" s="1">
        <v>53.67</v>
      </c>
      <c r="N181" s="1"/>
      <c r="O181" s="1">
        <v>73.42</v>
      </c>
      <c r="P181" s="1">
        <v>167.6</v>
      </c>
    </row>
    <row r="182" spans="1:16" x14ac:dyDescent="0.3">
      <c r="A182" s="1">
        <v>180</v>
      </c>
      <c r="B182" s="1">
        <v>145.30000000000001</v>
      </c>
      <c r="C182" s="1">
        <v>153.69999999999999</v>
      </c>
      <c r="D182" s="1">
        <v>89.57</v>
      </c>
      <c r="E182" s="1">
        <v>159.30000000000001</v>
      </c>
      <c r="F182" s="1"/>
      <c r="G182" s="1"/>
      <c r="H182" s="1">
        <v>174.2</v>
      </c>
      <c r="I182" s="1">
        <v>190.6</v>
      </c>
      <c r="J182" s="1">
        <v>182.7</v>
      </c>
      <c r="K182" s="1">
        <v>111.9</v>
      </c>
      <c r="L182" s="1">
        <v>189.8</v>
      </c>
      <c r="M182" s="1">
        <v>53.75</v>
      </c>
      <c r="N182" s="1"/>
      <c r="O182" s="1">
        <v>73.91</v>
      </c>
      <c r="P182" s="1">
        <v>168.8</v>
      </c>
    </row>
    <row r="183" spans="1:16" x14ac:dyDescent="0.3">
      <c r="A183" s="1">
        <v>181</v>
      </c>
      <c r="B183" s="1">
        <v>146.1</v>
      </c>
      <c r="C183" s="1">
        <v>155</v>
      </c>
      <c r="D183" s="1">
        <v>89.99</v>
      </c>
      <c r="E183" s="1">
        <v>163.6</v>
      </c>
      <c r="F183" s="1"/>
      <c r="G183" s="1"/>
      <c r="H183" s="1">
        <v>177.4</v>
      </c>
      <c r="I183" s="1"/>
      <c r="J183" s="1">
        <v>183.8</v>
      </c>
      <c r="K183" s="1">
        <v>112.9</v>
      </c>
      <c r="L183" s="1">
        <v>196.7</v>
      </c>
      <c r="M183" s="1">
        <v>54.08</v>
      </c>
      <c r="N183" s="1"/>
      <c r="O183" s="1">
        <v>74.12</v>
      </c>
      <c r="P183" s="1">
        <v>169.2</v>
      </c>
    </row>
    <row r="184" spans="1:16" x14ac:dyDescent="0.3">
      <c r="A184" s="1">
        <v>182</v>
      </c>
      <c r="B184" s="1">
        <v>146.80000000000001</v>
      </c>
      <c r="C184" s="1">
        <v>154.69999999999999</v>
      </c>
      <c r="D184" s="1">
        <v>90.98</v>
      </c>
      <c r="E184" s="1">
        <v>171.6</v>
      </c>
      <c r="F184" s="1"/>
      <c r="G184" s="1"/>
      <c r="H184" s="1">
        <v>187.4</v>
      </c>
      <c r="I184" s="1"/>
      <c r="J184" s="1">
        <v>184.8</v>
      </c>
      <c r="K184" s="1">
        <v>113.7</v>
      </c>
      <c r="L184" s="1">
        <v>197</v>
      </c>
      <c r="M184" s="1">
        <v>54.25</v>
      </c>
      <c r="N184" s="1"/>
      <c r="O184" s="1">
        <v>74.459999999999994</v>
      </c>
      <c r="P184" s="1">
        <v>170.2</v>
      </c>
    </row>
    <row r="185" spans="1:16" x14ac:dyDescent="0.3">
      <c r="A185" s="1">
        <v>183</v>
      </c>
      <c r="B185" s="1">
        <v>147.19999999999999</v>
      </c>
      <c r="C185" s="1">
        <v>146.30000000000001</v>
      </c>
      <c r="D185" s="1">
        <v>91.73</v>
      </c>
      <c r="E185" s="1">
        <v>170</v>
      </c>
      <c r="F185" s="1"/>
      <c r="G185" s="1"/>
      <c r="H185" s="1">
        <v>189.2</v>
      </c>
      <c r="I185" s="1"/>
      <c r="J185" s="1">
        <v>185.9</v>
      </c>
      <c r="K185" s="1">
        <v>114.5</v>
      </c>
      <c r="L185" s="1"/>
      <c r="M185" s="1">
        <v>54.7</v>
      </c>
      <c r="N185" s="1"/>
      <c r="O185" s="1">
        <v>75.09</v>
      </c>
      <c r="P185" s="1">
        <v>170.9</v>
      </c>
    </row>
    <row r="186" spans="1:16" x14ac:dyDescent="0.3">
      <c r="A186" s="1">
        <v>184</v>
      </c>
      <c r="B186" s="1">
        <v>147.4</v>
      </c>
      <c r="C186" s="1">
        <v>148.19999999999999</v>
      </c>
      <c r="D186" s="1">
        <v>92.51</v>
      </c>
      <c r="E186" s="1">
        <v>163.80000000000001</v>
      </c>
      <c r="F186" s="1"/>
      <c r="G186" s="1"/>
      <c r="H186" s="1">
        <v>188.9</v>
      </c>
      <c r="I186" s="1"/>
      <c r="J186" s="1">
        <v>186.9</v>
      </c>
      <c r="K186" s="1">
        <v>115.1</v>
      </c>
      <c r="L186" s="1"/>
      <c r="M186" s="1">
        <v>54.75</v>
      </c>
      <c r="N186" s="1"/>
      <c r="O186" s="1">
        <v>75.319999999999993</v>
      </c>
      <c r="P186" s="1">
        <v>171.8</v>
      </c>
    </row>
    <row r="187" spans="1:16" x14ac:dyDescent="0.3">
      <c r="A187" s="1">
        <v>185</v>
      </c>
      <c r="B187" s="1">
        <v>148.19999999999999</v>
      </c>
      <c r="C187" s="1">
        <v>148.6</v>
      </c>
      <c r="D187" s="1">
        <v>93.14</v>
      </c>
      <c r="E187" s="1">
        <v>164.4</v>
      </c>
      <c r="F187" s="1"/>
      <c r="G187" s="1"/>
      <c r="H187" s="1">
        <v>192.3</v>
      </c>
      <c r="I187" s="1"/>
      <c r="J187" s="1">
        <v>187.8</v>
      </c>
      <c r="K187" s="1">
        <v>115.8</v>
      </c>
      <c r="L187" s="1"/>
      <c r="M187" s="1">
        <v>55.2</v>
      </c>
      <c r="N187" s="1"/>
      <c r="O187" s="1">
        <v>75.489999999999995</v>
      </c>
      <c r="P187" s="1">
        <v>172.4</v>
      </c>
    </row>
    <row r="188" spans="1:16" x14ac:dyDescent="0.3">
      <c r="A188" s="1">
        <v>186</v>
      </c>
      <c r="B188" s="1">
        <v>148.30000000000001</v>
      </c>
      <c r="C188" s="1">
        <v>158.19999999999999</v>
      </c>
      <c r="D188" s="1">
        <v>93.28</v>
      </c>
      <c r="E188" s="1">
        <v>165.4</v>
      </c>
      <c r="F188" s="1"/>
      <c r="G188" s="1"/>
      <c r="H188" s="1">
        <v>193.1</v>
      </c>
      <c r="I188" s="1"/>
      <c r="J188" s="1">
        <v>188.5</v>
      </c>
      <c r="K188" s="1">
        <v>116.2</v>
      </c>
      <c r="L188" s="1"/>
      <c r="M188" s="1">
        <v>55.25</v>
      </c>
      <c r="N188" s="1"/>
      <c r="O188" s="1">
        <v>75.680000000000007</v>
      </c>
      <c r="P188" s="1">
        <v>173</v>
      </c>
    </row>
    <row r="189" spans="1:16" x14ac:dyDescent="0.3">
      <c r="A189" s="1">
        <v>187</v>
      </c>
      <c r="B189" s="1">
        <v>148.6</v>
      </c>
      <c r="C189" s="1">
        <v>157.9</v>
      </c>
      <c r="D189" s="1">
        <v>94.86</v>
      </c>
      <c r="E189" s="1">
        <v>166.9</v>
      </c>
      <c r="F189" s="1"/>
      <c r="G189" s="1"/>
      <c r="H189" s="1">
        <v>195.7</v>
      </c>
      <c r="I189" s="1"/>
      <c r="J189" s="1">
        <v>189.4</v>
      </c>
      <c r="K189" s="1">
        <v>116.6</v>
      </c>
      <c r="L189" s="1"/>
      <c r="M189" s="1">
        <v>55.68</v>
      </c>
      <c r="N189" s="1"/>
      <c r="O189" s="1">
        <v>76.25</v>
      </c>
      <c r="P189" s="1">
        <v>174.5</v>
      </c>
    </row>
    <row r="190" spans="1:16" x14ac:dyDescent="0.3">
      <c r="A190" s="1">
        <v>188</v>
      </c>
      <c r="B190" s="1">
        <v>149.1</v>
      </c>
      <c r="C190" s="1">
        <v>159.69999999999999</v>
      </c>
      <c r="D190" s="1">
        <v>94.32</v>
      </c>
      <c r="E190" s="1">
        <v>168.1</v>
      </c>
      <c r="F190" s="1"/>
      <c r="G190" s="1"/>
      <c r="H190" s="1">
        <v>197.9</v>
      </c>
      <c r="I190" s="1"/>
      <c r="J190" s="1">
        <v>190.2</v>
      </c>
      <c r="K190" s="1">
        <v>117</v>
      </c>
      <c r="L190" s="1"/>
      <c r="M190" s="1">
        <v>55.75</v>
      </c>
      <c r="N190" s="1"/>
      <c r="O190" s="1">
        <v>76.5</v>
      </c>
      <c r="P190" s="1">
        <v>175.4</v>
      </c>
    </row>
    <row r="191" spans="1:16" x14ac:dyDescent="0.3">
      <c r="A191" s="1">
        <v>189</v>
      </c>
      <c r="B191" s="1">
        <v>149.30000000000001</v>
      </c>
      <c r="C191" s="1">
        <v>161.19999999999999</v>
      </c>
      <c r="D191" s="1">
        <v>101.9</v>
      </c>
      <c r="E191" s="1">
        <v>172.5</v>
      </c>
      <c r="F191" s="1"/>
      <c r="G191" s="1"/>
      <c r="H191" s="1"/>
      <c r="I191" s="1"/>
      <c r="J191" s="1">
        <v>190.8</v>
      </c>
      <c r="K191" s="1">
        <v>117.7</v>
      </c>
      <c r="L191" s="1"/>
      <c r="M191" s="1">
        <v>56.06</v>
      </c>
      <c r="N191" s="1"/>
      <c r="O191" s="1">
        <v>76.91</v>
      </c>
      <c r="P191" s="1">
        <v>176.8</v>
      </c>
    </row>
    <row r="192" spans="1:16" x14ac:dyDescent="0.3">
      <c r="A192" s="1">
        <v>190</v>
      </c>
      <c r="B192" s="1">
        <v>149.30000000000001</v>
      </c>
      <c r="C192" s="1">
        <v>161.30000000000001</v>
      </c>
      <c r="D192" s="1">
        <v>101.9</v>
      </c>
      <c r="E192" s="1">
        <v>180.9</v>
      </c>
      <c r="F192" s="1"/>
      <c r="G192" s="1"/>
      <c r="H192" s="1"/>
      <c r="I192" s="1"/>
      <c r="J192" s="1">
        <v>191.6</v>
      </c>
      <c r="K192" s="1">
        <v>118.1</v>
      </c>
      <c r="L192" s="1"/>
      <c r="M192" s="1">
        <v>56.25</v>
      </c>
      <c r="N192" s="1"/>
      <c r="O192" s="1">
        <v>77.33</v>
      </c>
      <c r="P192" s="1">
        <v>178.5</v>
      </c>
    </row>
    <row r="193" spans="1:16" x14ac:dyDescent="0.3">
      <c r="A193" s="1">
        <v>191</v>
      </c>
      <c r="B193" s="1">
        <v>149.80000000000001</v>
      </c>
      <c r="C193" s="1">
        <v>160.1</v>
      </c>
      <c r="D193" s="1">
        <v>101.2</v>
      </c>
      <c r="E193" s="1">
        <v>171.4</v>
      </c>
      <c r="F193" s="1"/>
      <c r="G193" s="1"/>
      <c r="H193" s="1"/>
      <c r="I193" s="1"/>
      <c r="J193" s="1">
        <v>192.7</v>
      </c>
      <c r="K193" s="1">
        <v>119</v>
      </c>
      <c r="L193" s="1"/>
      <c r="M193" s="1">
        <v>56.53</v>
      </c>
      <c r="N193" s="1"/>
      <c r="O193" s="1">
        <v>77.75</v>
      </c>
      <c r="P193" s="1">
        <v>179.8</v>
      </c>
    </row>
    <row r="194" spans="1:16" x14ac:dyDescent="0.3">
      <c r="A194" s="1">
        <v>192</v>
      </c>
      <c r="B194" s="1">
        <v>149.80000000000001</v>
      </c>
      <c r="C194" s="1">
        <v>155</v>
      </c>
      <c r="D194" s="1">
        <v>95.76</v>
      </c>
      <c r="E194" s="1">
        <v>172.4</v>
      </c>
      <c r="F194" s="1"/>
      <c r="G194" s="1"/>
      <c r="H194" s="1"/>
      <c r="I194" s="1"/>
      <c r="J194" s="1">
        <v>193.9</v>
      </c>
      <c r="K194" s="1">
        <v>119.5</v>
      </c>
      <c r="L194" s="1"/>
      <c r="M194" s="1">
        <v>56.75</v>
      </c>
      <c r="N194" s="1"/>
      <c r="O194" s="1">
        <v>78.14</v>
      </c>
      <c r="P194" s="1">
        <v>180.7</v>
      </c>
    </row>
    <row r="195" spans="1:16" x14ac:dyDescent="0.3">
      <c r="A195" s="1">
        <v>193</v>
      </c>
      <c r="B195" s="1">
        <v>150.19999999999999</v>
      </c>
      <c r="C195" s="1">
        <v>161.19999999999999</v>
      </c>
      <c r="D195" s="1">
        <v>99.08</v>
      </c>
      <c r="E195" s="1">
        <v>173.3</v>
      </c>
      <c r="F195" s="1"/>
      <c r="G195" s="1"/>
      <c r="H195" s="1"/>
      <c r="I195" s="1"/>
      <c r="J195" s="1">
        <v>194.9</v>
      </c>
      <c r="K195" s="1">
        <v>120.3</v>
      </c>
      <c r="L195" s="1"/>
      <c r="M195" s="1">
        <v>56.95</v>
      </c>
      <c r="N195" s="1"/>
      <c r="O195" s="1">
        <v>78.52</v>
      </c>
      <c r="P195" s="1">
        <v>181.8</v>
      </c>
    </row>
    <row r="196" spans="1:16" x14ac:dyDescent="0.3">
      <c r="A196" s="1">
        <v>194</v>
      </c>
      <c r="B196" s="1">
        <v>150.19999999999999</v>
      </c>
      <c r="C196" s="1">
        <v>163.9</v>
      </c>
      <c r="D196" s="1">
        <v>99.31</v>
      </c>
      <c r="E196" s="1">
        <v>173.8</v>
      </c>
      <c r="F196" s="1"/>
      <c r="G196" s="1"/>
      <c r="H196" s="1"/>
      <c r="I196" s="1"/>
      <c r="J196" s="1">
        <v>196.6</v>
      </c>
      <c r="K196" s="1">
        <v>120.9</v>
      </c>
      <c r="L196" s="1"/>
      <c r="M196" s="1">
        <v>57.25</v>
      </c>
      <c r="N196" s="1"/>
      <c r="O196" s="1">
        <v>78.75</v>
      </c>
      <c r="P196" s="1">
        <v>182.4</v>
      </c>
    </row>
    <row r="197" spans="1:16" x14ac:dyDescent="0.3">
      <c r="A197" s="1">
        <v>195</v>
      </c>
      <c r="B197" s="1">
        <v>150.69999999999999</v>
      </c>
      <c r="C197" s="1">
        <v>163.80000000000001</v>
      </c>
      <c r="D197" s="1">
        <v>99.56</v>
      </c>
      <c r="E197" s="1">
        <v>175.4</v>
      </c>
      <c r="F197" s="1"/>
      <c r="G197" s="1"/>
      <c r="H197" s="1"/>
      <c r="I197" s="1"/>
      <c r="J197" s="1">
        <v>197.9</v>
      </c>
      <c r="K197" s="1">
        <v>121.3</v>
      </c>
      <c r="L197" s="1"/>
      <c r="M197" s="1">
        <v>57.37</v>
      </c>
      <c r="N197" s="1"/>
      <c r="O197" s="1">
        <v>79</v>
      </c>
      <c r="P197" s="1">
        <v>183.1</v>
      </c>
    </row>
    <row r="198" spans="1:16" x14ac:dyDescent="0.3">
      <c r="A198" s="1">
        <v>196</v>
      </c>
      <c r="B198" s="1">
        <v>150.69999999999999</v>
      </c>
      <c r="C198" s="1">
        <v>164.1</v>
      </c>
      <c r="D198" s="1">
        <v>97.15</v>
      </c>
      <c r="E198" s="1">
        <v>180.2</v>
      </c>
      <c r="F198" s="1"/>
      <c r="G198" s="1"/>
      <c r="H198" s="1"/>
      <c r="I198" s="1"/>
      <c r="J198" s="1"/>
      <c r="K198" s="1">
        <v>122</v>
      </c>
      <c r="L198" s="1"/>
      <c r="M198" s="1">
        <v>57.75</v>
      </c>
      <c r="N198" s="1"/>
      <c r="O198" s="1">
        <v>79.25</v>
      </c>
      <c r="P198" s="1">
        <v>184.3</v>
      </c>
    </row>
    <row r="199" spans="1:16" x14ac:dyDescent="0.3">
      <c r="A199" s="1">
        <v>197</v>
      </c>
      <c r="B199" s="1">
        <v>151.19999999999999</v>
      </c>
      <c r="C199" s="1">
        <v>157.80000000000001</v>
      </c>
      <c r="D199" s="1">
        <v>99.58</v>
      </c>
      <c r="E199" s="1">
        <v>177.5</v>
      </c>
      <c r="F199" s="1"/>
      <c r="G199" s="1"/>
      <c r="H199" s="1"/>
      <c r="I199" s="1"/>
      <c r="J199" s="1"/>
      <c r="K199" s="1">
        <v>122.9</v>
      </c>
      <c r="L199" s="1"/>
      <c r="M199" s="1">
        <v>57.89</v>
      </c>
      <c r="N199" s="1"/>
      <c r="O199" s="1">
        <v>79.36</v>
      </c>
      <c r="P199" s="1">
        <v>185.4</v>
      </c>
    </row>
    <row r="200" spans="1:16" x14ac:dyDescent="0.3">
      <c r="A200" s="1">
        <v>198</v>
      </c>
      <c r="B200" s="1">
        <v>151.4</v>
      </c>
      <c r="C200" s="1">
        <v>164.6</v>
      </c>
      <c r="D200" s="1">
        <v>102.1</v>
      </c>
      <c r="E200" s="1">
        <v>183.1</v>
      </c>
      <c r="F200" s="1"/>
      <c r="G200" s="1"/>
      <c r="H200" s="1"/>
      <c r="I200" s="1"/>
      <c r="J200" s="1"/>
      <c r="K200" s="1">
        <v>123.3</v>
      </c>
      <c r="L200" s="1"/>
      <c r="M200" s="1">
        <v>58.25</v>
      </c>
      <c r="N200" s="1"/>
      <c r="O200" s="1">
        <v>79.75</v>
      </c>
      <c r="P200" s="1">
        <v>186</v>
      </c>
    </row>
    <row r="201" spans="1:16" x14ac:dyDescent="0.3">
      <c r="A201" s="1">
        <v>199</v>
      </c>
      <c r="B201" s="1">
        <v>151.80000000000001</v>
      </c>
      <c r="C201" s="1">
        <v>157.9</v>
      </c>
      <c r="D201" s="1">
        <v>102.1</v>
      </c>
      <c r="E201" s="1">
        <v>190.9</v>
      </c>
      <c r="F201" s="1"/>
      <c r="G201" s="1"/>
      <c r="H201" s="1"/>
      <c r="I201" s="1"/>
      <c r="J201" s="1"/>
      <c r="K201" s="1">
        <v>124.1</v>
      </c>
      <c r="L201" s="1"/>
      <c r="M201" s="1">
        <v>58.27</v>
      </c>
      <c r="N201" s="1"/>
      <c r="O201" s="1">
        <v>79.75</v>
      </c>
      <c r="P201" s="1">
        <v>187.6</v>
      </c>
    </row>
    <row r="202" spans="1:16" x14ac:dyDescent="0.3">
      <c r="A202" s="1">
        <v>200</v>
      </c>
      <c r="B202" s="1">
        <v>152.19999999999999</v>
      </c>
      <c r="C202" s="1">
        <v>160.19999999999999</v>
      </c>
      <c r="D202" s="1">
        <v>102.4</v>
      </c>
      <c r="E202" s="1">
        <v>190.8</v>
      </c>
      <c r="F202" s="1"/>
      <c r="G202" s="1"/>
      <c r="H202" s="1"/>
      <c r="I202" s="1"/>
      <c r="J202" s="1"/>
      <c r="K202" s="1">
        <v>124.6</v>
      </c>
      <c r="L202" s="1"/>
      <c r="M202" s="1">
        <v>58.73</v>
      </c>
      <c r="N202" s="1"/>
      <c r="O202" s="1">
        <v>80</v>
      </c>
      <c r="P202" s="1">
        <v>188.8</v>
      </c>
    </row>
    <row r="203" spans="1:16" x14ac:dyDescent="0.3">
      <c r="A203" s="1">
        <v>201</v>
      </c>
      <c r="B203" s="1">
        <v>152.5</v>
      </c>
      <c r="C203" s="1"/>
      <c r="D203" s="1">
        <v>103.3</v>
      </c>
      <c r="E203" s="1"/>
      <c r="F203" s="1"/>
      <c r="G203" s="1"/>
      <c r="H203" s="1"/>
      <c r="I203" s="1"/>
      <c r="J203" s="1"/>
      <c r="K203" s="1">
        <v>125.2</v>
      </c>
      <c r="L203" s="1"/>
      <c r="M203" s="1">
        <v>58.75</v>
      </c>
      <c r="N203" s="1"/>
      <c r="O203" s="1">
        <v>80.25</v>
      </c>
      <c r="P203" s="1">
        <v>190</v>
      </c>
    </row>
    <row r="204" spans="1:16" x14ac:dyDescent="0.3">
      <c r="A204" s="1">
        <v>202</v>
      </c>
      <c r="B204" s="1">
        <v>153.1</v>
      </c>
      <c r="C204" s="1"/>
      <c r="D204" s="1">
        <v>103.6</v>
      </c>
      <c r="E204" s="1"/>
      <c r="F204" s="1"/>
      <c r="G204" s="1"/>
      <c r="H204" s="1"/>
      <c r="I204" s="1"/>
      <c r="J204" s="1"/>
      <c r="K204" s="1">
        <v>125.8</v>
      </c>
      <c r="L204" s="1"/>
      <c r="M204" s="1">
        <v>59.16</v>
      </c>
      <c r="N204" s="1"/>
      <c r="O204" s="1">
        <v>80.44</v>
      </c>
      <c r="P204" s="1">
        <v>191.7</v>
      </c>
    </row>
    <row r="205" spans="1:16" x14ac:dyDescent="0.3">
      <c r="A205" s="1">
        <v>203</v>
      </c>
      <c r="B205" s="1">
        <v>153.69999999999999</v>
      </c>
      <c r="C205" s="1"/>
      <c r="D205" s="1">
        <v>104.8</v>
      </c>
      <c r="E205" s="1"/>
      <c r="F205" s="1"/>
      <c r="G205" s="1"/>
      <c r="H205" s="1"/>
      <c r="I205" s="1"/>
      <c r="J205" s="1"/>
      <c r="K205" s="1">
        <v>126.4</v>
      </c>
      <c r="L205" s="1"/>
      <c r="M205" s="1">
        <v>59.34</v>
      </c>
      <c r="N205" s="1"/>
      <c r="O205" s="1">
        <v>80.819999999999993</v>
      </c>
      <c r="P205" s="1">
        <v>193.6</v>
      </c>
    </row>
    <row r="206" spans="1:16" x14ac:dyDescent="0.3">
      <c r="A206" s="1">
        <v>204</v>
      </c>
      <c r="B206" s="1">
        <v>153.69999999999999</v>
      </c>
      <c r="C206" s="1"/>
      <c r="D206" s="1">
        <v>103.6</v>
      </c>
      <c r="E206" s="1"/>
      <c r="F206" s="1"/>
      <c r="G206" s="1"/>
      <c r="H206" s="1"/>
      <c r="I206" s="1"/>
      <c r="J206" s="1"/>
      <c r="K206" s="1">
        <v>126.9</v>
      </c>
      <c r="L206" s="1"/>
      <c r="M206" s="1">
        <v>59.75</v>
      </c>
      <c r="N206" s="1"/>
      <c r="O206" s="1">
        <v>80.91</v>
      </c>
      <c r="P206" s="1">
        <v>194.7</v>
      </c>
    </row>
    <row r="207" spans="1:16" x14ac:dyDescent="0.3">
      <c r="A207" s="1">
        <v>205</v>
      </c>
      <c r="B207" s="1">
        <v>155.19999999999999</v>
      </c>
      <c r="C207" s="1"/>
      <c r="D207" s="1">
        <v>104.7</v>
      </c>
      <c r="E207" s="1"/>
      <c r="F207" s="1"/>
      <c r="G207" s="1"/>
      <c r="H207" s="1"/>
      <c r="I207" s="1"/>
      <c r="J207" s="1"/>
      <c r="K207" s="1">
        <v>127.5</v>
      </c>
      <c r="L207" s="1"/>
      <c r="M207" s="1">
        <v>59.95</v>
      </c>
      <c r="N207" s="1"/>
      <c r="O207" s="1">
        <v>81.25</v>
      </c>
      <c r="P207" s="1">
        <v>195.7</v>
      </c>
    </row>
    <row r="208" spans="1:16" x14ac:dyDescent="0.3">
      <c r="A208" s="1">
        <v>206</v>
      </c>
      <c r="B208" s="1">
        <v>156.30000000000001</v>
      </c>
      <c r="C208" s="1"/>
      <c r="D208" s="1">
        <v>104.9</v>
      </c>
      <c r="E208" s="1"/>
      <c r="F208" s="1"/>
      <c r="G208" s="1"/>
      <c r="H208" s="1"/>
      <c r="I208" s="1"/>
      <c r="J208" s="1"/>
      <c r="K208" s="1">
        <v>128.1</v>
      </c>
      <c r="L208" s="1"/>
      <c r="M208" s="1">
        <v>60.43</v>
      </c>
      <c r="N208" s="1"/>
      <c r="O208" s="1">
        <v>81.75</v>
      </c>
      <c r="P208" s="1">
        <v>196.6</v>
      </c>
    </row>
    <row r="209" spans="1:16" x14ac:dyDescent="0.3">
      <c r="A209" s="1">
        <v>207</v>
      </c>
      <c r="B209" s="1">
        <v>155.6</v>
      </c>
      <c r="C209" s="1"/>
      <c r="D209" s="1">
        <v>107.3</v>
      </c>
      <c r="E209" s="1"/>
      <c r="F209" s="1"/>
      <c r="G209" s="1"/>
      <c r="H209" s="1"/>
      <c r="I209" s="1"/>
      <c r="J209" s="1"/>
      <c r="K209" s="1">
        <v>128.5</v>
      </c>
      <c r="L209" s="1"/>
      <c r="M209" s="1">
        <v>60.75</v>
      </c>
      <c r="N209" s="1"/>
      <c r="O209" s="1">
        <v>81.83</v>
      </c>
      <c r="P209" s="1">
        <v>197.8</v>
      </c>
    </row>
    <row r="210" spans="1:16" x14ac:dyDescent="0.3">
      <c r="A210" s="1">
        <v>208</v>
      </c>
      <c r="B210" s="1">
        <v>156.6</v>
      </c>
      <c r="C210" s="1"/>
      <c r="D210" s="1">
        <v>106.8</v>
      </c>
      <c r="E210" s="1"/>
      <c r="F210" s="1"/>
      <c r="G210" s="1"/>
      <c r="H210" s="1"/>
      <c r="I210" s="1"/>
      <c r="J210" s="1"/>
      <c r="K210" s="1">
        <v>129.19999999999999</v>
      </c>
      <c r="L210" s="1"/>
      <c r="M210" s="1">
        <v>61.75</v>
      </c>
      <c r="N210" s="1"/>
      <c r="O210" s="1">
        <v>82.25</v>
      </c>
      <c r="P210" s="1">
        <v>198.9</v>
      </c>
    </row>
    <row r="211" spans="1:16" x14ac:dyDescent="0.3">
      <c r="A211" s="1">
        <v>209</v>
      </c>
      <c r="B211" s="1">
        <v>156.80000000000001</v>
      </c>
      <c r="C211" s="1"/>
      <c r="D211" s="1">
        <v>107.5</v>
      </c>
      <c r="E211" s="1"/>
      <c r="F211" s="1"/>
      <c r="G211" s="1"/>
      <c r="H211" s="1"/>
      <c r="I211" s="1"/>
      <c r="J211" s="1"/>
      <c r="K211" s="1">
        <v>129.6</v>
      </c>
      <c r="L211" s="1"/>
      <c r="M211" s="1">
        <v>61.32</v>
      </c>
      <c r="N211" s="1"/>
      <c r="O211" s="1">
        <v>82.48</v>
      </c>
      <c r="P211" s="1"/>
    </row>
    <row r="212" spans="1:16" x14ac:dyDescent="0.3">
      <c r="A212" s="1">
        <v>210</v>
      </c>
      <c r="B212" s="1">
        <v>157.69999999999999</v>
      </c>
      <c r="C212" s="1"/>
      <c r="D212" s="1">
        <v>108</v>
      </c>
      <c r="E212" s="1"/>
      <c r="F212" s="1"/>
      <c r="G212" s="1"/>
      <c r="H212" s="1"/>
      <c r="I212" s="1"/>
      <c r="J212" s="1"/>
      <c r="K212" s="1">
        <v>130.1</v>
      </c>
      <c r="L212" s="1"/>
      <c r="M212" s="1">
        <v>61.75</v>
      </c>
      <c r="N212" s="1"/>
      <c r="O212" s="1">
        <v>82.75</v>
      </c>
      <c r="P212" s="1"/>
    </row>
    <row r="213" spans="1:16" x14ac:dyDescent="0.3">
      <c r="A213" s="1">
        <v>211</v>
      </c>
      <c r="B213" s="1">
        <v>158.69999999999999</v>
      </c>
      <c r="C213" s="1"/>
      <c r="D213" s="1">
        <v>108</v>
      </c>
      <c r="E213" s="1"/>
      <c r="F213" s="1"/>
      <c r="G213" s="1"/>
      <c r="H213" s="1"/>
      <c r="I213" s="1"/>
      <c r="J213" s="1"/>
      <c r="K213" s="1">
        <v>130.6</v>
      </c>
      <c r="L213" s="1"/>
      <c r="M213" s="1">
        <v>62.16</v>
      </c>
      <c r="N213" s="1"/>
      <c r="O213" s="1">
        <v>83.47</v>
      </c>
      <c r="P213" s="1"/>
    </row>
    <row r="214" spans="1:16" x14ac:dyDescent="0.3">
      <c r="A214" s="1">
        <v>212</v>
      </c>
      <c r="B214" s="1">
        <v>159.69999999999999</v>
      </c>
      <c r="C214" s="1"/>
      <c r="D214" s="1">
        <v>108.5</v>
      </c>
      <c r="E214" s="1"/>
      <c r="F214" s="1"/>
      <c r="G214" s="1"/>
      <c r="H214" s="1"/>
      <c r="I214" s="1"/>
      <c r="J214" s="1"/>
      <c r="K214" s="1">
        <v>131.1</v>
      </c>
      <c r="L214" s="1"/>
      <c r="M214" s="1">
        <v>62.44</v>
      </c>
      <c r="N214" s="1"/>
      <c r="O214" s="1">
        <v>83.36</v>
      </c>
      <c r="P214" s="1"/>
    </row>
    <row r="215" spans="1:16" x14ac:dyDescent="0.3">
      <c r="A215" s="1">
        <v>213</v>
      </c>
      <c r="B215" s="1">
        <v>160.80000000000001</v>
      </c>
      <c r="C215" s="1"/>
      <c r="D215" s="1">
        <v>108.9</v>
      </c>
      <c r="E215" s="1"/>
      <c r="F215" s="1"/>
      <c r="G215" s="1"/>
      <c r="H215" s="1"/>
      <c r="I215" s="1"/>
      <c r="J215" s="1"/>
      <c r="K215" s="1">
        <v>131.9</v>
      </c>
      <c r="L215" s="1"/>
      <c r="M215" s="1">
        <v>62.75</v>
      </c>
      <c r="N215" s="1"/>
      <c r="O215" s="1">
        <v>84.14</v>
      </c>
      <c r="P215" s="1"/>
    </row>
    <row r="216" spans="1:16" x14ac:dyDescent="0.3">
      <c r="A216" s="1">
        <v>214</v>
      </c>
      <c r="B216" s="1">
        <v>160.80000000000001</v>
      </c>
      <c r="C216" s="1"/>
      <c r="D216" s="1">
        <v>109</v>
      </c>
      <c r="E216" s="1"/>
      <c r="F216" s="1"/>
      <c r="G216" s="1"/>
      <c r="H216" s="1"/>
      <c r="I216" s="1"/>
      <c r="J216" s="1"/>
      <c r="K216" s="1">
        <v>132.1</v>
      </c>
      <c r="L216" s="1"/>
      <c r="M216" s="1">
        <v>63.17</v>
      </c>
      <c r="N216" s="1"/>
      <c r="O216" s="1">
        <v>84.51</v>
      </c>
      <c r="P216" s="1"/>
    </row>
    <row r="217" spans="1:16" x14ac:dyDescent="0.3">
      <c r="A217" s="1">
        <v>215</v>
      </c>
      <c r="B217" s="1">
        <v>161.4</v>
      </c>
      <c r="C217" s="1"/>
      <c r="D217" s="1">
        <v>109.7</v>
      </c>
      <c r="E217" s="1"/>
      <c r="F217" s="1"/>
      <c r="G217" s="1"/>
      <c r="H217" s="1"/>
      <c r="I217" s="1"/>
      <c r="J217" s="1"/>
      <c r="K217" s="1">
        <v>132.9</v>
      </c>
      <c r="L217" s="1"/>
      <c r="M217" s="1">
        <v>63.25</v>
      </c>
      <c r="N217" s="1"/>
      <c r="O217" s="1">
        <v>84.52</v>
      </c>
      <c r="P217" s="1"/>
    </row>
    <row r="218" spans="1:16" x14ac:dyDescent="0.3">
      <c r="A218" s="1">
        <v>216</v>
      </c>
      <c r="B218" s="1">
        <v>164.6</v>
      </c>
      <c r="C218" s="1"/>
      <c r="D218" s="1">
        <v>109.9</v>
      </c>
      <c r="E218" s="1"/>
      <c r="F218" s="1"/>
      <c r="G218" s="1"/>
      <c r="H218" s="1"/>
      <c r="I218" s="1"/>
      <c r="J218" s="1"/>
      <c r="K218" s="1">
        <v>133.4</v>
      </c>
      <c r="L218" s="1"/>
      <c r="M218" s="1">
        <v>63.63</v>
      </c>
      <c r="N218" s="1"/>
      <c r="O218" s="1">
        <v>85.23</v>
      </c>
      <c r="P218" s="1"/>
    </row>
    <row r="219" spans="1:16" x14ac:dyDescent="0.3">
      <c r="A219" s="1">
        <v>217</v>
      </c>
      <c r="B219" s="1">
        <v>163.1</v>
      </c>
      <c r="C219" s="1"/>
      <c r="D219" s="1">
        <v>110.2</v>
      </c>
      <c r="E219" s="1"/>
      <c r="F219" s="1"/>
      <c r="G219" s="1"/>
      <c r="H219" s="1"/>
      <c r="I219" s="1"/>
      <c r="J219" s="1"/>
      <c r="K219" s="1">
        <v>134.1</v>
      </c>
      <c r="L219" s="1"/>
      <c r="M219" s="1">
        <v>63.75</v>
      </c>
      <c r="N219" s="1"/>
      <c r="O219" s="1">
        <v>85.32</v>
      </c>
      <c r="P219" s="1"/>
    </row>
    <row r="220" spans="1:16" x14ac:dyDescent="0.3">
      <c r="A220" s="1">
        <v>218</v>
      </c>
      <c r="B220" s="1">
        <v>164.4</v>
      </c>
      <c r="C220" s="1"/>
      <c r="D220" s="1">
        <v>110.2</v>
      </c>
      <c r="E220" s="1"/>
      <c r="F220" s="1"/>
      <c r="G220" s="1"/>
      <c r="H220" s="1"/>
      <c r="I220" s="1"/>
      <c r="J220" s="1"/>
      <c r="K220" s="1">
        <v>134.80000000000001</v>
      </c>
      <c r="L220" s="1"/>
      <c r="M220" s="1">
        <v>64.13</v>
      </c>
      <c r="N220" s="1"/>
      <c r="O220" s="1">
        <v>85.75</v>
      </c>
      <c r="P220" s="1"/>
    </row>
    <row r="221" spans="1:16" x14ac:dyDescent="0.3">
      <c r="A221" s="1">
        <v>219</v>
      </c>
      <c r="B221" s="1">
        <v>164.7</v>
      </c>
      <c r="C221" s="1"/>
      <c r="D221" s="1">
        <v>110.7</v>
      </c>
      <c r="E221" s="1"/>
      <c r="F221" s="1"/>
      <c r="G221" s="1"/>
      <c r="H221" s="1"/>
      <c r="I221" s="1"/>
      <c r="J221" s="1"/>
      <c r="K221" s="1">
        <v>135.19999999999999</v>
      </c>
      <c r="L221" s="1"/>
      <c r="M221" s="1">
        <v>64.25</v>
      </c>
      <c r="N221" s="1"/>
      <c r="O221" s="1">
        <v>86.01</v>
      </c>
      <c r="P221" s="1"/>
    </row>
    <row r="222" spans="1:16" x14ac:dyDescent="0.3">
      <c r="A222" s="1">
        <v>220</v>
      </c>
      <c r="B222" s="1">
        <v>166.5</v>
      </c>
      <c r="C222" s="1"/>
      <c r="D222" s="1">
        <v>111.1</v>
      </c>
      <c r="E222" s="1"/>
      <c r="F222" s="1"/>
      <c r="G222" s="1"/>
      <c r="H222" s="1"/>
      <c r="I222" s="1"/>
      <c r="J222" s="1"/>
      <c r="K222" s="1">
        <v>135.9</v>
      </c>
      <c r="L222" s="1"/>
      <c r="M222" s="1">
        <v>64.55</v>
      </c>
      <c r="N222" s="1"/>
      <c r="O222" s="1">
        <v>86.44</v>
      </c>
      <c r="P222" s="1"/>
    </row>
    <row r="223" spans="1:16" x14ac:dyDescent="0.3">
      <c r="A223" s="1">
        <v>221</v>
      </c>
      <c r="B223" s="1"/>
      <c r="C223" s="1"/>
      <c r="D223" s="1"/>
      <c r="E223" s="1"/>
      <c r="F223" s="1"/>
      <c r="G223" s="1"/>
      <c r="H223" s="1"/>
      <c r="I223" s="1"/>
      <c r="J223" s="1"/>
      <c r="K223" s="1">
        <v>136.4</v>
      </c>
      <c r="L223" s="1"/>
      <c r="M223" s="1">
        <v>64.75</v>
      </c>
      <c r="N223" s="1"/>
      <c r="O223" s="1">
        <v>86.75</v>
      </c>
      <c r="P223" s="1"/>
    </row>
    <row r="224" spans="1:16" x14ac:dyDescent="0.3">
      <c r="A224" s="1">
        <v>222</v>
      </c>
      <c r="B224" s="1"/>
      <c r="C224" s="1"/>
      <c r="D224" s="1"/>
      <c r="E224" s="1"/>
      <c r="F224" s="1"/>
      <c r="G224" s="1"/>
      <c r="H224" s="1"/>
      <c r="I224" s="1"/>
      <c r="J224" s="1"/>
      <c r="K224" s="1">
        <v>137.19999999999999</v>
      </c>
      <c r="L224" s="1"/>
      <c r="M224" s="1">
        <v>65</v>
      </c>
      <c r="N224" s="1"/>
      <c r="O224" s="1">
        <v>87.05</v>
      </c>
      <c r="P224" s="1"/>
    </row>
    <row r="225" spans="1:16" x14ac:dyDescent="0.3">
      <c r="A225" s="1">
        <v>223</v>
      </c>
      <c r="B225" s="1"/>
      <c r="C225" s="1"/>
      <c r="D225" s="1"/>
      <c r="E225" s="1"/>
      <c r="F225" s="1"/>
      <c r="G225" s="1"/>
      <c r="H225" s="1"/>
      <c r="I225" s="1"/>
      <c r="J225" s="1"/>
      <c r="K225" s="1">
        <v>138.6</v>
      </c>
      <c r="L225" s="1"/>
      <c r="M225" s="1">
        <v>65.25</v>
      </c>
      <c r="N225" s="1"/>
      <c r="O225" s="1">
        <v>87.25</v>
      </c>
      <c r="P225" s="1"/>
    </row>
    <row r="226" spans="1:16" x14ac:dyDescent="0.3">
      <c r="A226" s="1">
        <v>224</v>
      </c>
      <c r="B226" s="1"/>
      <c r="C226" s="1"/>
      <c r="D226" s="1"/>
      <c r="E226" s="1"/>
      <c r="F226" s="1"/>
      <c r="G226" s="1"/>
      <c r="H226" s="1"/>
      <c r="I226" s="1"/>
      <c r="J226" s="1"/>
      <c r="K226" s="1">
        <v>139.30000000000001</v>
      </c>
      <c r="L226" s="1"/>
      <c r="M226" s="1">
        <v>65.44</v>
      </c>
      <c r="N226" s="1"/>
      <c r="O226" s="1">
        <v>87.72</v>
      </c>
      <c r="P226" s="1"/>
    </row>
    <row r="227" spans="1:16" x14ac:dyDescent="0.3">
      <c r="A227" s="1">
        <v>225</v>
      </c>
      <c r="B227" s="1"/>
      <c r="C227" s="1"/>
      <c r="D227" s="1"/>
      <c r="E227" s="1"/>
      <c r="F227" s="1"/>
      <c r="G227" s="1"/>
      <c r="H227" s="1"/>
      <c r="I227" s="1"/>
      <c r="J227" s="1"/>
      <c r="K227" s="1">
        <v>140.1</v>
      </c>
      <c r="L227" s="1"/>
      <c r="M227" s="1">
        <v>65.75</v>
      </c>
      <c r="N227" s="1"/>
      <c r="O227" s="1">
        <v>87.9</v>
      </c>
      <c r="P227" s="1"/>
    </row>
    <row r="228" spans="1:16" x14ac:dyDescent="0.3">
      <c r="A228" s="1">
        <v>226</v>
      </c>
      <c r="B228" s="1"/>
      <c r="C228" s="1"/>
      <c r="D228" s="1"/>
      <c r="E228" s="1"/>
      <c r="F228" s="1"/>
      <c r="G228" s="1"/>
      <c r="H228" s="1"/>
      <c r="I228" s="1"/>
      <c r="J228" s="1"/>
      <c r="K228" s="1">
        <v>140.69999999999999</v>
      </c>
      <c r="L228" s="1"/>
      <c r="M228" s="1">
        <v>65.77</v>
      </c>
      <c r="N228" s="1"/>
      <c r="O228" s="1">
        <v>88.35</v>
      </c>
      <c r="P228" s="1"/>
    </row>
    <row r="229" spans="1:16" x14ac:dyDescent="0.3">
      <c r="A229" s="1">
        <v>227</v>
      </c>
      <c r="B229" s="1"/>
      <c r="C229" s="1"/>
      <c r="D229" s="1"/>
      <c r="E229" s="1"/>
      <c r="F229" s="1"/>
      <c r="G229" s="1"/>
      <c r="H229" s="1"/>
      <c r="I229" s="1"/>
      <c r="J229" s="1"/>
      <c r="K229" s="1">
        <v>141.4</v>
      </c>
      <c r="L229" s="1"/>
      <c r="M229" s="1">
        <v>66.25</v>
      </c>
      <c r="N229" s="1"/>
      <c r="O229" s="1">
        <v>88.47</v>
      </c>
      <c r="P229" s="1"/>
    </row>
    <row r="230" spans="1:16" x14ac:dyDescent="0.3">
      <c r="A230" s="1">
        <v>228</v>
      </c>
      <c r="B230" s="1"/>
      <c r="C230" s="1"/>
      <c r="D230" s="1"/>
      <c r="E230" s="1"/>
      <c r="F230" s="1"/>
      <c r="G230" s="1"/>
      <c r="H230" s="1"/>
      <c r="I230" s="1"/>
      <c r="J230" s="1"/>
      <c r="K230" s="1">
        <v>142.19999999999999</v>
      </c>
      <c r="L230" s="1"/>
      <c r="M230" s="1">
        <v>66.459999999999994</v>
      </c>
      <c r="N230" s="1"/>
      <c r="O230" s="1">
        <v>88.77</v>
      </c>
      <c r="P230" s="1"/>
    </row>
    <row r="231" spans="1:16" x14ac:dyDescent="0.3">
      <c r="A231" s="1">
        <v>229</v>
      </c>
      <c r="B231" s="1"/>
      <c r="C231" s="1"/>
      <c r="D231" s="1"/>
      <c r="E231" s="1"/>
      <c r="F231" s="1"/>
      <c r="G231" s="1"/>
      <c r="H231" s="1"/>
      <c r="I231" s="1"/>
      <c r="J231" s="1"/>
      <c r="K231" s="1">
        <v>142.69999999999999</v>
      </c>
      <c r="L231" s="1"/>
      <c r="M231" s="1">
        <v>66.75</v>
      </c>
      <c r="N231" s="1"/>
      <c r="O231" s="1">
        <v>89.33</v>
      </c>
      <c r="P231" s="1"/>
    </row>
    <row r="232" spans="1:16" x14ac:dyDescent="0.3">
      <c r="A232" s="1">
        <v>230</v>
      </c>
      <c r="B232" s="1"/>
      <c r="C232" s="1"/>
      <c r="D232" s="1"/>
      <c r="E232" s="1"/>
      <c r="F232" s="1"/>
      <c r="G232" s="1"/>
      <c r="H232" s="1"/>
      <c r="I232" s="1"/>
      <c r="J232" s="1"/>
      <c r="K232" s="1">
        <v>143.30000000000001</v>
      </c>
      <c r="L232" s="1"/>
      <c r="M232" s="1">
        <v>67.02</v>
      </c>
      <c r="N232" s="1"/>
      <c r="O232" s="1">
        <v>89.42</v>
      </c>
      <c r="P232" s="1"/>
    </row>
    <row r="233" spans="1:16" x14ac:dyDescent="0.3">
      <c r="A233" s="1">
        <v>231</v>
      </c>
      <c r="B233" s="1"/>
      <c r="C233" s="1"/>
      <c r="D233" s="1"/>
      <c r="E233" s="1"/>
      <c r="F233" s="1"/>
      <c r="G233" s="1"/>
      <c r="H233" s="1"/>
      <c r="I233" s="1"/>
      <c r="J233" s="1"/>
      <c r="K233" s="1">
        <v>143.80000000000001</v>
      </c>
      <c r="L233" s="1"/>
      <c r="M233" s="1">
        <v>67.069999999999993</v>
      </c>
      <c r="N233" s="1"/>
      <c r="O233" s="1">
        <v>89.75</v>
      </c>
      <c r="P233" s="1"/>
    </row>
    <row r="234" spans="1:16" x14ac:dyDescent="0.3">
      <c r="A234" s="1">
        <v>232</v>
      </c>
      <c r="B234" s="1"/>
      <c r="C234" s="1"/>
      <c r="D234" s="1"/>
      <c r="E234" s="1"/>
      <c r="F234" s="1"/>
      <c r="G234" s="1"/>
      <c r="H234" s="1"/>
      <c r="I234" s="1"/>
      <c r="J234" s="1"/>
      <c r="K234" s="1">
        <v>144</v>
      </c>
      <c r="L234" s="1"/>
      <c r="M234" s="1">
        <v>67.25</v>
      </c>
      <c r="N234" s="1"/>
      <c r="O234" s="1">
        <v>90.22</v>
      </c>
      <c r="P234" s="1"/>
    </row>
    <row r="235" spans="1:16" x14ac:dyDescent="0.3">
      <c r="A235" s="1">
        <v>233</v>
      </c>
      <c r="B235" s="1"/>
      <c r="C235" s="1"/>
      <c r="D235" s="1"/>
      <c r="E235" s="1"/>
      <c r="F235" s="1"/>
      <c r="G235" s="1"/>
      <c r="H235" s="1"/>
      <c r="I235" s="1"/>
      <c r="J235" s="1"/>
      <c r="K235" s="1">
        <v>144.80000000000001</v>
      </c>
      <c r="L235" s="1"/>
      <c r="M235" s="1">
        <v>67.38</v>
      </c>
      <c r="N235" s="1"/>
      <c r="O235" s="1">
        <v>90.25</v>
      </c>
      <c r="P235" s="1"/>
    </row>
    <row r="236" spans="1:16" x14ac:dyDescent="0.3">
      <c r="A236" s="1">
        <v>234</v>
      </c>
      <c r="B236" s="1"/>
      <c r="C236" s="1"/>
      <c r="D236" s="1"/>
      <c r="E236" s="1"/>
      <c r="F236" s="1"/>
      <c r="G236" s="1"/>
      <c r="H236" s="1"/>
      <c r="I236" s="1"/>
      <c r="J236" s="1"/>
      <c r="K236" s="1">
        <v>145.5</v>
      </c>
      <c r="L236" s="1"/>
      <c r="M236" s="1">
        <v>67.73</v>
      </c>
      <c r="N236" s="1"/>
      <c r="O236" s="1">
        <v>90.64</v>
      </c>
      <c r="P236" s="1"/>
    </row>
    <row r="237" spans="1:16" x14ac:dyDescent="0.3">
      <c r="A237" s="1">
        <v>235</v>
      </c>
      <c r="B237" s="1"/>
      <c r="C237" s="1"/>
      <c r="D237" s="1"/>
      <c r="E237" s="1"/>
      <c r="F237" s="1"/>
      <c r="G237" s="1"/>
      <c r="H237" s="1"/>
      <c r="I237" s="1"/>
      <c r="J237" s="1"/>
      <c r="K237" s="1">
        <v>146.1</v>
      </c>
      <c r="L237" s="1"/>
      <c r="M237" s="1">
        <v>67.97</v>
      </c>
      <c r="N237" s="1"/>
      <c r="O237" s="1">
        <v>90.75</v>
      </c>
      <c r="P237" s="1"/>
    </row>
    <row r="238" spans="1:16" x14ac:dyDescent="0.3">
      <c r="A238" s="1">
        <v>236</v>
      </c>
      <c r="B238" s="1"/>
      <c r="C238" s="1"/>
      <c r="D238" s="1"/>
      <c r="E238" s="1"/>
      <c r="F238" s="1"/>
      <c r="G238" s="1"/>
      <c r="H238" s="1"/>
      <c r="I238" s="1"/>
      <c r="J238" s="1"/>
      <c r="K238" s="1">
        <v>146.6</v>
      </c>
      <c r="L238" s="1"/>
      <c r="M238" s="1">
        <v>68.25</v>
      </c>
      <c r="N238" s="1"/>
      <c r="O238" s="1">
        <v>91.13</v>
      </c>
      <c r="P238" s="1"/>
    </row>
    <row r="239" spans="1:16" x14ac:dyDescent="0.3">
      <c r="A239" s="1">
        <v>237</v>
      </c>
      <c r="B239" s="1"/>
      <c r="C239" s="1"/>
      <c r="D239" s="1"/>
      <c r="E239" s="1"/>
      <c r="F239" s="1"/>
      <c r="G239" s="1"/>
      <c r="H239" s="1"/>
      <c r="I239" s="1"/>
      <c r="J239" s="1"/>
      <c r="K239" s="1">
        <v>147.19999999999999</v>
      </c>
      <c r="L239" s="1"/>
      <c r="M239" s="1">
        <v>68.290000000000006</v>
      </c>
      <c r="N239" s="1"/>
      <c r="O239" s="1">
        <v>91.25</v>
      </c>
      <c r="P239" s="1"/>
    </row>
    <row r="240" spans="1:16" x14ac:dyDescent="0.3">
      <c r="A240" s="1">
        <v>238</v>
      </c>
      <c r="B240" s="1"/>
      <c r="C240" s="1"/>
      <c r="D240" s="1"/>
      <c r="E240" s="1"/>
      <c r="F240" s="1"/>
      <c r="G240" s="1"/>
      <c r="H240" s="1"/>
      <c r="I240" s="1"/>
      <c r="J240" s="1"/>
      <c r="K240" s="1">
        <v>148.19999999999999</v>
      </c>
      <c r="L240" s="1"/>
      <c r="M240" s="1">
        <v>68.75</v>
      </c>
      <c r="N240" s="1"/>
      <c r="O240" s="1">
        <v>91.33</v>
      </c>
      <c r="P240" s="1"/>
    </row>
    <row r="241" spans="1:16" x14ac:dyDescent="0.3">
      <c r="A241" s="1">
        <v>239</v>
      </c>
      <c r="B241" s="1"/>
      <c r="C241" s="1"/>
      <c r="D241" s="1"/>
      <c r="E241" s="1"/>
      <c r="F241" s="1"/>
      <c r="G241" s="1"/>
      <c r="H241" s="1"/>
      <c r="I241" s="1"/>
      <c r="J241" s="1"/>
      <c r="K241" s="1">
        <v>148.9</v>
      </c>
      <c r="L241" s="1"/>
      <c r="M241" s="1">
        <v>68.75</v>
      </c>
      <c r="N241" s="1"/>
      <c r="O241" s="1">
        <v>91.75</v>
      </c>
      <c r="P241" s="1"/>
    </row>
    <row r="242" spans="1:16" x14ac:dyDescent="0.3">
      <c r="A242" s="1">
        <v>240</v>
      </c>
      <c r="B242" s="1"/>
      <c r="C242" s="1"/>
      <c r="D242" s="1"/>
      <c r="E242" s="1"/>
      <c r="F242" s="1"/>
      <c r="G242" s="1"/>
      <c r="H242" s="1"/>
      <c r="I242" s="1"/>
      <c r="J242" s="1"/>
      <c r="K242" s="1">
        <v>149.1</v>
      </c>
      <c r="L242" s="1"/>
      <c r="M242" s="1">
        <v>69.180000000000007</v>
      </c>
      <c r="N242" s="1"/>
      <c r="O242" s="1">
        <v>91.75</v>
      </c>
      <c r="P242" s="1"/>
    </row>
    <row r="243" spans="1:16" x14ac:dyDescent="0.3">
      <c r="A243" s="1">
        <v>241</v>
      </c>
      <c r="B243" s="1"/>
      <c r="C243" s="1"/>
      <c r="D243" s="1"/>
      <c r="E243" s="1"/>
      <c r="F243" s="1"/>
      <c r="G243" s="1"/>
      <c r="H243" s="1"/>
      <c r="I243" s="1"/>
      <c r="J243" s="1"/>
      <c r="K243" s="1">
        <v>150.19999999999999</v>
      </c>
      <c r="L243" s="1"/>
      <c r="M243" s="1">
        <v>69.25</v>
      </c>
      <c r="N243" s="1"/>
      <c r="O243" s="1">
        <v>92</v>
      </c>
      <c r="P243" s="1"/>
    </row>
    <row r="244" spans="1:16" x14ac:dyDescent="0.3">
      <c r="A244" s="1">
        <v>242</v>
      </c>
      <c r="B244" s="1"/>
      <c r="C244" s="1"/>
      <c r="D244" s="1"/>
      <c r="E244" s="1"/>
      <c r="F244" s="1"/>
      <c r="G244" s="1"/>
      <c r="H244" s="1"/>
      <c r="I244" s="1"/>
      <c r="J244" s="1"/>
      <c r="K244" s="1">
        <v>150.5</v>
      </c>
      <c r="L244" s="1"/>
      <c r="M244" s="1">
        <v>69.55</v>
      </c>
      <c r="N244" s="1"/>
      <c r="O244" s="1">
        <v>92.25</v>
      </c>
      <c r="P244" s="1"/>
    </row>
    <row r="245" spans="1:16" x14ac:dyDescent="0.3">
      <c r="A245" s="1">
        <v>243</v>
      </c>
      <c r="B245" s="1"/>
      <c r="C245" s="1"/>
      <c r="D245" s="1"/>
      <c r="E245" s="1"/>
      <c r="F245" s="1"/>
      <c r="G245" s="1"/>
      <c r="H245" s="1"/>
      <c r="I245" s="1"/>
      <c r="J245" s="1"/>
      <c r="K245" s="1">
        <v>151.19999999999999</v>
      </c>
      <c r="L245" s="1"/>
      <c r="M245" s="1">
        <v>69.75</v>
      </c>
      <c r="N245" s="1"/>
      <c r="O245" s="1">
        <v>92.71</v>
      </c>
      <c r="P245" s="1"/>
    </row>
    <row r="246" spans="1:16" x14ac:dyDescent="0.3">
      <c r="A246" s="1">
        <v>244</v>
      </c>
      <c r="B246" s="1"/>
      <c r="C246" s="1"/>
      <c r="D246" s="1"/>
      <c r="E246" s="1"/>
      <c r="F246" s="1"/>
      <c r="G246" s="1"/>
      <c r="H246" s="1"/>
      <c r="I246" s="1"/>
      <c r="J246" s="1"/>
      <c r="K246" s="1">
        <v>151.80000000000001</v>
      </c>
      <c r="L246" s="1"/>
      <c r="M246" s="1">
        <v>69.989999999999995</v>
      </c>
      <c r="N246" s="1"/>
      <c r="O246" s="1">
        <v>92.8</v>
      </c>
      <c r="P246" s="1"/>
    </row>
    <row r="247" spans="1:16" x14ac:dyDescent="0.3">
      <c r="A247" s="1">
        <v>245</v>
      </c>
      <c r="B247" s="1"/>
      <c r="C247" s="1"/>
      <c r="D247" s="1"/>
      <c r="E247" s="1"/>
      <c r="F247" s="1"/>
      <c r="G247" s="1"/>
      <c r="H247" s="1"/>
      <c r="I247" s="1"/>
      <c r="J247" s="1"/>
      <c r="K247" s="1">
        <v>152.5</v>
      </c>
      <c r="L247" s="1"/>
      <c r="M247" s="1">
        <v>70.25</v>
      </c>
      <c r="N247" s="1"/>
      <c r="O247" s="1">
        <v>93.25</v>
      </c>
      <c r="P247" s="1"/>
    </row>
    <row r="248" spans="1:16" x14ac:dyDescent="0.3">
      <c r="A248" s="1">
        <v>246</v>
      </c>
      <c r="B248" s="1"/>
      <c r="C248" s="1"/>
      <c r="D248" s="1"/>
      <c r="E248" s="1"/>
      <c r="F248" s="1"/>
      <c r="G248" s="1"/>
      <c r="H248" s="1"/>
      <c r="I248" s="1"/>
      <c r="J248" s="1"/>
      <c r="K248" s="1">
        <v>153.1</v>
      </c>
      <c r="L248" s="1"/>
      <c r="M248" s="1">
        <v>70.62</v>
      </c>
      <c r="N248" s="1"/>
      <c r="O248" s="1">
        <v>93.41</v>
      </c>
      <c r="P248" s="1"/>
    </row>
    <row r="249" spans="1:16" x14ac:dyDescent="0.3">
      <c r="A249" s="1">
        <v>247</v>
      </c>
      <c r="B249" s="1"/>
      <c r="C249" s="1"/>
      <c r="D249" s="1"/>
      <c r="E249" s="1"/>
      <c r="F249" s="1"/>
      <c r="G249" s="1"/>
      <c r="H249" s="1"/>
      <c r="I249" s="1"/>
      <c r="J249" s="1"/>
      <c r="K249" s="1">
        <v>153.69999999999999</v>
      </c>
      <c r="L249" s="1"/>
      <c r="M249" s="1">
        <v>70.81</v>
      </c>
      <c r="N249" s="1"/>
      <c r="O249" s="1">
        <v>93.75</v>
      </c>
      <c r="P249" s="1"/>
    </row>
    <row r="250" spans="1:16" x14ac:dyDescent="0.3">
      <c r="A250" s="1">
        <v>248</v>
      </c>
      <c r="B250" s="1"/>
      <c r="C250" s="1"/>
      <c r="D250" s="1"/>
      <c r="E250" s="1"/>
      <c r="F250" s="1"/>
      <c r="G250" s="1"/>
      <c r="H250" s="1"/>
      <c r="I250" s="1"/>
      <c r="J250" s="1"/>
      <c r="K250" s="1">
        <v>154.1</v>
      </c>
      <c r="L250" s="1"/>
      <c r="M250" s="1">
        <v>71.22</v>
      </c>
      <c r="N250" s="1"/>
      <c r="O250" s="1">
        <v>93.75</v>
      </c>
      <c r="P250" s="1"/>
    </row>
    <row r="251" spans="1:16" x14ac:dyDescent="0.3">
      <c r="A251" s="1">
        <v>249</v>
      </c>
      <c r="B251" s="1"/>
      <c r="C251" s="1"/>
      <c r="D251" s="1"/>
      <c r="E251" s="1"/>
      <c r="F251" s="1"/>
      <c r="G251" s="1"/>
      <c r="H251" s="1"/>
      <c r="I251" s="1"/>
      <c r="J251" s="1"/>
      <c r="K251" s="1">
        <v>154.69999999999999</v>
      </c>
      <c r="L251" s="1"/>
      <c r="M251" s="1">
        <v>71.599999999999994</v>
      </c>
      <c r="N251" s="1"/>
      <c r="O251" s="1">
        <v>94.09</v>
      </c>
      <c r="P251" s="1"/>
    </row>
    <row r="252" spans="1:16" x14ac:dyDescent="0.3">
      <c r="A252" s="1">
        <v>250</v>
      </c>
      <c r="B252" s="1"/>
      <c r="C252" s="1"/>
      <c r="D252" s="1"/>
      <c r="E252" s="1"/>
      <c r="F252" s="1"/>
      <c r="G252" s="1"/>
      <c r="H252" s="1"/>
      <c r="I252" s="1"/>
      <c r="J252" s="1"/>
      <c r="K252" s="1">
        <v>155.30000000000001</v>
      </c>
      <c r="L252" s="1"/>
      <c r="M252" s="1">
        <v>71.75</v>
      </c>
      <c r="N252" s="1"/>
      <c r="O252" s="1">
        <v>94.25</v>
      </c>
      <c r="P252" s="1"/>
    </row>
    <row r="253" spans="1:16" x14ac:dyDescent="0.3">
      <c r="A253" s="1">
        <v>251</v>
      </c>
      <c r="B253" s="1"/>
      <c r="C253" s="1"/>
      <c r="D253" s="1"/>
      <c r="E253" s="1"/>
      <c r="F253" s="1"/>
      <c r="G253" s="1"/>
      <c r="H253" s="1"/>
      <c r="I253" s="1"/>
      <c r="J253" s="1"/>
      <c r="K253" s="1">
        <v>156.1</v>
      </c>
      <c r="L253" s="1"/>
      <c r="M253" s="1">
        <v>72.02</v>
      </c>
      <c r="N253" s="1"/>
      <c r="O253" s="1">
        <v>94.5</v>
      </c>
      <c r="P253" s="1"/>
    </row>
    <row r="254" spans="1:16" x14ac:dyDescent="0.3">
      <c r="A254" s="1">
        <v>252</v>
      </c>
      <c r="B254" s="1"/>
      <c r="C254" s="1"/>
      <c r="D254" s="1"/>
      <c r="E254" s="1"/>
      <c r="F254" s="1"/>
      <c r="G254" s="1"/>
      <c r="H254" s="1"/>
      <c r="I254" s="1"/>
      <c r="J254" s="1"/>
      <c r="K254" s="1">
        <v>156.4</v>
      </c>
      <c r="L254" s="1"/>
      <c r="M254" s="1">
        <v>72.540000000000006</v>
      </c>
      <c r="N254" s="1"/>
      <c r="O254" s="1">
        <v>94.81</v>
      </c>
      <c r="P254" s="1"/>
    </row>
    <row r="255" spans="1:16" x14ac:dyDescent="0.3">
      <c r="A255" s="1">
        <v>253</v>
      </c>
      <c r="B255" s="1"/>
      <c r="C255" s="1"/>
      <c r="D255" s="1"/>
      <c r="E255" s="1"/>
      <c r="F255" s="1"/>
      <c r="G255" s="1"/>
      <c r="H255" s="1"/>
      <c r="I255" s="1"/>
      <c r="J255" s="1"/>
      <c r="K255" s="1">
        <v>157.30000000000001</v>
      </c>
      <c r="L255" s="1"/>
      <c r="M255" s="1">
        <v>72.900000000000006</v>
      </c>
      <c r="N255" s="1"/>
      <c r="O255" s="1">
        <v>95.25</v>
      </c>
      <c r="P255" s="1"/>
    </row>
    <row r="256" spans="1:16" x14ac:dyDescent="0.3">
      <c r="A256" s="1">
        <v>254</v>
      </c>
      <c r="B256" s="1"/>
      <c r="C256" s="1"/>
      <c r="D256" s="1"/>
      <c r="E256" s="1"/>
      <c r="F256" s="1"/>
      <c r="G256" s="1"/>
      <c r="H256" s="1"/>
      <c r="I256" s="1"/>
      <c r="J256" s="1"/>
      <c r="K256" s="1">
        <v>157.9</v>
      </c>
      <c r="L256" s="1"/>
      <c r="M256" s="1">
        <v>73.03</v>
      </c>
      <c r="N256" s="1"/>
      <c r="O256" s="1">
        <v>95.3</v>
      </c>
      <c r="P256" s="1"/>
    </row>
    <row r="257" spans="1:16" x14ac:dyDescent="0.3">
      <c r="A257" s="1">
        <v>255</v>
      </c>
      <c r="B257" s="1"/>
      <c r="C257" s="1"/>
      <c r="D257" s="1"/>
      <c r="E257" s="1"/>
      <c r="F257" s="1"/>
      <c r="G257" s="1"/>
      <c r="H257" s="1"/>
      <c r="I257" s="1"/>
      <c r="J257" s="1"/>
      <c r="K257" s="1">
        <v>158.5</v>
      </c>
      <c r="L257" s="1"/>
      <c r="M257" s="1">
        <v>73.25</v>
      </c>
      <c r="N257" s="1"/>
      <c r="O257" s="1">
        <v>95.72</v>
      </c>
      <c r="P257" s="1"/>
    </row>
    <row r="258" spans="1:16" x14ac:dyDescent="0.3">
      <c r="A258" s="1">
        <v>256</v>
      </c>
      <c r="B258" s="1"/>
      <c r="C258" s="1"/>
      <c r="D258" s="1"/>
      <c r="E258" s="1"/>
      <c r="F258" s="1"/>
      <c r="G258" s="1"/>
      <c r="H258" s="1"/>
      <c r="I258" s="1"/>
      <c r="J258" s="1"/>
      <c r="K258" s="1">
        <v>159.4</v>
      </c>
      <c r="L258" s="1"/>
      <c r="M258" s="1">
        <v>73.69</v>
      </c>
      <c r="N258" s="1"/>
      <c r="O258" s="1">
        <v>95.8</v>
      </c>
      <c r="P258" s="1"/>
    </row>
    <row r="259" spans="1:16" x14ac:dyDescent="0.3">
      <c r="A259" s="1">
        <v>257</v>
      </c>
      <c r="B259" s="1"/>
      <c r="C259" s="1"/>
      <c r="D259" s="1"/>
      <c r="E259" s="1"/>
      <c r="F259" s="1"/>
      <c r="G259" s="1"/>
      <c r="H259" s="1"/>
      <c r="I259" s="1"/>
      <c r="J259" s="1"/>
      <c r="K259" s="1">
        <v>159.9</v>
      </c>
      <c r="L259" s="1"/>
      <c r="M259" s="1">
        <v>74.17</v>
      </c>
      <c r="N259" s="1"/>
      <c r="O259" s="1">
        <v>96.25</v>
      </c>
      <c r="P259" s="1"/>
    </row>
    <row r="260" spans="1:16" x14ac:dyDescent="0.3">
      <c r="A260" s="1">
        <v>258</v>
      </c>
      <c r="B260" s="1"/>
      <c r="C260" s="1"/>
      <c r="D260" s="1"/>
      <c r="E260" s="1"/>
      <c r="F260" s="1"/>
      <c r="G260" s="1"/>
      <c r="H260" s="1"/>
      <c r="I260" s="1"/>
      <c r="J260" s="1"/>
      <c r="K260" s="1">
        <v>160.19999999999999</v>
      </c>
      <c r="L260" s="1"/>
      <c r="M260" s="1">
        <v>74.86</v>
      </c>
      <c r="N260" s="1"/>
      <c r="O260" s="1">
        <v>96.32</v>
      </c>
      <c r="P260" s="1"/>
    </row>
    <row r="261" spans="1:16" x14ac:dyDescent="0.3">
      <c r="A261" s="1">
        <v>259</v>
      </c>
      <c r="B261" s="1"/>
      <c r="C261" s="1"/>
      <c r="D261" s="1"/>
      <c r="E261" s="1"/>
      <c r="F261" s="1"/>
      <c r="G261" s="1"/>
      <c r="H261" s="1"/>
      <c r="I261" s="1"/>
      <c r="J261" s="1"/>
      <c r="K261" s="1">
        <v>160.80000000000001</v>
      </c>
      <c r="L261" s="1"/>
      <c r="M261" s="1">
        <v>75.2</v>
      </c>
      <c r="N261" s="1"/>
      <c r="O261" s="1">
        <v>96.75</v>
      </c>
      <c r="P261" s="1"/>
    </row>
    <row r="262" spans="1:16" x14ac:dyDescent="0.3">
      <c r="A262" s="1">
        <v>260</v>
      </c>
      <c r="B262" s="1"/>
      <c r="C262" s="1"/>
      <c r="D262" s="1"/>
      <c r="E262" s="1"/>
      <c r="F262" s="1"/>
      <c r="G262" s="1"/>
      <c r="H262" s="1"/>
      <c r="I262" s="1"/>
      <c r="J262" s="1"/>
      <c r="K262" s="1">
        <v>161.19999999999999</v>
      </c>
      <c r="L262" s="1"/>
      <c r="M262" s="1">
        <v>75.44</v>
      </c>
      <c r="N262" s="1"/>
      <c r="O262" s="1">
        <v>96.78</v>
      </c>
      <c r="P262" s="1"/>
    </row>
    <row r="263" spans="1:16" x14ac:dyDescent="0.3">
      <c r="A263" s="1">
        <v>261</v>
      </c>
      <c r="B263" s="1"/>
      <c r="C263" s="1"/>
      <c r="D263" s="1"/>
      <c r="E263" s="1"/>
      <c r="F263" s="1"/>
      <c r="G263" s="1"/>
      <c r="H263" s="1"/>
      <c r="I263" s="1"/>
      <c r="J263" s="1"/>
      <c r="K263" s="1"/>
      <c r="L263" s="1"/>
      <c r="M263" s="1">
        <v>75.87</v>
      </c>
      <c r="N263" s="1"/>
      <c r="O263" s="1">
        <v>97.2</v>
      </c>
      <c r="P263" s="1"/>
    </row>
    <row r="264" spans="1:16" x14ac:dyDescent="0.3">
      <c r="A264" s="1">
        <v>262</v>
      </c>
      <c r="B264" s="1"/>
      <c r="C264" s="1"/>
      <c r="D264" s="1"/>
      <c r="E264" s="1"/>
      <c r="F264" s="1"/>
      <c r="G264" s="1"/>
      <c r="H264" s="1"/>
      <c r="I264" s="1"/>
      <c r="J264" s="1"/>
      <c r="K264" s="1"/>
      <c r="L264" s="1"/>
      <c r="M264" s="1">
        <v>76.17</v>
      </c>
      <c r="N264" s="1"/>
      <c r="O264" s="1">
        <v>97.25</v>
      </c>
      <c r="P264" s="1"/>
    </row>
    <row r="265" spans="1:16" x14ac:dyDescent="0.3">
      <c r="A265" s="1">
        <v>263</v>
      </c>
      <c r="B265" s="1"/>
      <c r="C265" s="1"/>
      <c r="D265" s="1"/>
      <c r="E265" s="1"/>
      <c r="F265" s="1"/>
      <c r="G265" s="1"/>
      <c r="H265" s="1"/>
      <c r="I265" s="1"/>
      <c r="J265" s="1"/>
      <c r="K265" s="1"/>
      <c r="L265" s="1"/>
      <c r="M265" s="1">
        <v>76.37</v>
      </c>
      <c r="N265" s="1"/>
      <c r="O265" s="1">
        <v>97.7</v>
      </c>
      <c r="P265" s="1"/>
    </row>
    <row r="266" spans="1:16" x14ac:dyDescent="0.3">
      <c r="A266" s="1">
        <v>264</v>
      </c>
      <c r="B266" s="1"/>
      <c r="C266" s="1"/>
      <c r="D266" s="1"/>
      <c r="E266" s="1"/>
      <c r="F266" s="1"/>
      <c r="G266" s="1"/>
      <c r="H266" s="1"/>
      <c r="I266" s="1"/>
      <c r="J266" s="1"/>
      <c r="K266" s="1"/>
      <c r="L266" s="1"/>
      <c r="M266" s="1">
        <v>76.94</v>
      </c>
      <c r="N266" s="1"/>
      <c r="O266" s="1">
        <v>97.94</v>
      </c>
      <c r="P266" s="1"/>
    </row>
    <row r="267" spans="1:16" x14ac:dyDescent="0.3">
      <c r="A267" s="1">
        <v>265</v>
      </c>
      <c r="B267" s="1"/>
      <c r="C267" s="1"/>
      <c r="D267" s="1"/>
      <c r="E267" s="1"/>
      <c r="F267" s="1"/>
      <c r="G267" s="1"/>
      <c r="H267" s="1"/>
      <c r="I267" s="1"/>
      <c r="J267" s="1"/>
      <c r="K267" s="1"/>
      <c r="L267" s="1"/>
      <c r="M267" s="1">
        <v>76.75</v>
      </c>
      <c r="N267" s="1"/>
      <c r="O267" s="1">
        <v>98.25</v>
      </c>
      <c r="P267" s="1"/>
    </row>
    <row r="268" spans="1:16" x14ac:dyDescent="0.3">
      <c r="A268" s="1">
        <v>266</v>
      </c>
      <c r="B268" s="1"/>
      <c r="C268" s="1"/>
      <c r="D268" s="1"/>
      <c r="E268" s="1"/>
      <c r="F268" s="1"/>
      <c r="G268" s="1"/>
      <c r="H268" s="1"/>
      <c r="I268" s="1"/>
      <c r="J268" s="1"/>
      <c r="K268" s="1"/>
      <c r="L268" s="1"/>
      <c r="M268" s="1">
        <v>77.13</v>
      </c>
      <c r="N268" s="1"/>
      <c r="O268" s="1">
        <v>98.8</v>
      </c>
      <c r="P268" s="1"/>
    </row>
    <row r="269" spans="1:16" x14ac:dyDescent="0.3">
      <c r="A269" s="1">
        <v>267</v>
      </c>
      <c r="B269" s="1"/>
      <c r="C269" s="1"/>
      <c r="D269" s="1"/>
      <c r="E269" s="1"/>
      <c r="F269" s="1"/>
      <c r="G269" s="1"/>
      <c r="H269" s="1"/>
      <c r="I269" s="1"/>
      <c r="J269" s="1"/>
      <c r="K269" s="1"/>
      <c r="L269" s="1"/>
      <c r="M269" s="1">
        <v>77.25</v>
      </c>
      <c r="N269" s="1"/>
      <c r="O269" s="1">
        <v>98.78</v>
      </c>
      <c r="P269" s="1"/>
    </row>
    <row r="270" spans="1:16" x14ac:dyDescent="0.3">
      <c r="A270" s="1">
        <v>268</v>
      </c>
      <c r="B270" s="1"/>
      <c r="C270" s="1"/>
      <c r="D270" s="1"/>
      <c r="E270" s="1"/>
      <c r="F270" s="1"/>
      <c r="G270" s="1"/>
      <c r="H270" s="1"/>
      <c r="I270" s="1"/>
      <c r="J270" s="1"/>
      <c r="K270" s="1"/>
      <c r="L270" s="1"/>
      <c r="M270" s="1">
        <v>77.38</v>
      </c>
      <c r="N270" s="1"/>
      <c r="O270" s="1">
        <v>99.15</v>
      </c>
      <c r="P270" s="1"/>
    </row>
    <row r="271" spans="1:16" x14ac:dyDescent="0.3">
      <c r="A271" s="1">
        <v>269</v>
      </c>
      <c r="B271" s="1"/>
      <c r="C271" s="1"/>
      <c r="D271" s="1"/>
      <c r="E271" s="1"/>
      <c r="F271" s="1"/>
      <c r="G271" s="1"/>
      <c r="H271" s="1"/>
      <c r="I271" s="1"/>
      <c r="J271" s="1"/>
      <c r="K271" s="1"/>
      <c r="L271" s="1"/>
      <c r="M271" s="1">
        <v>77.75</v>
      </c>
      <c r="N271" s="1"/>
      <c r="O271" s="1">
        <v>99.29</v>
      </c>
      <c r="P271" s="1"/>
    </row>
    <row r="272" spans="1:16" x14ac:dyDescent="0.3">
      <c r="A272" s="1">
        <v>270</v>
      </c>
      <c r="B272" s="1"/>
      <c r="C272" s="1"/>
      <c r="D272" s="1"/>
      <c r="E272" s="1"/>
      <c r="F272" s="1"/>
      <c r="G272" s="1"/>
      <c r="H272" s="1"/>
      <c r="I272" s="1"/>
      <c r="J272" s="1"/>
      <c r="K272" s="1"/>
      <c r="L272" s="1"/>
      <c r="M272" s="1">
        <v>77.75</v>
      </c>
      <c r="N272" s="1"/>
      <c r="O272" s="1">
        <v>99.69</v>
      </c>
      <c r="P272" s="1"/>
    </row>
    <row r="273" spans="1:16" x14ac:dyDescent="0.3">
      <c r="A273" s="1">
        <v>271</v>
      </c>
      <c r="B273" s="1"/>
      <c r="C273" s="1"/>
      <c r="D273" s="1"/>
      <c r="E273" s="1"/>
      <c r="F273" s="1"/>
      <c r="G273" s="1"/>
      <c r="H273" s="1"/>
      <c r="I273" s="1"/>
      <c r="J273" s="1"/>
      <c r="K273" s="1"/>
      <c r="L273" s="1"/>
      <c r="M273" s="1">
        <v>78</v>
      </c>
      <c r="N273" s="1"/>
      <c r="O273" s="1">
        <v>99.75</v>
      </c>
      <c r="P273" s="1"/>
    </row>
    <row r="274" spans="1:16" x14ac:dyDescent="0.3">
      <c r="A274" s="1">
        <v>272</v>
      </c>
      <c r="B274" s="1"/>
      <c r="C274" s="1"/>
      <c r="D274" s="1"/>
      <c r="E274" s="1"/>
      <c r="F274" s="1"/>
      <c r="G274" s="1"/>
      <c r="H274" s="1"/>
      <c r="I274" s="1"/>
      <c r="J274" s="1"/>
      <c r="K274" s="1"/>
      <c r="L274" s="1"/>
      <c r="M274" s="1">
        <v>78.25</v>
      </c>
      <c r="N274" s="1"/>
      <c r="O274" s="1">
        <v>100.2</v>
      </c>
      <c r="P274" s="1"/>
    </row>
    <row r="275" spans="1:16" x14ac:dyDescent="0.3">
      <c r="A275" s="1">
        <v>273</v>
      </c>
      <c r="B275" s="1"/>
      <c r="C275" s="1"/>
      <c r="D275" s="1"/>
      <c r="E275" s="1"/>
      <c r="F275" s="1"/>
      <c r="G275" s="1"/>
      <c r="H275" s="1"/>
      <c r="I275" s="1"/>
      <c r="J275" s="1"/>
      <c r="K275" s="1"/>
      <c r="L275" s="1"/>
      <c r="M275" s="1">
        <v>78.25</v>
      </c>
      <c r="N275" s="1"/>
      <c r="O275" s="1">
        <v>100.3</v>
      </c>
      <c r="P275" s="1"/>
    </row>
    <row r="276" spans="1:16" x14ac:dyDescent="0.3">
      <c r="A276" s="1">
        <v>274</v>
      </c>
      <c r="B276" s="1"/>
      <c r="C276" s="1"/>
      <c r="D276" s="1"/>
      <c r="E276" s="1"/>
      <c r="F276" s="1"/>
      <c r="G276" s="1"/>
      <c r="H276" s="1"/>
      <c r="I276" s="1"/>
      <c r="J276" s="1"/>
      <c r="K276" s="1"/>
      <c r="L276" s="1"/>
      <c r="M276" s="1">
        <v>78.63</v>
      </c>
      <c r="N276" s="1"/>
      <c r="O276" s="1">
        <v>100.8</v>
      </c>
      <c r="P276" s="1"/>
    </row>
    <row r="277" spans="1:16" x14ac:dyDescent="0.3">
      <c r="A277" s="1">
        <v>275</v>
      </c>
      <c r="B277" s="1"/>
      <c r="C277" s="1"/>
      <c r="D277" s="1"/>
      <c r="E277" s="1"/>
      <c r="F277" s="1"/>
      <c r="G277" s="1"/>
      <c r="H277" s="1"/>
      <c r="I277" s="1"/>
      <c r="J277" s="1"/>
      <c r="K277" s="1"/>
      <c r="L277" s="1"/>
      <c r="M277" s="1">
        <v>78.75</v>
      </c>
      <c r="N277" s="1"/>
      <c r="O277" s="1">
        <v>100.8</v>
      </c>
      <c r="P277" s="1"/>
    </row>
    <row r="278" spans="1:16" x14ac:dyDescent="0.3">
      <c r="A278" s="1">
        <v>276</v>
      </c>
      <c r="B278" s="1"/>
      <c r="C278" s="1"/>
      <c r="D278" s="1"/>
      <c r="E278" s="1"/>
      <c r="F278" s="1"/>
      <c r="G278" s="1"/>
      <c r="H278" s="1"/>
      <c r="I278" s="1"/>
      <c r="J278" s="1"/>
      <c r="K278" s="1"/>
      <c r="L278" s="1"/>
      <c r="M278" s="1">
        <v>78.77</v>
      </c>
      <c r="N278" s="1"/>
      <c r="O278" s="1">
        <v>101.1</v>
      </c>
      <c r="P278" s="1"/>
    </row>
    <row r="279" spans="1:16" x14ac:dyDescent="0.3">
      <c r="A279" s="1">
        <v>277</v>
      </c>
      <c r="B279" s="1"/>
      <c r="C279" s="1"/>
      <c r="D279" s="1"/>
      <c r="E279" s="1"/>
      <c r="F279" s="1"/>
      <c r="G279" s="1"/>
      <c r="H279" s="1"/>
      <c r="I279" s="1"/>
      <c r="J279" s="1"/>
      <c r="K279" s="1"/>
      <c r="L279" s="1"/>
      <c r="M279" s="1">
        <v>79.25</v>
      </c>
      <c r="N279" s="1"/>
      <c r="O279" s="1">
        <v>101.3</v>
      </c>
      <c r="P279" s="1"/>
    </row>
    <row r="280" spans="1:16" x14ac:dyDescent="0.3">
      <c r="A280" s="1">
        <v>278</v>
      </c>
      <c r="B280" s="1"/>
      <c r="C280" s="1"/>
      <c r="D280" s="1"/>
      <c r="E280" s="1"/>
      <c r="F280" s="1"/>
      <c r="G280" s="1"/>
      <c r="H280" s="1"/>
      <c r="I280" s="1"/>
      <c r="J280" s="1"/>
      <c r="K280" s="1"/>
      <c r="L280" s="1"/>
      <c r="M280" s="1">
        <v>79.25</v>
      </c>
      <c r="N280" s="1"/>
      <c r="O280" s="1">
        <v>101.7</v>
      </c>
      <c r="P280" s="1"/>
    </row>
    <row r="281" spans="1:16" x14ac:dyDescent="0.3">
      <c r="A281" s="1">
        <v>279</v>
      </c>
      <c r="B281" s="1"/>
      <c r="C281" s="1"/>
      <c r="D281" s="1"/>
      <c r="E281" s="1"/>
      <c r="F281" s="1"/>
      <c r="G281" s="1"/>
      <c r="H281" s="1"/>
      <c r="I281" s="1"/>
      <c r="J281" s="1"/>
      <c r="K281" s="1"/>
      <c r="L281" s="1"/>
      <c r="M281" s="1">
        <v>79.7</v>
      </c>
      <c r="N281" s="1"/>
      <c r="O281" s="1">
        <v>101.8</v>
      </c>
      <c r="P281" s="1"/>
    </row>
    <row r="282" spans="1:16" x14ac:dyDescent="0.3">
      <c r="A282" s="1">
        <v>280</v>
      </c>
      <c r="B282" s="1"/>
      <c r="C282" s="1"/>
      <c r="D282" s="1"/>
      <c r="E282" s="1"/>
      <c r="F282" s="1"/>
      <c r="G282" s="1"/>
      <c r="H282" s="1"/>
      <c r="I282" s="1"/>
      <c r="J282" s="1"/>
      <c r="K282" s="1"/>
      <c r="L282" s="1"/>
      <c r="M282" s="1">
        <v>79.94</v>
      </c>
      <c r="N282" s="1"/>
      <c r="O282" s="1">
        <v>102.4</v>
      </c>
      <c r="P282" s="1"/>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2"/>
  <sheetViews>
    <sheetView zoomScale="115" zoomScaleNormal="115" workbookViewId="0">
      <selection activeCell="K1" activeCellId="1" sqref="A1:A1048576 K1:K1048576"/>
    </sheetView>
  </sheetViews>
  <sheetFormatPr defaultRowHeight="14.4" x14ac:dyDescent="0.3"/>
  <sheetData>
    <row r="1" spans="1:16" s="3" customFormat="1" ht="43.2" x14ac:dyDescent="0.3">
      <c r="A1" s="2" t="s">
        <v>1</v>
      </c>
      <c r="B1" s="2" t="s">
        <v>17</v>
      </c>
      <c r="C1" s="2" t="s">
        <v>18</v>
      </c>
      <c r="D1" s="2" t="s">
        <v>19</v>
      </c>
      <c r="E1" s="2" t="s">
        <v>20</v>
      </c>
      <c r="F1" s="2" t="s">
        <v>21</v>
      </c>
      <c r="G1" s="2" t="s">
        <v>22</v>
      </c>
      <c r="H1" s="2" t="s">
        <v>23</v>
      </c>
      <c r="I1" s="2" t="s">
        <v>24</v>
      </c>
      <c r="J1" s="2" t="s">
        <v>25</v>
      </c>
      <c r="K1" s="2" t="s">
        <v>26</v>
      </c>
      <c r="L1" s="2" t="s">
        <v>27</v>
      </c>
      <c r="M1" s="2" t="s">
        <v>28</v>
      </c>
      <c r="N1" s="2" t="s">
        <v>29</v>
      </c>
      <c r="O1" s="2" t="s">
        <v>30</v>
      </c>
      <c r="P1" s="2" t="s">
        <v>31</v>
      </c>
    </row>
    <row r="2" spans="1:16" x14ac:dyDescent="0.3">
      <c r="A2" s="1">
        <v>0</v>
      </c>
      <c r="B2" s="1">
        <v>0.25</v>
      </c>
      <c r="C2" s="1">
        <v>0.3478</v>
      </c>
      <c r="D2" s="1">
        <v>0.25</v>
      </c>
      <c r="E2" s="1">
        <v>0.25</v>
      </c>
      <c r="F2" s="1">
        <v>0.25</v>
      </c>
      <c r="G2" s="1">
        <v>0.25</v>
      </c>
      <c r="H2" s="1">
        <v>0.25</v>
      </c>
      <c r="I2" s="1">
        <v>0.25</v>
      </c>
      <c r="J2" s="1">
        <v>0.25</v>
      </c>
      <c r="K2" s="1">
        <v>0.25</v>
      </c>
      <c r="L2" s="1">
        <v>0.25</v>
      </c>
      <c r="M2" s="1">
        <v>0.25</v>
      </c>
      <c r="N2" s="1">
        <v>0.25</v>
      </c>
      <c r="O2" s="1">
        <v>0.25</v>
      </c>
      <c r="P2" s="1">
        <v>0.25</v>
      </c>
    </row>
    <row r="3" spans="1:16" x14ac:dyDescent="0.3">
      <c r="A3" s="1">
        <v>1</v>
      </c>
      <c r="B3" s="1">
        <v>-0.1048</v>
      </c>
      <c r="C3" s="1">
        <v>-6.522E-2</v>
      </c>
      <c r="D3" s="1">
        <v>-0.121</v>
      </c>
      <c r="E3" s="1">
        <v>-0.11360000000000001</v>
      </c>
      <c r="F3" s="1">
        <v>-0.12180000000000001</v>
      </c>
      <c r="G3" s="1">
        <v>-0.11840000000000001</v>
      </c>
      <c r="H3" s="1">
        <v>-0.11169999999999999</v>
      </c>
      <c r="I3" s="1">
        <v>-0.1196</v>
      </c>
      <c r="J3" s="1">
        <v>-0.12180000000000001</v>
      </c>
      <c r="K3" s="1">
        <v>-0.13239999999999999</v>
      </c>
      <c r="L3" s="1">
        <v>-0.11169999999999999</v>
      </c>
      <c r="M3" s="1">
        <v>-0.10290000000000001</v>
      </c>
      <c r="N3" s="1">
        <v>-0.1111</v>
      </c>
      <c r="O3" s="1">
        <v>-0.1167</v>
      </c>
      <c r="P3" s="1">
        <v>-0.1196</v>
      </c>
    </row>
    <row r="4" spans="1:16" x14ac:dyDescent="0.3">
      <c r="A4" s="1">
        <v>2</v>
      </c>
      <c r="B4" s="1">
        <v>-0.25</v>
      </c>
      <c r="C4" s="1">
        <v>0.25</v>
      </c>
      <c r="D4" s="1">
        <v>-0.25</v>
      </c>
      <c r="E4" s="1">
        <v>-0.25</v>
      </c>
      <c r="F4" s="1">
        <v>-0.25</v>
      </c>
      <c r="G4" s="1">
        <v>-0.25</v>
      </c>
      <c r="H4" s="1">
        <v>-0.1196</v>
      </c>
      <c r="I4" s="1">
        <v>-0.25</v>
      </c>
      <c r="J4" s="1">
        <v>-0.25</v>
      </c>
      <c r="K4" s="1">
        <v>-0.25</v>
      </c>
      <c r="L4" s="1">
        <v>2.6599999999999999E-2</v>
      </c>
      <c r="M4" s="1">
        <v>-0.25</v>
      </c>
      <c r="N4" s="1">
        <v>-0.25</v>
      </c>
      <c r="O4" s="1">
        <v>-0.25</v>
      </c>
      <c r="P4" s="1">
        <v>-0.25</v>
      </c>
    </row>
    <row r="5" spans="1:16" x14ac:dyDescent="0.3">
      <c r="A5" s="1">
        <v>3</v>
      </c>
      <c r="B5" s="1">
        <v>-2.419E-2</v>
      </c>
      <c r="C5" s="1">
        <v>0.31519999999999998</v>
      </c>
      <c r="D5" s="1">
        <v>-0.25</v>
      </c>
      <c r="E5" s="1">
        <v>-0.25</v>
      </c>
      <c r="F5" s="1">
        <v>-0.25</v>
      </c>
      <c r="G5" s="1">
        <v>3.9469999999999998E-2</v>
      </c>
      <c r="H5" s="1">
        <v>0.25</v>
      </c>
      <c r="I5" s="1">
        <v>-0.16300000000000001</v>
      </c>
      <c r="J5" s="1">
        <v>-0.18590000000000001</v>
      </c>
      <c r="K5" s="1">
        <v>-0.25</v>
      </c>
      <c r="L5" s="1">
        <v>0.25</v>
      </c>
      <c r="M5" s="1">
        <v>-0.25</v>
      </c>
      <c r="N5" s="1">
        <v>-0.25</v>
      </c>
      <c r="O5" s="1">
        <v>-0.25</v>
      </c>
      <c r="P5" s="1">
        <v>-0.25</v>
      </c>
    </row>
    <row r="6" spans="1:16" x14ac:dyDescent="0.3">
      <c r="A6" s="1">
        <v>4</v>
      </c>
      <c r="B6" s="1">
        <v>0.25</v>
      </c>
      <c r="C6" s="1">
        <v>0.75</v>
      </c>
      <c r="D6" s="1">
        <v>0.1694</v>
      </c>
      <c r="E6" s="1">
        <v>4.0869999999999997E-2</v>
      </c>
      <c r="F6" s="1">
        <v>0.21149999999999999</v>
      </c>
      <c r="G6" s="1">
        <v>0.28949999999999998</v>
      </c>
      <c r="H6" s="1">
        <v>0.27129999999999999</v>
      </c>
      <c r="I6" s="1">
        <v>0.25</v>
      </c>
      <c r="J6" s="1">
        <v>0.25</v>
      </c>
      <c r="K6" s="1">
        <v>0.22170000000000001</v>
      </c>
      <c r="L6" s="1">
        <v>0.25</v>
      </c>
      <c r="M6" s="1">
        <v>7.2270000000000001E-2</v>
      </c>
      <c r="N6" s="1">
        <v>-1.4710000000000001E-2</v>
      </c>
      <c r="O6" s="1">
        <v>0.2177</v>
      </c>
      <c r="P6" s="1">
        <v>0.1124</v>
      </c>
    </row>
    <row r="7" spans="1:16" x14ac:dyDescent="0.3">
      <c r="A7" s="1">
        <v>5</v>
      </c>
      <c r="B7" s="1">
        <v>0.7016</v>
      </c>
      <c r="C7" s="1">
        <v>0.75</v>
      </c>
      <c r="D7" s="1">
        <v>0.25</v>
      </c>
      <c r="E7" s="1">
        <v>0.25</v>
      </c>
      <c r="F7" s="1">
        <v>0.25</v>
      </c>
      <c r="G7" s="1">
        <v>0.77559999999999996</v>
      </c>
      <c r="H7" s="1">
        <v>0.75</v>
      </c>
      <c r="I7" s="1">
        <v>0.50070000000000003</v>
      </c>
      <c r="J7" s="1">
        <v>0.25</v>
      </c>
      <c r="K7" s="1">
        <v>0.42430000000000001</v>
      </c>
      <c r="L7" s="1">
        <v>0.25</v>
      </c>
      <c r="M7" s="1">
        <v>0.25</v>
      </c>
      <c r="N7" s="1">
        <v>1.004E-2</v>
      </c>
      <c r="O7" s="1">
        <v>0.25</v>
      </c>
      <c r="P7" s="1">
        <v>0.25</v>
      </c>
    </row>
    <row r="8" spans="1:16" x14ac:dyDescent="0.3">
      <c r="A8" s="1">
        <v>6</v>
      </c>
      <c r="B8" s="1">
        <v>1.069</v>
      </c>
      <c r="C8" s="1">
        <v>0.75</v>
      </c>
      <c r="D8" s="1">
        <v>0.25</v>
      </c>
      <c r="E8" s="1">
        <v>0.25</v>
      </c>
      <c r="F8" s="1">
        <v>0.25</v>
      </c>
      <c r="G8" s="1">
        <v>1.25</v>
      </c>
      <c r="H8" s="1">
        <v>0.53720000000000001</v>
      </c>
      <c r="I8" s="1">
        <v>0.90349999999999997</v>
      </c>
      <c r="J8" s="1">
        <v>0.625</v>
      </c>
      <c r="K8" s="1">
        <v>0.75</v>
      </c>
      <c r="L8" s="1">
        <v>0.54349999999999998</v>
      </c>
      <c r="M8" s="1">
        <v>0.25</v>
      </c>
      <c r="N8" s="1">
        <v>0.25</v>
      </c>
      <c r="O8" s="1">
        <v>0.61670000000000003</v>
      </c>
      <c r="P8" s="1">
        <v>0.25</v>
      </c>
    </row>
    <row r="9" spans="1:16" x14ac:dyDescent="0.3">
      <c r="A9" s="1">
        <v>7</v>
      </c>
      <c r="B9" s="1">
        <v>1.3640000000000001</v>
      </c>
      <c r="C9" s="1">
        <v>1.119</v>
      </c>
      <c r="D9" s="1">
        <v>0.51390000000000002</v>
      </c>
      <c r="E9" s="1">
        <v>0.25</v>
      </c>
      <c r="F9" s="1">
        <v>0.69850000000000001</v>
      </c>
      <c r="G9" s="1">
        <v>1.659</v>
      </c>
      <c r="H9" s="1">
        <v>0.33700000000000002</v>
      </c>
      <c r="I9" s="1">
        <v>1.25</v>
      </c>
      <c r="J9" s="1">
        <v>0.75</v>
      </c>
      <c r="K9" s="1">
        <v>1.208</v>
      </c>
      <c r="L9" s="1">
        <v>0.75</v>
      </c>
      <c r="M9" s="1">
        <v>0.56520000000000004</v>
      </c>
      <c r="N9" s="1">
        <v>0.25</v>
      </c>
      <c r="O9" s="1">
        <v>0.75</v>
      </c>
      <c r="P9" s="1">
        <v>0.67679999999999996</v>
      </c>
    </row>
    <row r="10" spans="1:16" x14ac:dyDescent="0.3">
      <c r="A10" s="1">
        <v>8</v>
      </c>
      <c r="B10" s="1">
        <v>1.792</v>
      </c>
      <c r="C10" s="1">
        <v>1.5629999999999999</v>
      </c>
      <c r="D10" s="1">
        <v>0.75</v>
      </c>
      <c r="E10" s="1">
        <v>0.70950000000000002</v>
      </c>
      <c r="F10" s="1">
        <v>0.75</v>
      </c>
      <c r="G10" s="1">
        <v>1.93</v>
      </c>
      <c r="H10" s="1">
        <v>0.72850000000000004</v>
      </c>
      <c r="I10" s="1">
        <v>1.5980000000000001</v>
      </c>
      <c r="J10" s="1">
        <v>0.75</v>
      </c>
      <c r="K10" s="1">
        <v>1.75</v>
      </c>
      <c r="L10" s="1">
        <v>0.93089999999999995</v>
      </c>
      <c r="M10" s="1">
        <v>0.75</v>
      </c>
      <c r="N10" s="1">
        <v>0.4577</v>
      </c>
      <c r="O10" s="1">
        <v>0.75</v>
      </c>
      <c r="P10" s="1">
        <v>0.75</v>
      </c>
    </row>
    <row r="11" spans="1:16" x14ac:dyDescent="0.3">
      <c r="A11" s="1">
        <v>9</v>
      </c>
      <c r="B11" s="1">
        <v>2.125</v>
      </c>
      <c r="C11" s="1">
        <v>1.8560000000000001</v>
      </c>
      <c r="D11" s="1">
        <v>0.75</v>
      </c>
      <c r="E11" s="1">
        <v>0.75</v>
      </c>
      <c r="F11" s="1">
        <v>0.92079999999999995</v>
      </c>
      <c r="G11" s="1">
        <v>2.4289999999999998</v>
      </c>
      <c r="H11" s="1">
        <v>1.054</v>
      </c>
      <c r="I11" s="1">
        <v>1.9850000000000001</v>
      </c>
      <c r="J11" s="1">
        <v>1.25</v>
      </c>
      <c r="K11" s="1">
        <v>1.88</v>
      </c>
      <c r="L11" s="1">
        <v>0.73939999999999995</v>
      </c>
      <c r="M11" s="1">
        <v>0.75</v>
      </c>
      <c r="N11" s="1">
        <v>0.75</v>
      </c>
      <c r="O11" s="1">
        <v>0.75</v>
      </c>
      <c r="P11" s="1">
        <v>0.75</v>
      </c>
    </row>
    <row r="12" spans="1:16" x14ac:dyDescent="0.3">
      <c r="A12" s="1">
        <v>10</v>
      </c>
      <c r="B12" s="1">
        <v>2.3639999999999999</v>
      </c>
      <c r="C12" s="1">
        <v>2.3130000000000002</v>
      </c>
      <c r="D12" s="1">
        <v>0.8125</v>
      </c>
      <c r="E12" s="1">
        <v>0.75</v>
      </c>
      <c r="F12" s="1">
        <v>1.25</v>
      </c>
      <c r="G12" s="1">
        <v>2.8250000000000002</v>
      </c>
      <c r="H12" s="1">
        <v>1.25</v>
      </c>
      <c r="I12" s="1">
        <v>2.6280000000000001</v>
      </c>
      <c r="J12" s="1">
        <v>1.4379999999999999</v>
      </c>
      <c r="K12" s="1">
        <v>2.5449999999999999</v>
      </c>
      <c r="L12" s="1">
        <v>0.63300000000000001</v>
      </c>
      <c r="M12" s="1">
        <v>1.391</v>
      </c>
      <c r="N12" s="1">
        <v>0.75</v>
      </c>
      <c r="O12" s="1">
        <v>1.1559999999999999</v>
      </c>
      <c r="P12" s="1">
        <v>0.89239999999999997</v>
      </c>
    </row>
    <row r="13" spans="1:16" x14ac:dyDescent="0.3">
      <c r="A13" s="1">
        <v>11</v>
      </c>
      <c r="B13" s="1">
        <v>2.883</v>
      </c>
      <c r="C13" s="1">
        <v>2.8140000000000001</v>
      </c>
      <c r="D13" s="1">
        <v>1.25</v>
      </c>
      <c r="E13" s="1">
        <v>0.98470000000000002</v>
      </c>
      <c r="F13" s="1">
        <v>1.361</v>
      </c>
      <c r="G13" s="1">
        <v>3.3780000000000001</v>
      </c>
      <c r="H13" s="1">
        <v>1.56</v>
      </c>
      <c r="I13" s="1">
        <v>3.1880000000000002</v>
      </c>
      <c r="J13" s="1">
        <v>1.6990000000000001</v>
      </c>
      <c r="K13" s="1">
        <v>2.75</v>
      </c>
      <c r="L13" s="1">
        <v>1.1759999999999999</v>
      </c>
      <c r="M13" s="1">
        <v>1.25</v>
      </c>
      <c r="N13" s="1">
        <v>0.99539999999999995</v>
      </c>
      <c r="O13" s="1">
        <v>1.25</v>
      </c>
      <c r="P13" s="1">
        <v>1.5509999999999999</v>
      </c>
    </row>
    <row r="14" spans="1:16" x14ac:dyDescent="0.3">
      <c r="A14" s="1">
        <v>12</v>
      </c>
      <c r="B14" s="1">
        <v>3.3889999999999998</v>
      </c>
      <c r="C14" s="1">
        <v>3.5419999999999998</v>
      </c>
      <c r="D14" s="1">
        <v>1.25</v>
      </c>
      <c r="E14" s="1">
        <v>1.25</v>
      </c>
      <c r="F14" s="1">
        <v>1.75</v>
      </c>
      <c r="G14" s="1">
        <v>3.9950000000000001</v>
      </c>
      <c r="H14" s="1">
        <v>1.75</v>
      </c>
      <c r="I14" s="1">
        <v>4.3449999999999998</v>
      </c>
      <c r="J14" s="1">
        <v>1.75</v>
      </c>
      <c r="K14" s="1">
        <v>3.4129999999999998</v>
      </c>
      <c r="L14" s="1">
        <v>1.4379999999999999</v>
      </c>
      <c r="M14" s="1">
        <v>1.4059999999999999</v>
      </c>
      <c r="N14" s="1">
        <v>1.25</v>
      </c>
      <c r="O14" s="1">
        <v>1.278</v>
      </c>
      <c r="P14" s="1">
        <v>1.25</v>
      </c>
    </row>
    <row r="15" spans="1:16" x14ac:dyDescent="0.3">
      <c r="A15" s="1">
        <v>13</v>
      </c>
      <c r="B15" s="1">
        <v>4.3499999999999996</v>
      </c>
      <c r="C15" s="1">
        <v>4.048</v>
      </c>
      <c r="D15" s="1">
        <v>1.57</v>
      </c>
      <c r="E15" s="1">
        <v>1.3160000000000001</v>
      </c>
      <c r="F15" s="1">
        <v>1.92</v>
      </c>
      <c r="G15" s="1">
        <v>4.4450000000000003</v>
      </c>
      <c r="H15" s="1">
        <v>2.1419999999999999</v>
      </c>
      <c r="I15" s="1">
        <v>5.12</v>
      </c>
      <c r="J15" s="1">
        <v>1.966</v>
      </c>
      <c r="K15" s="1">
        <v>4.0940000000000003</v>
      </c>
      <c r="L15" s="1">
        <v>1.75</v>
      </c>
      <c r="M15" s="1">
        <v>1.75</v>
      </c>
      <c r="N15" s="1">
        <v>1.25</v>
      </c>
      <c r="O15" s="1">
        <v>1.75</v>
      </c>
      <c r="P15" s="1">
        <v>1.571</v>
      </c>
    </row>
    <row r="16" spans="1:16" x14ac:dyDescent="0.3">
      <c r="A16" s="1">
        <v>14</v>
      </c>
      <c r="B16" s="1">
        <v>6.4969999999999999</v>
      </c>
      <c r="C16" s="1">
        <v>4.6559999999999997</v>
      </c>
      <c r="D16" s="1">
        <v>1.75</v>
      </c>
      <c r="E16" s="1">
        <v>1.75</v>
      </c>
      <c r="F16" s="1">
        <v>2.25</v>
      </c>
      <c r="G16" s="1">
        <v>5.8120000000000003</v>
      </c>
      <c r="H16" s="1">
        <v>2.25</v>
      </c>
      <c r="I16" s="1">
        <v>5.6139999999999999</v>
      </c>
      <c r="J16" s="1">
        <v>2.25</v>
      </c>
      <c r="K16" s="1">
        <v>4.8719999999999999</v>
      </c>
      <c r="L16" s="1">
        <v>1.92</v>
      </c>
      <c r="M16" s="1">
        <v>1.885</v>
      </c>
      <c r="N16" s="1">
        <v>1.6919999999999999</v>
      </c>
      <c r="O16" s="1">
        <v>1.75</v>
      </c>
      <c r="P16" s="1">
        <v>1.75</v>
      </c>
    </row>
    <row r="17" spans="1:16" x14ac:dyDescent="0.3">
      <c r="A17" s="1">
        <v>15</v>
      </c>
      <c r="B17" s="1">
        <v>7.8620000000000001</v>
      </c>
      <c r="C17" s="1">
        <v>5.952</v>
      </c>
      <c r="D17" s="1">
        <v>2</v>
      </c>
      <c r="E17" s="1">
        <v>1.75</v>
      </c>
      <c r="F17" s="1">
        <v>2.4809999999999999</v>
      </c>
      <c r="G17" s="1">
        <v>8.3369999999999997</v>
      </c>
      <c r="H17" s="1">
        <v>2.7</v>
      </c>
      <c r="I17" s="1">
        <v>6.1360000000000001</v>
      </c>
      <c r="J17" s="1">
        <v>2.25</v>
      </c>
      <c r="K17" s="1">
        <v>5.4850000000000003</v>
      </c>
      <c r="L17" s="1">
        <v>2.25</v>
      </c>
      <c r="M17" s="1">
        <v>2.25</v>
      </c>
      <c r="N17" s="1">
        <v>1.75</v>
      </c>
      <c r="O17" s="1">
        <v>2.1259999999999999</v>
      </c>
      <c r="P17" s="1">
        <v>1.843</v>
      </c>
    </row>
    <row r="18" spans="1:16" x14ac:dyDescent="0.3">
      <c r="A18" s="1">
        <v>16</v>
      </c>
      <c r="B18" s="1">
        <v>8.7859999999999996</v>
      </c>
      <c r="C18" s="1">
        <v>8.3670000000000009</v>
      </c>
      <c r="D18" s="1">
        <v>2.25</v>
      </c>
      <c r="E18" s="1">
        <v>2.202</v>
      </c>
      <c r="F18" s="1">
        <v>2.75</v>
      </c>
      <c r="G18" s="1">
        <v>9.6319999999999997</v>
      </c>
      <c r="H18" s="1">
        <v>2.7589999999999999</v>
      </c>
      <c r="I18" s="1">
        <v>6.7210000000000001</v>
      </c>
      <c r="J18" s="1">
        <v>2.25</v>
      </c>
      <c r="K18" s="1">
        <v>5.7750000000000004</v>
      </c>
      <c r="L18" s="1">
        <v>2.25</v>
      </c>
      <c r="M18" s="1">
        <v>2.431</v>
      </c>
      <c r="N18" s="1">
        <v>2.0990000000000002</v>
      </c>
      <c r="O18" s="1">
        <v>2.25</v>
      </c>
      <c r="P18" s="1">
        <v>2.25</v>
      </c>
    </row>
    <row r="19" spans="1:16" x14ac:dyDescent="0.3">
      <c r="A19" s="1">
        <v>17</v>
      </c>
      <c r="B19" s="1">
        <v>9.7070000000000007</v>
      </c>
      <c r="C19" s="1">
        <v>9.7080000000000002</v>
      </c>
      <c r="D19" s="1">
        <v>2.415</v>
      </c>
      <c r="E19" s="1">
        <v>2.25</v>
      </c>
      <c r="F19" s="1">
        <v>2.9260000000000002</v>
      </c>
      <c r="G19" s="1">
        <v>10.38</v>
      </c>
      <c r="H19" s="1">
        <v>3.25</v>
      </c>
      <c r="I19" s="1">
        <v>7.5510000000000002</v>
      </c>
      <c r="J19" s="1">
        <v>3.274</v>
      </c>
      <c r="K19" s="1">
        <v>6.2939999999999996</v>
      </c>
      <c r="L19" s="1">
        <v>2.25</v>
      </c>
      <c r="M19" s="1">
        <v>2.75</v>
      </c>
      <c r="N19" s="1">
        <v>2.25</v>
      </c>
      <c r="O19" s="1">
        <v>2.3109999999999999</v>
      </c>
      <c r="P19" s="1">
        <v>2.25</v>
      </c>
    </row>
    <row r="20" spans="1:16" x14ac:dyDescent="0.3">
      <c r="A20" s="1">
        <v>18</v>
      </c>
      <c r="B20" s="1">
        <v>10.34</v>
      </c>
      <c r="C20" s="1">
        <v>10.51</v>
      </c>
      <c r="D20" s="1">
        <v>2.75</v>
      </c>
      <c r="E20" s="1">
        <v>2.585</v>
      </c>
      <c r="F20" s="1">
        <v>3.25</v>
      </c>
      <c r="G20" s="1">
        <v>11.16</v>
      </c>
      <c r="H20" s="1">
        <v>3.25</v>
      </c>
      <c r="I20" s="1">
        <v>8.25</v>
      </c>
      <c r="J20" s="1">
        <v>4.8840000000000003</v>
      </c>
      <c r="K20" s="1">
        <v>6.9610000000000003</v>
      </c>
      <c r="L20" s="1">
        <v>4.24</v>
      </c>
      <c r="M20" s="1">
        <v>3.0630000000000002</v>
      </c>
      <c r="N20" s="1">
        <v>2.496</v>
      </c>
      <c r="O20" s="1">
        <v>2.75</v>
      </c>
      <c r="P20" s="1">
        <v>2.6749999999999998</v>
      </c>
    </row>
    <row r="21" spans="1:16" x14ac:dyDescent="0.3">
      <c r="A21" s="1">
        <v>19</v>
      </c>
      <c r="B21" s="1">
        <v>11</v>
      </c>
      <c r="C21" s="1">
        <v>11.66</v>
      </c>
      <c r="D21" s="1">
        <v>2.827</v>
      </c>
      <c r="E21" s="1">
        <v>2.75</v>
      </c>
      <c r="F21" s="1">
        <v>3.319</v>
      </c>
      <c r="G21" s="1">
        <v>12.39</v>
      </c>
      <c r="H21" s="1">
        <v>3.6139999999999999</v>
      </c>
      <c r="I21" s="1">
        <v>8.9499999999999993</v>
      </c>
      <c r="J21" s="1">
        <v>10.38</v>
      </c>
      <c r="K21" s="1">
        <v>7.4139999999999997</v>
      </c>
      <c r="L21" s="1">
        <v>9.2029999999999994</v>
      </c>
      <c r="M21" s="1">
        <v>3.25</v>
      </c>
      <c r="N21" s="1">
        <v>2.75</v>
      </c>
      <c r="O21" s="1">
        <v>2.75</v>
      </c>
      <c r="P21" s="1">
        <v>2.75</v>
      </c>
    </row>
    <row r="22" spans="1:16" x14ac:dyDescent="0.3">
      <c r="A22" s="1">
        <v>20</v>
      </c>
      <c r="B22" s="1">
        <v>11.72</v>
      </c>
      <c r="C22" s="1">
        <v>12.98</v>
      </c>
      <c r="D22" s="1">
        <v>3.25</v>
      </c>
      <c r="E22" s="1">
        <v>2.972</v>
      </c>
      <c r="F22" s="1">
        <v>3.75</v>
      </c>
      <c r="G22" s="1">
        <v>13</v>
      </c>
      <c r="H22" s="1">
        <v>3.75</v>
      </c>
      <c r="I22" s="1">
        <v>10.029999999999999</v>
      </c>
      <c r="J22" s="1">
        <v>10.75</v>
      </c>
      <c r="K22" s="1">
        <v>8.0760000000000005</v>
      </c>
      <c r="L22" s="1">
        <v>10.25</v>
      </c>
      <c r="M22" s="1">
        <v>3.5169999999999999</v>
      </c>
      <c r="N22" s="1">
        <v>2.75</v>
      </c>
      <c r="O22" s="1">
        <v>2.75</v>
      </c>
      <c r="P22" s="1">
        <v>2.8929999999999998</v>
      </c>
    </row>
    <row r="23" spans="1:16" x14ac:dyDescent="0.3">
      <c r="A23" s="1">
        <v>21</v>
      </c>
      <c r="B23" s="1">
        <v>12.44</v>
      </c>
      <c r="C23" s="1">
        <v>14.39</v>
      </c>
      <c r="D23" s="1">
        <v>3.25</v>
      </c>
      <c r="E23" s="1">
        <v>3.25</v>
      </c>
      <c r="F23" s="1">
        <v>3.75</v>
      </c>
      <c r="G23" s="1">
        <v>13.97</v>
      </c>
      <c r="H23" s="1">
        <v>3.8929999999999998</v>
      </c>
      <c r="I23" s="1">
        <v>10.77</v>
      </c>
      <c r="J23" s="1">
        <v>11.75</v>
      </c>
      <c r="K23" s="1">
        <v>8.6479999999999997</v>
      </c>
      <c r="L23" s="1">
        <v>11.12</v>
      </c>
      <c r="M23" s="1">
        <v>3.75</v>
      </c>
      <c r="N23" s="1">
        <v>3.24</v>
      </c>
      <c r="O23" s="1">
        <v>3.6669999999999998</v>
      </c>
      <c r="P23" s="1">
        <v>3.25</v>
      </c>
    </row>
    <row r="24" spans="1:16" x14ac:dyDescent="0.3">
      <c r="A24" s="1">
        <v>22</v>
      </c>
      <c r="B24" s="1">
        <v>13</v>
      </c>
      <c r="C24" s="1">
        <v>15.45</v>
      </c>
      <c r="D24" s="1">
        <v>3.6589999999999998</v>
      </c>
      <c r="E24" s="1">
        <v>3.3769999999999998</v>
      </c>
      <c r="F24" s="1">
        <v>4.2130000000000001</v>
      </c>
      <c r="G24" s="1">
        <v>15</v>
      </c>
      <c r="H24" s="1">
        <v>4.25</v>
      </c>
      <c r="I24" s="1">
        <v>11.37</v>
      </c>
      <c r="J24" s="1">
        <v>11.89</v>
      </c>
      <c r="K24" s="1">
        <v>9.32</v>
      </c>
      <c r="L24" s="1">
        <v>8.34</v>
      </c>
      <c r="M24" s="1">
        <v>4.0330000000000004</v>
      </c>
      <c r="N24" s="1">
        <v>3.25</v>
      </c>
      <c r="O24" s="1">
        <v>10.5</v>
      </c>
      <c r="P24" s="1">
        <v>3.25</v>
      </c>
    </row>
    <row r="25" spans="1:16" x14ac:dyDescent="0.3">
      <c r="A25" s="1">
        <v>23</v>
      </c>
      <c r="B25" s="1">
        <v>13.61</v>
      </c>
      <c r="C25" s="1">
        <v>16.55</v>
      </c>
      <c r="D25" s="1">
        <v>3.75</v>
      </c>
      <c r="E25" s="1">
        <v>3.75</v>
      </c>
      <c r="F25" s="1">
        <v>4.25</v>
      </c>
      <c r="G25" s="1">
        <v>15.64</v>
      </c>
      <c r="H25" s="1">
        <v>4.25</v>
      </c>
      <c r="I25" s="1">
        <v>12.36</v>
      </c>
      <c r="J25" s="1">
        <v>12.68</v>
      </c>
      <c r="K25" s="1">
        <v>9.86</v>
      </c>
      <c r="L25" s="1">
        <v>10.27</v>
      </c>
      <c r="M25" s="1">
        <v>4.25</v>
      </c>
      <c r="N25" s="1">
        <v>3.5419999999999998</v>
      </c>
      <c r="O25" s="1">
        <v>7.3289999999999997</v>
      </c>
      <c r="P25" s="1">
        <v>3.718</v>
      </c>
    </row>
    <row r="26" spans="1:16" x14ac:dyDescent="0.3">
      <c r="A26" s="1">
        <v>24</v>
      </c>
      <c r="B26" s="1">
        <v>14.33</v>
      </c>
      <c r="C26" s="1">
        <v>17.61</v>
      </c>
      <c r="D26" s="1">
        <v>3.99</v>
      </c>
      <c r="E26" s="1">
        <v>3.7690000000000001</v>
      </c>
      <c r="F26" s="1">
        <v>4.25</v>
      </c>
      <c r="G26" s="1">
        <v>16.86</v>
      </c>
      <c r="H26" s="1">
        <v>4.3879999999999999</v>
      </c>
      <c r="I26" s="1">
        <v>13.32</v>
      </c>
      <c r="J26" s="1">
        <v>14.14</v>
      </c>
      <c r="K26" s="1">
        <v>10.78</v>
      </c>
      <c r="L26" s="1">
        <v>12.91</v>
      </c>
      <c r="M26" s="1">
        <v>4.47</v>
      </c>
      <c r="N26" s="1">
        <v>3.75</v>
      </c>
      <c r="O26" s="1">
        <v>3.25</v>
      </c>
      <c r="P26" s="1">
        <v>3.75</v>
      </c>
    </row>
    <row r="27" spans="1:16" x14ac:dyDescent="0.3">
      <c r="A27" s="1">
        <v>25</v>
      </c>
      <c r="B27" s="1">
        <v>15.41</v>
      </c>
      <c r="C27" s="1">
        <v>18.57</v>
      </c>
      <c r="D27" s="1">
        <v>4.25</v>
      </c>
      <c r="E27" s="1">
        <v>4.25</v>
      </c>
      <c r="F27" s="1">
        <v>4.7309999999999999</v>
      </c>
      <c r="G27" s="1">
        <v>18.03</v>
      </c>
      <c r="H27" s="1">
        <v>4.75</v>
      </c>
      <c r="I27" s="1">
        <v>14.92</v>
      </c>
      <c r="J27" s="1">
        <v>13.46</v>
      </c>
      <c r="K27" s="1">
        <v>11.55</v>
      </c>
      <c r="L27" s="1">
        <v>14.75</v>
      </c>
      <c r="M27" s="1">
        <v>4.75</v>
      </c>
      <c r="N27" s="1">
        <v>3.7679999999999998</v>
      </c>
      <c r="O27" s="1">
        <v>3.25</v>
      </c>
      <c r="P27" s="1">
        <v>4.0579999999999998</v>
      </c>
    </row>
    <row r="28" spans="1:16" x14ac:dyDescent="0.3">
      <c r="A28" s="1">
        <v>26</v>
      </c>
      <c r="B28" s="1">
        <v>16.27</v>
      </c>
      <c r="C28" s="1">
        <v>19.260000000000002</v>
      </c>
      <c r="D28" s="1">
        <v>4.25</v>
      </c>
      <c r="E28" s="1">
        <v>4.25</v>
      </c>
      <c r="F28" s="1">
        <v>4.75</v>
      </c>
      <c r="G28" s="1">
        <v>19.690000000000001</v>
      </c>
      <c r="H28" s="1">
        <v>4.75</v>
      </c>
      <c r="I28" s="1">
        <v>16.05</v>
      </c>
      <c r="J28" s="1">
        <v>14.66</v>
      </c>
      <c r="K28" s="1">
        <v>12.26</v>
      </c>
      <c r="L28" s="1">
        <v>15.7</v>
      </c>
      <c r="M28" s="1">
        <v>4.8639999999999999</v>
      </c>
      <c r="N28" s="1">
        <v>4.25</v>
      </c>
      <c r="O28" s="1">
        <v>4.2990000000000004</v>
      </c>
      <c r="P28" s="1">
        <v>4.25</v>
      </c>
    </row>
    <row r="29" spans="1:16" x14ac:dyDescent="0.3">
      <c r="A29" s="1">
        <v>27</v>
      </c>
      <c r="B29" s="1">
        <v>17.14</v>
      </c>
      <c r="C29" s="1">
        <v>20.239999999999998</v>
      </c>
      <c r="D29" s="1">
        <v>4.5650000000000004</v>
      </c>
      <c r="E29" s="1">
        <v>4.4619999999999997</v>
      </c>
      <c r="F29" s="1">
        <v>4.75</v>
      </c>
      <c r="G29" s="1">
        <v>20.78</v>
      </c>
      <c r="H29" s="1">
        <v>4.8319999999999999</v>
      </c>
      <c r="I29" s="1">
        <v>17.3</v>
      </c>
      <c r="J29" s="1">
        <v>16.03</v>
      </c>
      <c r="K29" s="1">
        <v>13.2</v>
      </c>
      <c r="L29" s="1">
        <v>15.88</v>
      </c>
      <c r="M29" s="1">
        <v>5.25</v>
      </c>
      <c r="N29" s="1">
        <v>4.25</v>
      </c>
      <c r="O29" s="1">
        <v>7.31</v>
      </c>
      <c r="P29" s="1">
        <v>4.6479999999999997</v>
      </c>
    </row>
    <row r="30" spans="1:16" x14ac:dyDescent="0.3">
      <c r="A30" s="1">
        <v>28</v>
      </c>
      <c r="B30" s="1">
        <v>18.43</v>
      </c>
      <c r="C30" s="1">
        <v>21.11</v>
      </c>
      <c r="D30" s="1">
        <v>4.75</v>
      </c>
      <c r="E30" s="1">
        <v>4.75</v>
      </c>
      <c r="F30" s="1">
        <v>5.165</v>
      </c>
      <c r="G30" s="1">
        <v>20.87</v>
      </c>
      <c r="H30" s="1">
        <v>5.25</v>
      </c>
      <c r="I30" s="1">
        <v>18.02</v>
      </c>
      <c r="J30" s="1">
        <v>16.98</v>
      </c>
      <c r="K30" s="1">
        <v>13.64</v>
      </c>
      <c r="L30" s="1">
        <v>18.079999999999998</v>
      </c>
      <c r="M30" s="1">
        <v>5.26</v>
      </c>
      <c r="N30" s="1">
        <v>4.6550000000000002</v>
      </c>
      <c r="O30" s="1">
        <v>5.3970000000000002</v>
      </c>
      <c r="P30" s="1">
        <v>4.75</v>
      </c>
    </row>
    <row r="31" spans="1:16" x14ac:dyDescent="0.3">
      <c r="A31" s="1">
        <v>29</v>
      </c>
      <c r="B31" s="1">
        <v>19.559999999999999</v>
      </c>
      <c r="C31" s="1">
        <v>21.9</v>
      </c>
      <c r="D31" s="1">
        <v>4.75</v>
      </c>
      <c r="E31" s="1">
        <v>4.75</v>
      </c>
      <c r="F31" s="1">
        <v>5.25</v>
      </c>
      <c r="G31" s="1">
        <v>21.48</v>
      </c>
      <c r="H31" s="1">
        <v>5.25</v>
      </c>
      <c r="I31" s="1">
        <v>19.170000000000002</v>
      </c>
      <c r="J31" s="1">
        <v>13.86</v>
      </c>
      <c r="K31" s="1">
        <v>14.77</v>
      </c>
      <c r="L31" s="1">
        <v>16.45</v>
      </c>
      <c r="M31" s="1">
        <v>5.75</v>
      </c>
      <c r="N31" s="1">
        <v>4.75</v>
      </c>
      <c r="O31" s="1">
        <v>6.048</v>
      </c>
      <c r="P31" s="1">
        <v>5.23</v>
      </c>
    </row>
    <row r="32" spans="1:16" x14ac:dyDescent="0.3">
      <c r="A32" s="1">
        <v>30</v>
      </c>
      <c r="B32" s="1">
        <v>21.68</v>
      </c>
      <c r="C32" s="1">
        <v>22.72</v>
      </c>
      <c r="D32" s="1">
        <v>5.069</v>
      </c>
      <c r="E32" s="1">
        <v>5.12</v>
      </c>
      <c r="F32" s="1">
        <v>5.25</v>
      </c>
      <c r="G32" s="1">
        <v>22.96</v>
      </c>
      <c r="H32" s="1">
        <v>5.2720000000000002</v>
      </c>
      <c r="I32" s="1">
        <v>20.329999999999998</v>
      </c>
      <c r="J32" s="1">
        <v>18.66</v>
      </c>
      <c r="K32" s="1">
        <v>15.64</v>
      </c>
      <c r="L32" s="1">
        <v>12.78</v>
      </c>
      <c r="M32" s="1">
        <v>5.75</v>
      </c>
      <c r="N32" s="1">
        <v>4.9880000000000004</v>
      </c>
      <c r="O32" s="1">
        <v>9.1679999999999993</v>
      </c>
      <c r="P32" s="1">
        <v>7.55</v>
      </c>
    </row>
    <row r="33" spans="1:16" x14ac:dyDescent="0.3">
      <c r="A33" s="1">
        <v>31</v>
      </c>
      <c r="B33" s="1">
        <v>22.28</v>
      </c>
      <c r="C33" s="1">
        <v>24.08</v>
      </c>
      <c r="D33" s="1">
        <v>5.25</v>
      </c>
      <c r="E33" s="1">
        <v>5.25</v>
      </c>
      <c r="F33" s="1">
        <v>5.5780000000000003</v>
      </c>
      <c r="G33" s="1">
        <v>25.02</v>
      </c>
      <c r="H33" s="1">
        <v>5.75</v>
      </c>
      <c r="I33" s="1">
        <v>21.22</v>
      </c>
      <c r="J33" s="1">
        <v>17.77</v>
      </c>
      <c r="K33" s="1">
        <v>16.5</v>
      </c>
      <c r="L33" s="1">
        <v>10.99</v>
      </c>
      <c r="M33" s="1">
        <v>6.5149999999999997</v>
      </c>
      <c r="N33" s="1">
        <v>5.25</v>
      </c>
      <c r="O33" s="1">
        <v>8.1630000000000003</v>
      </c>
      <c r="P33" s="1">
        <v>5.75</v>
      </c>
    </row>
    <row r="34" spans="1:16" x14ac:dyDescent="0.3">
      <c r="A34" s="1">
        <v>32</v>
      </c>
      <c r="B34" s="1">
        <v>24.1</v>
      </c>
      <c r="C34" s="1">
        <v>26.08</v>
      </c>
      <c r="D34" s="1">
        <v>5.25</v>
      </c>
      <c r="E34" s="1">
        <v>5.3920000000000003</v>
      </c>
      <c r="F34" s="1">
        <v>5.75</v>
      </c>
      <c r="G34" s="1">
        <v>26.38</v>
      </c>
      <c r="H34" s="1">
        <v>5.75</v>
      </c>
      <c r="I34" s="1">
        <v>22.36</v>
      </c>
      <c r="J34" s="1">
        <v>10.09</v>
      </c>
      <c r="K34" s="1">
        <v>17.27</v>
      </c>
      <c r="L34" s="1">
        <v>19.22</v>
      </c>
      <c r="M34" s="1">
        <v>6.25</v>
      </c>
      <c r="N34" s="1">
        <v>5.3230000000000004</v>
      </c>
      <c r="O34" s="1">
        <v>8.7249999999999996</v>
      </c>
      <c r="P34" s="1">
        <v>6.44</v>
      </c>
    </row>
    <row r="35" spans="1:16" x14ac:dyDescent="0.3">
      <c r="A35" s="1">
        <v>33</v>
      </c>
      <c r="B35" s="1">
        <v>25.51</v>
      </c>
      <c r="C35" s="1">
        <v>27.87</v>
      </c>
      <c r="D35" s="1">
        <v>5.5289999999999999</v>
      </c>
      <c r="E35" s="1">
        <v>5.75</v>
      </c>
      <c r="F35" s="1">
        <v>5.75</v>
      </c>
      <c r="G35" s="1">
        <v>27.63</v>
      </c>
      <c r="H35" s="1">
        <v>5.8920000000000003</v>
      </c>
      <c r="I35" s="1">
        <v>23.33</v>
      </c>
      <c r="J35" s="1">
        <v>11.11</v>
      </c>
      <c r="K35" s="1">
        <v>18.28</v>
      </c>
      <c r="L35" s="1">
        <v>18.14</v>
      </c>
      <c r="M35" s="1">
        <v>6.7329999999999997</v>
      </c>
      <c r="N35" s="1">
        <v>5.75</v>
      </c>
      <c r="O35" s="1">
        <v>9.7530000000000001</v>
      </c>
      <c r="P35" s="1">
        <v>7.8970000000000002</v>
      </c>
    </row>
    <row r="36" spans="1:16" x14ac:dyDescent="0.3">
      <c r="A36" s="1">
        <v>34</v>
      </c>
      <c r="B36" s="1">
        <v>26.65</v>
      </c>
      <c r="C36" s="1">
        <v>29.16</v>
      </c>
      <c r="D36" s="1">
        <v>5.75</v>
      </c>
      <c r="E36" s="1">
        <v>5.75</v>
      </c>
      <c r="F36" s="1">
        <v>6.202</v>
      </c>
      <c r="G36" s="1">
        <v>28.97</v>
      </c>
      <c r="H36" s="1">
        <v>6.25</v>
      </c>
      <c r="I36" s="1">
        <v>24.19</v>
      </c>
      <c r="J36" s="1">
        <v>9.2520000000000007</v>
      </c>
      <c r="K36" s="1">
        <v>19.010000000000002</v>
      </c>
      <c r="L36" s="1">
        <v>24.1</v>
      </c>
      <c r="M36" s="1">
        <v>7.4420000000000002</v>
      </c>
      <c r="N36" s="1">
        <v>5.75</v>
      </c>
      <c r="O36" s="1">
        <v>11.79</v>
      </c>
      <c r="P36" s="1">
        <v>9.0139999999999993</v>
      </c>
    </row>
    <row r="37" spans="1:16" x14ac:dyDescent="0.3">
      <c r="A37" s="1">
        <v>35</v>
      </c>
      <c r="B37" s="1">
        <v>27.86</v>
      </c>
      <c r="C37" s="1">
        <v>31.12</v>
      </c>
      <c r="D37" s="1">
        <v>5.75</v>
      </c>
      <c r="E37" s="1">
        <v>6.1130000000000004</v>
      </c>
      <c r="F37" s="1">
        <v>6.25</v>
      </c>
      <c r="G37" s="1">
        <v>30.31</v>
      </c>
      <c r="H37" s="1">
        <v>6.25</v>
      </c>
      <c r="I37" s="1">
        <v>25.1</v>
      </c>
      <c r="J37" s="1">
        <v>20.84</v>
      </c>
      <c r="K37" s="1">
        <v>19.77</v>
      </c>
      <c r="L37" s="1">
        <v>23.98</v>
      </c>
      <c r="M37" s="1">
        <v>7.48</v>
      </c>
      <c r="N37" s="1">
        <v>6.1379999999999999</v>
      </c>
      <c r="O37" s="1">
        <v>11.61</v>
      </c>
      <c r="P37" s="1">
        <v>9.6120000000000001</v>
      </c>
    </row>
    <row r="38" spans="1:16" x14ac:dyDescent="0.3">
      <c r="A38" s="1">
        <v>36</v>
      </c>
      <c r="B38" s="1">
        <v>29.13</v>
      </c>
      <c r="C38" s="1">
        <v>33.54</v>
      </c>
      <c r="D38" s="1">
        <v>6.0910000000000002</v>
      </c>
      <c r="E38" s="1">
        <v>6.25</v>
      </c>
      <c r="F38" s="1">
        <v>6.4550000000000001</v>
      </c>
      <c r="G38" s="1">
        <v>31.47</v>
      </c>
      <c r="H38" s="1">
        <v>6.25</v>
      </c>
      <c r="I38" s="1">
        <v>25.96</v>
      </c>
      <c r="J38" s="1">
        <v>23.09</v>
      </c>
      <c r="K38" s="1">
        <v>21</v>
      </c>
      <c r="L38" s="1">
        <v>25.28</v>
      </c>
      <c r="M38" s="1">
        <v>8.6289999999999996</v>
      </c>
      <c r="N38" s="1">
        <v>6.25</v>
      </c>
      <c r="O38" s="1">
        <v>19.98</v>
      </c>
      <c r="P38" s="1">
        <v>10.14</v>
      </c>
    </row>
    <row r="39" spans="1:16" x14ac:dyDescent="0.3">
      <c r="A39" s="1">
        <v>37</v>
      </c>
      <c r="B39" s="1">
        <v>30.07</v>
      </c>
      <c r="C39" s="1">
        <v>35.1</v>
      </c>
      <c r="D39" s="1">
        <v>6.25</v>
      </c>
      <c r="E39" s="1">
        <v>6.3289999999999997</v>
      </c>
      <c r="F39" s="1">
        <v>6.75</v>
      </c>
      <c r="G39" s="1">
        <v>32.68</v>
      </c>
      <c r="H39" s="1">
        <v>13.8</v>
      </c>
      <c r="I39" s="1">
        <v>27.3</v>
      </c>
      <c r="J39" s="1">
        <v>28.53</v>
      </c>
      <c r="K39" s="1">
        <v>22.45</v>
      </c>
      <c r="L39" s="1">
        <v>18.45</v>
      </c>
      <c r="M39" s="1">
        <v>9.6370000000000005</v>
      </c>
      <c r="N39" s="1">
        <v>6.52</v>
      </c>
      <c r="O39" s="1">
        <v>20.05</v>
      </c>
      <c r="P39" s="1">
        <v>10.75</v>
      </c>
    </row>
    <row r="40" spans="1:16" x14ac:dyDescent="0.3">
      <c r="A40" s="1">
        <v>38</v>
      </c>
      <c r="B40" s="1">
        <v>31.48</v>
      </c>
      <c r="C40" s="1">
        <v>36.24</v>
      </c>
      <c r="D40" s="1">
        <v>6.25</v>
      </c>
      <c r="E40" s="1">
        <v>6.75</v>
      </c>
      <c r="F40" s="1">
        <v>6.75</v>
      </c>
      <c r="G40" s="1">
        <v>33.75</v>
      </c>
      <c r="H40" s="1">
        <v>9.6760000000000002</v>
      </c>
      <c r="I40" s="1">
        <v>28.33</v>
      </c>
      <c r="J40" s="1">
        <v>17.440000000000001</v>
      </c>
      <c r="K40" s="1">
        <v>23.85</v>
      </c>
      <c r="L40" s="1">
        <v>17.37</v>
      </c>
      <c r="M40" s="1">
        <v>12</v>
      </c>
      <c r="N40" s="1">
        <v>6.75</v>
      </c>
      <c r="O40" s="1">
        <v>23.62</v>
      </c>
      <c r="P40" s="1">
        <v>12.99</v>
      </c>
    </row>
    <row r="41" spans="1:16" x14ac:dyDescent="0.3">
      <c r="A41" s="1">
        <v>39</v>
      </c>
      <c r="B41" s="1">
        <v>32.99</v>
      </c>
      <c r="C41" s="1">
        <v>37.49</v>
      </c>
      <c r="D41" s="1">
        <v>6.6879999999999997</v>
      </c>
      <c r="E41" s="1">
        <v>6.75</v>
      </c>
      <c r="F41" s="1">
        <v>12.45</v>
      </c>
      <c r="G41" s="1">
        <v>34.97</v>
      </c>
      <c r="H41" s="1">
        <v>9.3689999999999998</v>
      </c>
      <c r="I41" s="1">
        <v>29.26</v>
      </c>
      <c r="J41" s="1">
        <v>21.68</v>
      </c>
      <c r="K41" s="1">
        <v>24.59</v>
      </c>
      <c r="L41" s="1">
        <v>25.48</v>
      </c>
      <c r="M41" s="1">
        <v>12.29</v>
      </c>
      <c r="N41" s="1">
        <v>6.8940000000000001</v>
      </c>
      <c r="O41" s="1">
        <v>25.09</v>
      </c>
      <c r="P41" s="1">
        <v>13.09</v>
      </c>
    </row>
    <row r="42" spans="1:16" x14ac:dyDescent="0.3">
      <c r="A42" s="1">
        <v>40</v>
      </c>
      <c r="B42" s="1">
        <v>34.549999999999997</v>
      </c>
      <c r="C42" s="1">
        <v>38.25</v>
      </c>
      <c r="D42" s="1">
        <v>6.75</v>
      </c>
      <c r="E42" s="1">
        <v>6.9829999999999997</v>
      </c>
      <c r="F42" s="1">
        <v>7.25</v>
      </c>
      <c r="G42" s="1">
        <v>36.020000000000003</v>
      </c>
      <c r="H42" s="1">
        <v>15.52</v>
      </c>
      <c r="I42" s="1">
        <v>30.26</v>
      </c>
      <c r="J42" s="1">
        <v>21.16</v>
      </c>
      <c r="K42" s="1">
        <v>25.81</v>
      </c>
      <c r="L42" s="1">
        <v>23.92</v>
      </c>
      <c r="M42" s="1">
        <v>12.47</v>
      </c>
      <c r="N42" s="1">
        <v>7.25</v>
      </c>
      <c r="O42" s="1">
        <v>25.8</v>
      </c>
      <c r="P42" s="1">
        <v>14.55</v>
      </c>
    </row>
    <row r="43" spans="1:16" x14ac:dyDescent="0.3">
      <c r="A43" s="1">
        <v>41</v>
      </c>
      <c r="B43" s="1">
        <v>36.1</v>
      </c>
      <c r="C43" s="1">
        <v>38.880000000000003</v>
      </c>
      <c r="D43" s="1">
        <v>7.0410000000000004</v>
      </c>
      <c r="E43" s="1">
        <v>7.25</v>
      </c>
      <c r="F43" s="1">
        <v>7.25</v>
      </c>
      <c r="G43" s="1">
        <v>37.36</v>
      </c>
      <c r="H43" s="1">
        <v>15.49</v>
      </c>
      <c r="I43" s="1">
        <v>31.21</v>
      </c>
      <c r="J43" s="1">
        <v>26.57</v>
      </c>
      <c r="K43" s="1">
        <v>26.78</v>
      </c>
      <c r="L43" s="1">
        <v>24.21</v>
      </c>
      <c r="M43" s="1">
        <v>13.2</v>
      </c>
      <c r="N43" s="1">
        <v>7.3140000000000001</v>
      </c>
      <c r="O43" s="1">
        <v>17.260000000000002</v>
      </c>
      <c r="P43" s="1">
        <v>15.82</v>
      </c>
    </row>
    <row r="44" spans="1:16" x14ac:dyDescent="0.3">
      <c r="A44" s="1">
        <v>42</v>
      </c>
      <c r="B44" s="1">
        <v>37.17</v>
      </c>
      <c r="C44" s="1">
        <v>40.74</v>
      </c>
      <c r="D44" s="1">
        <v>7.25</v>
      </c>
      <c r="E44" s="1">
        <v>7.375</v>
      </c>
      <c r="F44" s="1">
        <v>22.91</v>
      </c>
      <c r="G44" s="1">
        <v>38.54</v>
      </c>
      <c r="H44" s="1">
        <v>26.86</v>
      </c>
      <c r="I44" s="1">
        <v>32.47</v>
      </c>
      <c r="J44" s="1">
        <v>34.83</v>
      </c>
      <c r="K44" s="1">
        <v>27.99</v>
      </c>
      <c r="L44" s="1">
        <v>29.28</v>
      </c>
      <c r="M44" s="1">
        <v>13.81</v>
      </c>
      <c r="N44" s="1">
        <v>7.75</v>
      </c>
      <c r="O44" s="1">
        <v>18.52</v>
      </c>
      <c r="P44" s="1">
        <v>16.88</v>
      </c>
    </row>
    <row r="45" spans="1:16" x14ac:dyDescent="0.3">
      <c r="A45" s="1">
        <v>43</v>
      </c>
      <c r="B45" s="1">
        <v>38.32</v>
      </c>
      <c r="C45" s="1">
        <v>41.76</v>
      </c>
      <c r="D45" s="1">
        <v>7.2679999999999998</v>
      </c>
      <c r="E45" s="1">
        <v>7.75</v>
      </c>
      <c r="F45" s="1">
        <v>15.98</v>
      </c>
      <c r="G45" s="1">
        <v>40.14</v>
      </c>
      <c r="H45" s="1">
        <v>17.12</v>
      </c>
      <c r="I45" s="1">
        <v>34.200000000000003</v>
      </c>
      <c r="J45" s="1">
        <v>37.700000000000003</v>
      </c>
      <c r="K45" s="1">
        <v>29.22</v>
      </c>
      <c r="L45" s="1">
        <v>28.33</v>
      </c>
      <c r="M45" s="1">
        <v>14.53</v>
      </c>
      <c r="N45" s="1">
        <v>7.75</v>
      </c>
      <c r="O45" s="1">
        <v>25.51</v>
      </c>
      <c r="P45" s="1">
        <v>18.350000000000001</v>
      </c>
    </row>
    <row r="46" spans="1:16" x14ac:dyDescent="0.3">
      <c r="A46" s="1">
        <v>44</v>
      </c>
      <c r="B46" s="1">
        <v>39.93</v>
      </c>
      <c r="C46" s="1">
        <v>43.71</v>
      </c>
      <c r="D46" s="1">
        <v>14.83</v>
      </c>
      <c r="E46" s="1">
        <v>7.7569999999999997</v>
      </c>
      <c r="F46" s="1">
        <v>22.85</v>
      </c>
      <c r="G46" s="1">
        <v>44.29</v>
      </c>
      <c r="H46" s="1">
        <v>21.28</v>
      </c>
      <c r="I46" s="1">
        <v>35.700000000000003</v>
      </c>
      <c r="J46" s="1">
        <v>37.549999999999997</v>
      </c>
      <c r="K46" s="1">
        <v>30.42</v>
      </c>
      <c r="L46" s="1">
        <v>39.58</v>
      </c>
      <c r="M46" s="1">
        <v>15.31</v>
      </c>
      <c r="N46" s="1">
        <v>8.1549999999999994</v>
      </c>
      <c r="O46" s="1">
        <v>27.1</v>
      </c>
      <c r="P46" s="1">
        <v>24.42</v>
      </c>
    </row>
    <row r="47" spans="1:16" x14ac:dyDescent="0.3">
      <c r="A47" s="1">
        <v>45</v>
      </c>
      <c r="B47" s="1">
        <v>41.8</v>
      </c>
      <c r="C47" s="1">
        <v>45.66</v>
      </c>
      <c r="D47" s="1">
        <v>7.75</v>
      </c>
      <c r="E47" s="1">
        <v>8.2430000000000003</v>
      </c>
      <c r="F47" s="1">
        <v>17.59</v>
      </c>
      <c r="G47" s="1">
        <v>45.82</v>
      </c>
      <c r="H47" s="1">
        <v>26.07</v>
      </c>
      <c r="I47" s="1">
        <v>36.68</v>
      </c>
      <c r="J47" s="1">
        <v>31.46</v>
      </c>
      <c r="K47" s="1">
        <v>31.46</v>
      </c>
      <c r="L47" s="1">
        <v>31.6</v>
      </c>
      <c r="M47" s="1">
        <v>16.43</v>
      </c>
      <c r="N47" s="1">
        <v>8.25</v>
      </c>
      <c r="O47" s="1">
        <v>23.25</v>
      </c>
      <c r="P47" s="1">
        <v>21.6</v>
      </c>
    </row>
    <row r="48" spans="1:16" x14ac:dyDescent="0.3">
      <c r="A48" s="1">
        <v>46</v>
      </c>
      <c r="B48" s="1">
        <v>42.74</v>
      </c>
      <c r="C48" s="1">
        <v>47.94</v>
      </c>
      <c r="D48" s="1">
        <v>14.32</v>
      </c>
      <c r="E48" s="1">
        <v>8.25</v>
      </c>
      <c r="F48" s="1">
        <v>8.25</v>
      </c>
      <c r="G48" s="1">
        <v>46.98</v>
      </c>
      <c r="H48" s="1">
        <v>34.36</v>
      </c>
      <c r="I48" s="1">
        <v>38.44</v>
      </c>
      <c r="J48" s="1">
        <v>38.049999999999997</v>
      </c>
      <c r="K48" s="1">
        <v>32.61</v>
      </c>
      <c r="L48" s="1">
        <v>35.19</v>
      </c>
      <c r="M48" s="1">
        <v>17.05</v>
      </c>
      <c r="N48" s="1">
        <v>8.6630000000000003</v>
      </c>
      <c r="O48" s="1">
        <v>24.39</v>
      </c>
      <c r="P48" s="1">
        <v>20.75</v>
      </c>
    </row>
    <row r="49" spans="1:16" x14ac:dyDescent="0.3">
      <c r="A49" s="1">
        <v>47</v>
      </c>
      <c r="B49" s="1">
        <v>44.17</v>
      </c>
      <c r="C49" s="1">
        <v>52.09</v>
      </c>
      <c r="D49" s="1">
        <v>10.74</v>
      </c>
      <c r="E49" s="1">
        <v>11.54</v>
      </c>
      <c r="F49" s="1">
        <v>22.39</v>
      </c>
      <c r="G49" s="1">
        <v>48.12</v>
      </c>
      <c r="H49" s="1">
        <v>36.79</v>
      </c>
      <c r="I49" s="1">
        <v>39.630000000000003</v>
      </c>
      <c r="J49" s="1">
        <v>31.48</v>
      </c>
      <c r="K49" s="1">
        <v>33.770000000000003</v>
      </c>
      <c r="L49" s="1">
        <v>35.18</v>
      </c>
      <c r="M49" s="1">
        <v>21.67</v>
      </c>
      <c r="N49" s="1">
        <v>8.9049999999999994</v>
      </c>
      <c r="O49" s="1">
        <v>25.43</v>
      </c>
      <c r="P49" s="1">
        <v>21.71</v>
      </c>
    </row>
    <row r="50" spans="1:16" x14ac:dyDescent="0.3">
      <c r="A50" s="1">
        <v>48</v>
      </c>
      <c r="B50" s="1">
        <v>45.9</v>
      </c>
      <c r="C50" s="1">
        <v>53.54</v>
      </c>
      <c r="D50" s="1">
        <v>15.23</v>
      </c>
      <c r="E50" s="1">
        <v>10.46</v>
      </c>
      <c r="F50" s="1">
        <v>17.36</v>
      </c>
      <c r="G50" s="1">
        <v>49.5</v>
      </c>
      <c r="H50" s="1">
        <v>26.98</v>
      </c>
      <c r="I50" s="1">
        <v>41.59</v>
      </c>
      <c r="J50" s="1">
        <v>29.57</v>
      </c>
      <c r="K50" s="1">
        <v>34.74</v>
      </c>
      <c r="L50" s="1">
        <v>38.31</v>
      </c>
      <c r="M50" s="1">
        <v>18.53</v>
      </c>
      <c r="N50" s="1">
        <v>8.7929999999999993</v>
      </c>
      <c r="O50" s="1">
        <v>26.61</v>
      </c>
      <c r="P50" s="1">
        <v>22.9</v>
      </c>
    </row>
    <row r="51" spans="1:16" x14ac:dyDescent="0.3">
      <c r="A51" s="1">
        <v>49</v>
      </c>
      <c r="B51" s="1">
        <v>47.23</v>
      </c>
      <c r="C51" s="1">
        <v>55.26</v>
      </c>
      <c r="D51" s="1">
        <v>24.64</v>
      </c>
      <c r="E51" s="1">
        <v>10.89</v>
      </c>
      <c r="F51" s="1">
        <v>13.43</v>
      </c>
      <c r="G51" s="1">
        <v>50.24</v>
      </c>
      <c r="H51" s="1">
        <v>39.369999999999997</v>
      </c>
      <c r="I51" s="1">
        <v>42.5</v>
      </c>
      <c r="J51" s="1">
        <v>32.04</v>
      </c>
      <c r="K51" s="1">
        <v>36.07</v>
      </c>
      <c r="L51" s="1">
        <v>39.07</v>
      </c>
      <c r="M51" s="1">
        <v>19.57</v>
      </c>
      <c r="N51" s="1">
        <v>9.25</v>
      </c>
      <c r="O51" s="1">
        <v>30.17</v>
      </c>
      <c r="P51" s="1">
        <v>26.42</v>
      </c>
    </row>
    <row r="52" spans="1:16" x14ac:dyDescent="0.3">
      <c r="A52" s="1">
        <v>50</v>
      </c>
      <c r="B52" s="1">
        <v>48.44</v>
      </c>
      <c r="C52" s="1">
        <v>57.19</v>
      </c>
      <c r="D52" s="1">
        <v>10.46</v>
      </c>
      <c r="E52" s="1">
        <v>22.03</v>
      </c>
      <c r="F52" s="1">
        <v>13.13</v>
      </c>
      <c r="G52" s="1">
        <v>50.87</v>
      </c>
      <c r="H52" s="1">
        <v>25.78</v>
      </c>
      <c r="I52" s="1">
        <v>44.13</v>
      </c>
      <c r="J52" s="1">
        <v>32.67</v>
      </c>
      <c r="K52" s="1">
        <v>37.159999999999997</v>
      </c>
      <c r="L52" s="1">
        <v>44.2</v>
      </c>
      <c r="M52" s="1">
        <v>20.420000000000002</v>
      </c>
      <c r="N52" s="1">
        <v>9.25</v>
      </c>
      <c r="O52" s="1">
        <v>31.6</v>
      </c>
      <c r="P52" s="1">
        <v>30.46</v>
      </c>
    </row>
    <row r="53" spans="1:16" x14ac:dyDescent="0.3">
      <c r="A53" s="1">
        <v>51</v>
      </c>
      <c r="B53" s="1">
        <v>49.79</v>
      </c>
      <c r="C53" s="1">
        <v>58.63</v>
      </c>
      <c r="D53" s="1">
        <v>15.23</v>
      </c>
      <c r="E53" s="1">
        <v>16.57</v>
      </c>
      <c r="F53" s="1">
        <v>9.25</v>
      </c>
      <c r="G53" s="1">
        <v>51.99</v>
      </c>
      <c r="H53" s="1">
        <v>31.37</v>
      </c>
      <c r="I53" s="1">
        <v>45.01</v>
      </c>
      <c r="J53" s="1">
        <v>35.619999999999997</v>
      </c>
      <c r="K53" s="1">
        <v>38.36</v>
      </c>
      <c r="L53" s="1">
        <v>44.84</v>
      </c>
      <c r="M53" s="1">
        <v>21.84</v>
      </c>
      <c r="N53" s="1">
        <v>11.43</v>
      </c>
      <c r="O53" s="1">
        <v>31.9</v>
      </c>
      <c r="P53" s="1">
        <v>25.61</v>
      </c>
    </row>
    <row r="54" spans="1:16" x14ac:dyDescent="0.3">
      <c r="A54" s="1">
        <v>52</v>
      </c>
      <c r="B54" s="1">
        <v>50.94</v>
      </c>
      <c r="C54" s="1">
        <v>60.25</v>
      </c>
      <c r="D54" s="1">
        <v>21.58</v>
      </c>
      <c r="E54" s="1">
        <v>12.33</v>
      </c>
      <c r="F54" s="1">
        <v>24.53</v>
      </c>
      <c r="G54" s="1">
        <v>54.53</v>
      </c>
      <c r="H54" s="1">
        <v>47.93</v>
      </c>
      <c r="I54" s="1">
        <v>46.57</v>
      </c>
      <c r="J54" s="1">
        <v>51.96</v>
      </c>
      <c r="K54" s="1">
        <v>39.4</v>
      </c>
      <c r="L54" s="1">
        <v>47.9</v>
      </c>
      <c r="M54" s="1">
        <v>23.49</v>
      </c>
      <c r="N54" s="1">
        <v>9.75</v>
      </c>
      <c r="O54" s="1">
        <v>32.979999999999997</v>
      </c>
      <c r="P54" s="1">
        <v>26.15</v>
      </c>
    </row>
    <row r="55" spans="1:16" x14ac:dyDescent="0.3">
      <c r="A55" s="1">
        <v>53</v>
      </c>
      <c r="B55" s="1">
        <v>52.4</v>
      </c>
      <c r="C55" s="1">
        <v>61.72</v>
      </c>
      <c r="D55" s="1">
        <v>26.46</v>
      </c>
      <c r="E55" s="1">
        <v>9.75</v>
      </c>
      <c r="F55" s="1">
        <v>10.71</v>
      </c>
      <c r="G55" s="1">
        <v>55.76</v>
      </c>
      <c r="H55" s="1">
        <v>47.09</v>
      </c>
      <c r="I55" s="1">
        <v>47.85</v>
      </c>
      <c r="J55" s="1">
        <v>41.91</v>
      </c>
      <c r="K55" s="1">
        <v>40.6</v>
      </c>
      <c r="L55" s="1">
        <v>49.33</v>
      </c>
      <c r="M55" s="1">
        <v>24.45</v>
      </c>
      <c r="N55" s="1">
        <v>15.34</v>
      </c>
      <c r="O55" s="1">
        <v>34.28</v>
      </c>
      <c r="P55" s="1">
        <v>29.54</v>
      </c>
    </row>
    <row r="56" spans="1:16" x14ac:dyDescent="0.3">
      <c r="A56" s="1">
        <v>54</v>
      </c>
      <c r="B56" s="1">
        <v>53.5</v>
      </c>
      <c r="C56" s="1">
        <v>63.24</v>
      </c>
      <c r="D56" s="1">
        <v>11.06</v>
      </c>
      <c r="E56" s="1">
        <v>10.08</v>
      </c>
      <c r="F56" s="1">
        <v>18.16</v>
      </c>
      <c r="G56" s="1">
        <v>57.94</v>
      </c>
      <c r="H56" s="1">
        <v>49.94</v>
      </c>
      <c r="I56" s="1">
        <v>48.81</v>
      </c>
      <c r="J56" s="1">
        <v>45.39</v>
      </c>
      <c r="K56" s="1">
        <v>41.94</v>
      </c>
      <c r="L56" s="1">
        <v>52.37</v>
      </c>
      <c r="M56" s="1">
        <v>23.87</v>
      </c>
      <c r="N56" s="1">
        <v>10.25</v>
      </c>
      <c r="O56" s="1">
        <v>37.9</v>
      </c>
      <c r="P56" s="1">
        <v>29.11</v>
      </c>
    </row>
    <row r="57" spans="1:16" x14ac:dyDescent="0.3">
      <c r="A57" s="1">
        <v>55</v>
      </c>
      <c r="B57" s="1">
        <v>54.7</v>
      </c>
      <c r="C57" s="1">
        <v>64.900000000000006</v>
      </c>
      <c r="D57" s="1">
        <v>32.4</v>
      </c>
      <c r="E57" s="1">
        <v>10.25</v>
      </c>
      <c r="F57" s="1">
        <v>28.56</v>
      </c>
      <c r="G57" s="1">
        <v>59.34</v>
      </c>
      <c r="H57" s="1">
        <v>51.02</v>
      </c>
      <c r="I57" s="1">
        <v>51.24</v>
      </c>
      <c r="J57" s="1">
        <v>44.4</v>
      </c>
      <c r="K57" s="1">
        <v>42.74</v>
      </c>
      <c r="L57" s="1">
        <v>47.54</v>
      </c>
      <c r="M57" s="1">
        <v>25.29</v>
      </c>
      <c r="N57" s="1">
        <v>10.39</v>
      </c>
      <c r="O57" s="1">
        <v>40.590000000000003</v>
      </c>
      <c r="P57" s="1">
        <v>33.58</v>
      </c>
    </row>
    <row r="58" spans="1:16" x14ac:dyDescent="0.3">
      <c r="A58" s="1">
        <v>56</v>
      </c>
      <c r="B58" s="1">
        <v>56.2</v>
      </c>
      <c r="C58" s="1">
        <v>65.62</v>
      </c>
      <c r="D58" s="1">
        <v>34.909999999999997</v>
      </c>
      <c r="E58" s="1">
        <v>10.42</v>
      </c>
      <c r="F58" s="1">
        <v>34.97</v>
      </c>
      <c r="G58" s="1">
        <v>60.57</v>
      </c>
      <c r="H58" s="1">
        <v>51.84</v>
      </c>
      <c r="I58" s="1">
        <v>52.8</v>
      </c>
      <c r="J58" s="1">
        <v>47.98</v>
      </c>
      <c r="K58" s="1">
        <v>43.99</v>
      </c>
      <c r="L58" s="1">
        <v>48.46</v>
      </c>
      <c r="M58" s="1">
        <v>27.61</v>
      </c>
      <c r="N58" s="1">
        <v>10.75</v>
      </c>
      <c r="O58" s="1">
        <v>38.96</v>
      </c>
      <c r="P58" s="1">
        <v>30.71</v>
      </c>
    </row>
    <row r="59" spans="1:16" x14ac:dyDescent="0.3">
      <c r="A59" s="1">
        <v>57</v>
      </c>
      <c r="B59" s="1">
        <v>57.85</v>
      </c>
      <c r="C59" s="1">
        <v>66.94</v>
      </c>
      <c r="D59" s="1">
        <v>39.26</v>
      </c>
      <c r="E59" s="1">
        <v>21.91</v>
      </c>
      <c r="F59" s="1">
        <v>47.21</v>
      </c>
      <c r="G59" s="1">
        <v>61.76</v>
      </c>
      <c r="H59" s="1">
        <v>55.3</v>
      </c>
      <c r="I59" s="1">
        <v>53.97</v>
      </c>
      <c r="J59" s="1">
        <v>49.76</v>
      </c>
      <c r="K59" s="1">
        <v>45.78</v>
      </c>
      <c r="L59" s="1">
        <v>55.69</v>
      </c>
      <c r="M59" s="1">
        <v>29.25</v>
      </c>
      <c r="N59" s="1">
        <v>11.02</v>
      </c>
      <c r="O59" s="1">
        <v>40.25</v>
      </c>
      <c r="P59" s="1">
        <v>31.92</v>
      </c>
    </row>
    <row r="60" spans="1:16" x14ac:dyDescent="0.3">
      <c r="A60" s="1">
        <v>58</v>
      </c>
      <c r="B60" s="1">
        <v>60.06</v>
      </c>
      <c r="C60" s="1">
        <v>68.73</v>
      </c>
      <c r="D60" s="1">
        <v>37.229999999999997</v>
      </c>
      <c r="E60" s="1">
        <v>22.43</v>
      </c>
      <c r="F60" s="1">
        <v>37.159999999999997</v>
      </c>
      <c r="G60" s="1">
        <v>62.97</v>
      </c>
      <c r="H60" s="1">
        <v>58</v>
      </c>
      <c r="I60" s="1">
        <v>54.97</v>
      </c>
      <c r="J60" s="1">
        <v>45.67</v>
      </c>
      <c r="K60" s="1">
        <v>46.42</v>
      </c>
      <c r="L60" s="1">
        <v>51.47</v>
      </c>
      <c r="M60" s="1">
        <v>29.66</v>
      </c>
      <c r="N60" s="1">
        <v>12.27</v>
      </c>
      <c r="O60" s="1">
        <v>41.76</v>
      </c>
      <c r="P60" s="1">
        <v>32.42</v>
      </c>
    </row>
    <row r="61" spans="1:16" x14ac:dyDescent="0.3">
      <c r="A61" s="1">
        <v>59</v>
      </c>
      <c r="B61" s="1">
        <v>61.87</v>
      </c>
      <c r="C61" s="1">
        <v>70.010000000000005</v>
      </c>
      <c r="D61" s="1">
        <v>43.63</v>
      </c>
      <c r="E61" s="1">
        <v>13.96</v>
      </c>
      <c r="F61" s="1">
        <v>39.159999999999997</v>
      </c>
      <c r="G61" s="1">
        <v>63.53</v>
      </c>
      <c r="H61" s="1">
        <v>60.55</v>
      </c>
      <c r="I61" s="1">
        <v>55.72</v>
      </c>
      <c r="J61" s="1">
        <v>49.41</v>
      </c>
      <c r="K61" s="1">
        <v>48.16</v>
      </c>
      <c r="L61" s="1">
        <v>49.32</v>
      </c>
      <c r="M61" s="1">
        <v>30.7</v>
      </c>
      <c r="N61" s="1">
        <v>11.25</v>
      </c>
      <c r="O61" s="1">
        <v>44.46</v>
      </c>
      <c r="P61" s="1">
        <v>34.840000000000003</v>
      </c>
    </row>
    <row r="62" spans="1:16" x14ac:dyDescent="0.3">
      <c r="A62" s="1">
        <v>60</v>
      </c>
      <c r="B62" s="1">
        <v>63.73</v>
      </c>
      <c r="C62" s="1">
        <v>71.47</v>
      </c>
      <c r="D62" s="1">
        <v>47.87</v>
      </c>
      <c r="E62" s="1">
        <v>22.44</v>
      </c>
      <c r="F62" s="1">
        <v>28.5</v>
      </c>
      <c r="G62" s="1">
        <v>64.77</v>
      </c>
      <c r="H62" s="1">
        <v>55.06</v>
      </c>
      <c r="I62" s="1">
        <v>56.49</v>
      </c>
      <c r="J62" s="1">
        <v>50.04</v>
      </c>
      <c r="K62" s="1">
        <v>49.51</v>
      </c>
      <c r="L62" s="1">
        <v>50.1</v>
      </c>
      <c r="M62" s="1">
        <v>32.08</v>
      </c>
      <c r="N62" s="1">
        <v>18.010000000000002</v>
      </c>
      <c r="O62" s="1">
        <v>47.37</v>
      </c>
      <c r="P62" s="1">
        <v>35.090000000000003</v>
      </c>
    </row>
    <row r="63" spans="1:16" x14ac:dyDescent="0.3">
      <c r="A63" s="1">
        <v>61</v>
      </c>
      <c r="B63" s="1">
        <v>64.760000000000005</v>
      </c>
      <c r="C63" s="1">
        <v>72.61</v>
      </c>
      <c r="D63" s="1">
        <v>40.79</v>
      </c>
      <c r="E63" s="1">
        <v>31.96</v>
      </c>
      <c r="F63" s="1">
        <v>50.05</v>
      </c>
      <c r="G63" s="1">
        <v>66.2</v>
      </c>
      <c r="H63" s="1">
        <v>55.3</v>
      </c>
      <c r="I63" s="1">
        <v>57.26</v>
      </c>
      <c r="J63" s="1">
        <v>50.86</v>
      </c>
      <c r="K63" s="1">
        <v>50.78</v>
      </c>
      <c r="L63" s="1">
        <v>51.07</v>
      </c>
      <c r="M63" s="1">
        <v>33.01</v>
      </c>
      <c r="N63" s="1">
        <v>11.75</v>
      </c>
      <c r="O63" s="1">
        <v>46.23</v>
      </c>
      <c r="P63" s="1">
        <v>37.33</v>
      </c>
    </row>
    <row r="64" spans="1:16" x14ac:dyDescent="0.3">
      <c r="A64" s="1">
        <v>62</v>
      </c>
      <c r="B64" s="1">
        <v>67.25</v>
      </c>
      <c r="C64" s="1">
        <v>73.930000000000007</v>
      </c>
      <c r="D64" s="1">
        <v>39.270000000000003</v>
      </c>
      <c r="E64" s="1">
        <v>27.29</v>
      </c>
      <c r="F64" s="1">
        <v>50.07</v>
      </c>
      <c r="G64" s="1">
        <v>70.489999999999995</v>
      </c>
      <c r="H64" s="1">
        <v>56.67</v>
      </c>
      <c r="I64" s="1">
        <v>58.12</v>
      </c>
      <c r="J64" s="1">
        <v>53.46</v>
      </c>
      <c r="K64" s="1">
        <v>51.79</v>
      </c>
      <c r="L64" s="1">
        <v>58.59</v>
      </c>
      <c r="M64" s="1">
        <v>35.299999999999997</v>
      </c>
      <c r="N64" s="1">
        <v>12.12</v>
      </c>
      <c r="O64" s="1">
        <v>51.65</v>
      </c>
      <c r="P64" s="1">
        <v>42.15</v>
      </c>
    </row>
    <row r="65" spans="1:16" x14ac:dyDescent="0.3">
      <c r="A65" s="1">
        <v>63</v>
      </c>
      <c r="B65" s="1">
        <v>69.61</v>
      </c>
      <c r="C65" s="1">
        <v>77.099999999999994</v>
      </c>
      <c r="D65" s="1">
        <v>44.12</v>
      </c>
      <c r="E65" s="1">
        <v>22.89</v>
      </c>
      <c r="F65" s="1">
        <v>35.94</v>
      </c>
      <c r="G65" s="1">
        <v>72.75</v>
      </c>
      <c r="H65" s="1">
        <v>60.74</v>
      </c>
      <c r="I65" s="1">
        <v>59.58</v>
      </c>
      <c r="J65" s="1">
        <v>54.8</v>
      </c>
      <c r="K65" s="1">
        <v>52.9</v>
      </c>
      <c r="L65" s="1">
        <v>61.76</v>
      </c>
      <c r="M65" s="1">
        <v>35.94</v>
      </c>
      <c r="N65" s="1">
        <v>12.34</v>
      </c>
      <c r="O65" s="1">
        <v>50.2</v>
      </c>
      <c r="P65" s="1">
        <v>38.020000000000003</v>
      </c>
    </row>
    <row r="66" spans="1:16" x14ac:dyDescent="0.3">
      <c r="A66" s="1">
        <v>64</v>
      </c>
      <c r="B66" s="1">
        <v>70.08</v>
      </c>
      <c r="C66" s="1">
        <v>81.98</v>
      </c>
      <c r="D66" s="1">
        <v>44.18</v>
      </c>
      <c r="E66" s="1">
        <v>23.8</v>
      </c>
      <c r="F66" s="1">
        <v>33.97</v>
      </c>
      <c r="G66" s="1">
        <v>74.61</v>
      </c>
      <c r="H66" s="1">
        <v>57.45</v>
      </c>
      <c r="I66" s="1">
        <v>60.59</v>
      </c>
      <c r="J66" s="1">
        <v>55.08</v>
      </c>
      <c r="K66" s="1">
        <v>53.74</v>
      </c>
      <c r="L66" s="1">
        <v>67.150000000000006</v>
      </c>
      <c r="M66" s="1">
        <v>37.35</v>
      </c>
      <c r="N66" s="1">
        <v>12.75</v>
      </c>
      <c r="O66" s="1">
        <v>50.19</v>
      </c>
      <c r="P66" s="1">
        <v>38.619999999999997</v>
      </c>
    </row>
    <row r="67" spans="1:16" x14ac:dyDescent="0.3">
      <c r="A67" s="1">
        <v>65</v>
      </c>
      <c r="B67" s="1">
        <v>72.66</v>
      </c>
      <c r="C67" s="1">
        <v>85.54</v>
      </c>
      <c r="D67" s="1">
        <v>41.47</v>
      </c>
      <c r="E67" s="1">
        <v>35.450000000000003</v>
      </c>
      <c r="F67" s="1">
        <v>46.34</v>
      </c>
      <c r="G67" s="1">
        <v>76.11</v>
      </c>
      <c r="H67" s="1">
        <v>61.91</v>
      </c>
      <c r="I67" s="1">
        <v>61.67</v>
      </c>
      <c r="J67" s="1">
        <v>56.3</v>
      </c>
      <c r="K67" s="1">
        <v>54.79</v>
      </c>
      <c r="L67" s="1">
        <v>64.45</v>
      </c>
      <c r="M67" s="1">
        <v>38.33</v>
      </c>
      <c r="N67" s="1">
        <v>18.27</v>
      </c>
      <c r="O67" s="1">
        <v>52.52</v>
      </c>
      <c r="P67" s="1">
        <v>42.15</v>
      </c>
    </row>
    <row r="68" spans="1:16" x14ac:dyDescent="0.3">
      <c r="A68" s="1">
        <v>66</v>
      </c>
      <c r="B68" s="1">
        <v>74.260000000000005</v>
      </c>
      <c r="C68" s="1">
        <v>83.3</v>
      </c>
      <c r="D68" s="1">
        <v>56.03</v>
      </c>
      <c r="E68" s="1">
        <v>36.270000000000003</v>
      </c>
      <c r="F68" s="1">
        <v>31.75</v>
      </c>
      <c r="G68" s="1">
        <v>77.34</v>
      </c>
      <c r="H68" s="1">
        <v>61.7</v>
      </c>
      <c r="I68" s="1">
        <v>62.84</v>
      </c>
      <c r="J68" s="1">
        <v>58.37</v>
      </c>
      <c r="K68" s="1">
        <v>56.18</v>
      </c>
      <c r="L68" s="1">
        <v>60.18</v>
      </c>
      <c r="M68" s="1">
        <v>39.49</v>
      </c>
      <c r="N68" s="1">
        <v>15.77</v>
      </c>
      <c r="O68" s="1">
        <v>54.27</v>
      </c>
      <c r="P68" s="1">
        <v>48.55</v>
      </c>
    </row>
    <row r="69" spans="1:16" x14ac:dyDescent="0.3">
      <c r="A69" s="1">
        <v>67</v>
      </c>
      <c r="B69" s="1">
        <v>76</v>
      </c>
      <c r="C69" s="1">
        <v>89.49</v>
      </c>
      <c r="D69" s="1">
        <v>56.24</v>
      </c>
      <c r="E69" s="1">
        <v>30.11</v>
      </c>
      <c r="F69" s="1">
        <v>47.36</v>
      </c>
      <c r="G69" s="1">
        <v>78.790000000000006</v>
      </c>
      <c r="H69" s="1">
        <v>66.45</v>
      </c>
      <c r="I69" s="1">
        <v>64.489999999999995</v>
      </c>
      <c r="J69" s="1">
        <v>59.85</v>
      </c>
      <c r="K69" s="1">
        <v>57.46</v>
      </c>
      <c r="L69" s="1">
        <v>58.95</v>
      </c>
      <c r="M69" s="1">
        <v>40.57</v>
      </c>
      <c r="N69" s="1">
        <v>30.91</v>
      </c>
      <c r="O69" s="1">
        <v>55.14</v>
      </c>
      <c r="P69" s="1">
        <v>47.44</v>
      </c>
    </row>
    <row r="70" spans="1:16" x14ac:dyDescent="0.3">
      <c r="A70" s="1">
        <v>68</v>
      </c>
      <c r="B70" s="1">
        <v>77.319999999999993</v>
      </c>
      <c r="C70" s="1">
        <v>89.34</v>
      </c>
      <c r="D70" s="1">
        <v>61.16</v>
      </c>
      <c r="E70" s="1">
        <v>28.26</v>
      </c>
      <c r="F70" s="1">
        <v>47.95</v>
      </c>
      <c r="G70" s="1">
        <v>79.97</v>
      </c>
      <c r="H70" s="1">
        <v>67.540000000000006</v>
      </c>
      <c r="I70" s="1">
        <v>65.8</v>
      </c>
      <c r="J70" s="1">
        <v>61.77</v>
      </c>
      <c r="K70" s="1">
        <v>58.76</v>
      </c>
      <c r="L70" s="1">
        <v>60.28</v>
      </c>
      <c r="M70" s="1">
        <v>44.97</v>
      </c>
      <c r="N70" s="1">
        <v>33.409999999999997</v>
      </c>
      <c r="O70" s="1">
        <v>62.03</v>
      </c>
      <c r="P70" s="1">
        <v>46.06</v>
      </c>
    </row>
    <row r="71" spans="1:16" x14ac:dyDescent="0.3">
      <c r="A71" s="1">
        <v>69</v>
      </c>
      <c r="B71" s="1">
        <v>78.8</v>
      </c>
      <c r="C71" s="1">
        <v>89.04</v>
      </c>
      <c r="D71" s="1">
        <v>53.94</v>
      </c>
      <c r="E71" s="1">
        <v>28.73</v>
      </c>
      <c r="F71" s="1">
        <v>36.39</v>
      </c>
      <c r="G71" s="1">
        <v>80.87</v>
      </c>
      <c r="H71" s="1">
        <v>67.09</v>
      </c>
      <c r="I71" s="1">
        <v>67.5</v>
      </c>
      <c r="J71" s="1">
        <v>65.39</v>
      </c>
      <c r="K71" s="1">
        <v>60.34</v>
      </c>
      <c r="L71" s="1">
        <v>62.51</v>
      </c>
      <c r="M71" s="1">
        <v>45.84</v>
      </c>
      <c r="N71" s="1">
        <v>25.73</v>
      </c>
      <c r="O71" s="1">
        <v>60.37</v>
      </c>
      <c r="P71" s="1">
        <v>47.52</v>
      </c>
    </row>
    <row r="72" spans="1:16" x14ac:dyDescent="0.3">
      <c r="A72" s="1">
        <v>70</v>
      </c>
      <c r="B72" s="1">
        <v>80.03</v>
      </c>
      <c r="C72" s="1">
        <v>91.51</v>
      </c>
      <c r="D72" s="1">
        <v>55.19</v>
      </c>
      <c r="E72" s="1">
        <v>42.88</v>
      </c>
      <c r="F72" s="1">
        <v>58.11</v>
      </c>
      <c r="G72" s="1">
        <v>82.69</v>
      </c>
      <c r="H72" s="1">
        <v>67.67</v>
      </c>
      <c r="I72" s="1">
        <v>68.83</v>
      </c>
      <c r="J72" s="1">
        <v>65.45</v>
      </c>
      <c r="K72" s="1">
        <v>61.41</v>
      </c>
      <c r="L72" s="1">
        <v>72.11</v>
      </c>
      <c r="M72" s="1">
        <v>44.62</v>
      </c>
      <c r="N72" s="1">
        <v>28.17</v>
      </c>
      <c r="O72" s="1">
        <v>64.59</v>
      </c>
      <c r="P72" s="1">
        <v>50.01</v>
      </c>
    </row>
    <row r="73" spans="1:16" x14ac:dyDescent="0.3">
      <c r="A73" s="1">
        <v>71</v>
      </c>
      <c r="B73" s="1">
        <v>80.989999999999995</v>
      </c>
      <c r="C73" s="1">
        <v>95.02</v>
      </c>
      <c r="D73" s="1">
        <v>55.21</v>
      </c>
      <c r="E73" s="1">
        <v>31.92</v>
      </c>
      <c r="F73" s="1">
        <v>59.99</v>
      </c>
      <c r="G73" s="1">
        <v>84.53</v>
      </c>
      <c r="H73" s="1">
        <v>71.099999999999994</v>
      </c>
      <c r="I73" s="1">
        <v>70.209999999999994</v>
      </c>
      <c r="J73" s="1">
        <v>70.17</v>
      </c>
      <c r="K73" s="1">
        <v>62.42</v>
      </c>
      <c r="L73" s="1">
        <v>63.95</v>
      </c>
      <c r="M73" s="1">
        <v>47</v>
      </c>
      <c r="N73" s="1">
        <v>35.28</v>
      </c>
      <c r="O73" s="1">
        <v>63.78</v>
      </c>
      <c r="P73" s="1">
        <v>50.22</v>
      </c>
    </row>
    <row r="74" spans="1:16" x14ac:dyDescent="0.3">
      <c r="A74" s="1">
        <v>72</v>
      </c>
      <c r="B74" s="1">
        <v>82.33</v>
      </c>
      <c r="C74" s="1">
        <v>94.23</v>
      </c>
      <c r="D74" s="1">
        <v>59.08</v>
      </c>
      <c r="E74" s="1">
        <v>45.23</v>
      </c>
      <c r="F74" s="1">
        <v>54.08</v>
      </c>
      <c r="G74" s="1">
        <v>85.72</v>
      </c>
      <c r="H74" s="1">
        <v>70.540000000000006</v>
      </c>
      <c r="I74" s="1">
        <v>71.17</v>
      </c>
      <c r="J74" s="1">
        <v>71.709999999999994</v>
      </c>
      <c r="K74" s="1">
        <v>63.45</v>
      </c>
      <c r="L74" s="1">
        <v>65.7</v>
      </c>
      <c r="M74" s="1">
        <v>48.09</v>
      </c>
      <c r="N74" s="1">
        <v>32.659999999999997</v>
      </c>
      <c r="O74" s="1">
        <v>65.959999999999994</v>
      </c>
      <c r="P74" s="1">
        <v>53.04</v>
      </c>
    </row>
    <row r="75" spans="1:16" x14ac:dyDescent="0.3">
      <c r="A75" s="1">
        <v>73</v>
      </c>
      <c r="B75" s="1">
        <v>83.17</v>
      </c>
      <c r="C75" s="1">
        <v>96.77</v>
      </c>
      <c r="D75" s="1">
        <v>63</v>
      </c>
      <c r="E75" s="1">
        <v>47.9</v>
      </c>
      <c r="F75" s="1">
        <v>49.01</v>
      </c>
      <c r="G75" s="1">
        <v>86.67</v>
      </c>
      <c r="H75" s="1">
        <v>69.650000000000006</v>
      </c>
      <c r="I75" s="1">
        <v>72.680000000000007</v>
      </c>
      <c r="J75" s="1">
        <v>73.72</v>
      </c>
      <c r="K75" s="1">
        <v>64.39</v>
      </c>
      <c r="L75" s="1">
        <v>68.05</v>
      </c>
      <c r="M75" s="1">
        <v>48.72</v>
      </c>
      <c r="N75" s="1">
        <v>22.11</v>
      </c>
      <c r="O75" s="1">
        <v>72.28</v>
      </c>
      <c r="P75" s="1">
        <v>54.78</v>
      </c>
    </row>
    <row r="76" spans="1:16" x14ac:dyDescent="0.3">
      <c r="A76" s="1">
        <v>74</v>
      </c>
      <c r="B76" s="1">
        <v>84.17</v>
      </c>
      <c r="C76" s="1">
        <v>99.25</v>
      </c>
      <c r="D76" s="1">
        <v>62.56</v>
      </c>
      <c r="E76" s="1">
        <v>42.74</v>
      </c>
      <c r="F76" s="1">
        <v>47.69</v>
      </c>
      <c r="G76" s="1">
        <v>88.58</v>
      </c>
      <c r="H76" s="1">
        <v>66.88</v>
      </c>
      <c r="I76" s="1">
        <v>74.25</v>
      </c>
      <c r="J76" s="1">
        <v>75.45</v>
      </c>
      <c r="K76" s="1">
        <v>65.17</v>
      </c>
      <c r="L76" s="1">
        <v>69.91</v>
      </c>
      <c r="M76" s="1">
        <v>49.23</v>
      </c>
      <c r="N76" s="1">
        <v>26.58</v>
      </c>
      <c r="O76" s="1">
        <v>72.8</v>
      </c>
      <c r="P76" s="1">
        <v>52.41</v>
      </c>
    </row>
    <row r="77" spans="1:16" x14ac:dyDescent="0.3">
      <c r="A77" s="1">
        <v>75</v>
      </c>
      <c r="B77" s="1">
        <v>84.87</v>
      </c>
      <c r="C77" s="1">
        <v>104.2</v>
      </c>
      <c r="D77" s="1">
        <v>66.53</v>
      </c>
      <c r="E77" s="1">
        <v>55.17</v>
      </c>
      <c r="F77" s="1">
        <v>52.69</v>
      </c>
      <c r="G77" s="1">
        <v>89.45</v>
      </c>
      <c r="H77" s="1">
        <v>77.06</v>
      </c>
      <c r="I77" s="1">
        <v>76.62</v>
      </c>
      <c r="J77" s="1">
        <v>76.38</v>
      </c>
      <c r="K77" s="1">
        <v>66.63</v>
      </c>
      <c r="L77" s="1">
        <v>72.180000000000007</v>
      </c>
      <c r="M77" s="1">
        <v>49.61</v>
      </c>
      <c r="N77" s="1">
        <v>23.19</v>
      </c>
      <c r="O77" s="1">
        <v>76.12</v>
      </c>
      <c r="P77" s="1">
        <v>53.61</v>
      </c>
    </row>
    <row r="78" spans="1:16" x14ac:dyDescent="0.3">
      <c r="A78" s="1">
        <v>76</v>
      </c>
      <c r="B78" s="1">
        <v>85.94</v>
      </c>
      <c r="C78" s="1">
        <v>104.3</v>
      </c>
      <c r="D78" s="1">
        <v>71.12</v>
      </c>
      <c r="E78" s="1">
        <v>60.66</v>
      </c>
      <c r="F78" s="1">
        <v>62.34</v>
      </c>
      <c r="G78" s="1">
        <v>92.75</v>
      </c>
      <c r="H78" s="1">
        <v>78.59</v>
      </c>
      <c r="I78" s="1">
        <v>78.510000000000005</v>
      </c>
      <c r="J78" s="1">
        <v>76.62</v>
      </c>
      <c r="K78" s="1">
        <v>67.81</v>
      </c>
      <c r="L78" s="1">
        <v>78.02</v>
      </c>
      <c r="M78" s="1">
        <v>50.18</v>
      </c>
      <c r="N78" s="1">
        <v>24.03</v>
      </c>
      <c r="O78" s="1">
        <v>74.790000000000006</v>
      </c>
      <c r="P78" s="1">
        <v>54.36</v>
      </c>
    </row>
    <row r="79" spans="1:16" x14ac:dyDescent="0.3">
      <c r="A79" s="1">
        <v>77</v>
      </c>
      <c r="B79" s="1">
        <v>86.87</v>
      </c>
      <c r="C79" s="1">
        <v>105.5</v>
      </c>
      <c r="D79" s="1">
        <v>73.040000000000006</v>
      </c>
      <c r="E79" s="1">
        <v>58.67</v>
      </c>
      <c r="F79" s="1">
        <v>55.81</v>
      </c>
      <c r="G79" s="1">
        <v>94.8</v>
      </c>
      <c r="H79" s="1">
        <v>84.72</v>
      </c>
      <c r="I79" s="1">
        <v>80.03</v>
      </c>
      <c r="J79" s="1">
        <v>77.400000000000006</v>
      </c>
      <c r="K79" s="1">
        <v>69.22</v>
      </c>
      <c r="L79" s="1">
        <v>83.61</v>
      </c>
      <c r="M79" s="1">
        <v>50.87</v>
      </c>
      <c r="N79" s="1">
        <v>24.84</v>
      </c>
      <c r="O79" s="1">
        <v>74.75</v>
      </c>
      <c r="P79" s="1">
        <v>56.56</v>
      </c>
    </row>
    <row r="80" spans="1:16" x14ac:dyDescent="0.3">
      <c r="A80" s="1">
        <v>78</v>
      </c>
      <c r="B80" s="1">
        <v>87.98</v>
      </c>
      <c r="C80" s="1">
        <v>108</v>
      </c>
      <c r="D80" s="1">
        <v>74.849999999999994</v>
      </c>
      <c r="E80" s="1">
        <v>53.36</v>
      </c>
      <c r="F80" s="1">
        <v>57.93</v>
      </c>
      <c r="G80" s="1">
        <v>96.91</v>
      </c>
      <c r="H80" s="1">
        <v>86.1</v>
      </c>
      <c r="I80" s="1">
        <v>81.34</v>
      </c>
      <c r="J80" s="1">
        <v>80.010000000000005</v>
      </c>
      <c r="K80" s="1">
        <v>71.34</v>
      </c>
      <c r="L80" s="1">
        <v>84.48</v>
      </c>
      <c r="M80" s="1">
        <v>51.74</v>
      </c>
      <c r="N80" s="1">
        <v>25.48</v>
      </c>
      <c r="O80" s="1">
        <v>78.94</v>
      </c>
      <c r="P80" s="1">
        <v>60.4</v>
      </c>
    </row>
    <row r="81" spans="1:16" x14ac:dyDescent="0.3">
      <c r="A81" s="1">
        <v>79</v>
      </c>
      <c r="B81" s="1">
        <v>89.06</v>
      </c>
      <c r="C81" s="1">
        <v>110.8</v>
      </c>
      <c r="D81" s="1">
        <v>76.78</v>
      </c>
      <c r="E81" s="1">
        <v>63.21</v>
      </c>
      <c r="F81" s="1">
        <v>57.36</v>
      </c>
      <c r="G81" s="1">
        <v>98.68</v>
      </c>
      <c r="H81" s="1">
        <v>86.72</v>
      </c>
      <c r="I81" s="1">
        <v>81.96</v>
      </c>
      <c r="J81" s="1">
        <v>79.459999999999994</v>
      </c>
      <c r="K81" s="1">
        <v>72.87</v>
      </c>
      <c r="L81" s="1">
        <v>94.05</v>
      </c>
      <c r="M81" s="1">
        <v>52.35</v>
      </c>
      <c r="N81" s="1">
        <v>26.26</v>
      </c>
      <c r="O81" s="1">
        <v>79.03</v>
      </c>
      <c r="P81" s="1">
        <v>62.32</v>
      </c>
    </row>
    <row r="82" spans="1:16" x14ac:dyDescent="0.3">
      <c r="A82" s="1">
        <v>80</v>
      </c>
      <c r="B82" s="1">
        <v>90.02</v>
      </c>
      <c r="C82" s="1">
        <v>111.8</v>
      </c>
      <c r="D82" s="1">
        <v>78.83</v>
      </c>
      <c r="E82" s="1">
        <v>45.29</v>
      </c>
      <c r="F82" s="1">
        <v>65.09</v>
      </c>
      <c r="G82" s="1">
        <v>101</v>
      </c>
      <c r="H82" s="1">
        <v>89.15</v>
      </c>
      <c r="I82" s="1">
        <v>83.24</v>
      </c>
      <c r="J82" s="1">
        <v>80.459999999999994</v>
      </c>
      <c r="K82" s="1">
        <v>74.13</v>
      </c>
      <c r="L82" s="1">
        <v>91.61</v>
      </c>
      <c r="M82" s="1">
        <v>52.48</v>
      </c>
      <c r="N82" s="1">
        <v>27.91</v>
      </c>
      <c r="O82" s="1">
        <v>80.47</v>
      </c>
      <c r="P82" s="1">
        <v>65.23</v>
      </c>
    </row>
    <row r="83" spans="1:16" x14ac:dyDescent="0.3">
      <c r="A83" s="1">
        <v>81</v>
      </c>
      <c r="B83" s="1">
        <v>91.18</v>
      </c>
      <c r="C83" s="1">
        <v>113.7</v>
      </c>
      <c r="D83" s="1">
        <v>82.18</v>
      </c>
      <c r="E83" s="1">
        <v>48.37</v>
      </c>
      <c r="F83" s="1">
        <v>61.25</v>
      </c>
      <c r="G83" s="1">
        <v>103.4</v>
      </c>
      <c r="H83" s="1">
        <v>75.540000000000006</v>
      </c>
      <c r="I83" s="1">
        <v>84.8</v>
      </c>
      <c r="J83" s="1">
        <v>81.3</v>
      </c>
      <c r="K83" s="1">
        <v>75.77</v>
      </c>
      <c r="L83" s="1">
        <v>89.15</v>
      </c>
      <c r="M83" s="1">
        <v>52.97</v>
      </c>
      <c r="N83" s="1">
        <v>29.07</v>
      </c>
      <c r="O83" s="1">
        <v>81.489999999999995</v>
      </c>
      <c r="P83" s="1">
        <v>63.87</v>
      </c>
    </row>
    <row r="84" spans="1:16" x14ac:dyDescent="0.3">
      <c r="A84" s="1">
        <v>82</v>
      </c>
      <c r="B84" s="1">
        <v>93.25</v>
      </c>
      <c r="C84" s="1">
        <v>115.2</v>
      </c>
      <c r="D84" s="1">
        <v>80.900000000000006</v>
      </c>
      <c r="E84" s="1">
        <v>56.06</v>
      </c>
      <c r="F84" s="1">
        <v>70.86</v>
      </c>
      <c r="G84" s="1">
        <v>104.4</v>
      </c>
      <c r="H84" s="1">
        <v>71.09</v>
      </c>
      <c r="I84" s="1">
        <v>86.55</v>
      </c>
      <c r="J84" s="1">
        <v>86.2</v>
      </c>
      <c r="K84" s="1">
        <v>77.459999999999994</v>
      </c>
      <c r="L84" s="1">
        <v>87.88</v>
      </c>
      <c r="M84" s="1">
        <v>53.34</v>
      </c>
      <c r="N84" s="1">
        <v>29.66</v>
      </c>
      <c r="O84" s="1">
        <v>83.44</v>
      </c>
      <c r="P84" s="1">
        <v>63.96</v>
      </c>
    </row>
    <row r="85" spans="1:16" x14ac:dyDescent="0.3">
      <c r="A85" s="1">
        <v>83</v>
      </c>
      <c r="B85" s="1">
        <v>95.23</v>
      </c>
      <c r="C85" s="1">
        <v>116.6</v>
      </c>
      <c r="D85" s="1">
        <v>81.41</v>
      </c>
      <c r="E85" s="1">
        <v>59.26</v>
      </c>
      <c r="F85" s="1">
        <v>66.790000000000006</v>
      </c>
      <c r="G85" s="1">
        <v>105.4</v>
      </c>
      <c r="H85" s="1">
        <v>77.430000000000007</v>
      </c>
      <c r="I85" s="1">
        <v>87.82</v>
      </c>
      <c r="J85" s="1">
        <v>83.28</v>
      </c>
      <c r="K85" s="1">
        <v>78.39</v>
      </c>
      <c r="L85" s="1">
        <v>102.2</v>
      </c>
      <c r="M85" s="1">
        <v>53.96</v>
      </c>
      <c r="N85" s="1">
        <v>30.34</v>
      </c>
      <c r="O85" s="1">
        <v>83.26</v>
      </c>
      <c r="P85" s="1">
        <v>66.39</v>
      </c>
    </row>
    <row r="86" spans="1:16" x14ac:dyDescent="0.3">
      <c r="A86" s="1">
        <v>84</v>
      </c>
      <c r="B86" s="1">
        <v>96.2</v>
      </c>
      <c r="C86" s="1">
        <v>118.1</v>
      </c>
      <c r="D86" s="1">
        <v>82.57</v>
      </c>
      <c r="E86" s="1">
        <v>60.44</v>
      </c>
      <c r="F86" s="1">
        <v>64.599999999999994</v>
      </c>
      <c r="G86" s="1">
        <v>106.1</v>
      </c>
      <c r="H86" s="1">
        <v>77.489999999999995</v>
      </c>
      <c r="I86" s="1">
        <v>89.59</v>
      </c>
      <c r="J86" s="1">
        <v>86.6</v>
      </c>
      <c r="K86" s="1">
        <v>79.83</v>
      </c>
      <c r="L86" s="1">
        <v>101.1</v>
      </c>
      <c r="M86" s="1">
        <v>54.49</v>
      </c>
      <c r="N86" s="1">
        <v>32.22</v>
      </c>
      <c r="O86" s="1">
        <v>87.79</v>
      </c>
      <c r="P86" s="1">
        <v>66.7</v>
      </c>
    </row>
    <row r="87" spans="1:16" x14ac:dyDescent="0.3">
      <c r="A87" s="1">
        <v>85</v>
      </c>
      <c r="B87" s="1">
        <v>97.16</v>
      </c>
      <c r="C87" s="1">
        <v>119.5</v>
      </c>
      <c r="D87" s="1">
        <v>83.82</v>
      </c>
      <c r="E87" s="1">
        <v>55.51</v>
      </c>
      <c r="F87" s="1">
        <v>76.14</v>
      </c>
      <c r="G87" s="1">
        <v>107.2</v>
      </c>
      <c r="H87" s="1">
        <v>83.26</v>
      </c>
      <c r="I87" s="1">
        <v>92.34</v>
      </c>
      <c r="J87" s="1">
        <v>87.08</v>
      </c>
      <c r="K87" s="1">
        <v>80.81</v>
      </c>
      <c r="L87" s="1">
        <v>95.17</v>
      </c>
      <c r="M87" s="1">
        <v>55.46</v>
      </c>
      <c r="N87" s="1">
        <v>32.090000000000003</v>
      </c>
      <c r="O87" s="1">
        <v>88.05</v>
      </c>
      <c r="P87" s="1">
        <v>69.349999999999994</v>
      </c>
    </row>
    <row r="88" spans="1:16" x14ac:dyDescent="0.3">
      <c r="A88" s="1">
        <v>86</v>
      </c>
      <c r="B88" s="1">
        <v>98.09</v>
      </c>
      <c r="C88" s="1">
        <v>121</v>
      </c>
      <c r="D88" s="1">
        <v>84.64</v>
      </c>
      <c r="E88" s="1">
        <v>60.53</v>
      </c>
      <c r="F88" s="1">
        <v>83.94</v>
      </c>
      <c r="G88" s="1">
        <v>108.4</v>
      </c>
      <c r="H88" s="1">
        <v>92.19</v>
      </c>
      <c r="I88" s="1">
        <v>93.93</v>
      </c>
      <c r="J88" s="1">
        <v>86.97</v>
      </c>
      <c r="K88" s="1">
        <v>82.17</v>
      </c>
      <c r="L88" s="1">
        <v>97.4</v>
      </c>
      <c r="M88" s="1">
        <v>55.82</v>
      </c>
      <c r="N88" s="1">
        <v>33.47</v>
      </c>
      <c r="O88" s="1">
        <v>89.28</v>
      </c>
      <c r="P88" s="1">
        <v>68.540000000000006</v>
      </c>
    </row>
    <row r="89" spans="1:16" x14ac:dyDescent="0.3">
      <c r="A89" s="1">
        <v>87</v>
      </c>
      <c r="B89" s="1">
        <v>99.85</v>
      </c>
      <c r="C89" s="1">
        <v>122.1</v>
      </c>
      <c r="D89" s="1">
        <v>85.9</v>
      </c>
      <c r="E89" s="1">
        <v>68.98</v>
      </c>
      <c r="F89" s="1">
        <v>72.010000000000005</v>
      </c>
      <c r="G89" s="1">
        <v>110.4</v>
      </c>
      <c r="H89" s="1">
        <v>76.25</v>
      </c>
      <c r="I89" s="1">
        <v>95.07</v>
      </c>
      <c r="J89" s="1">
        <v>89.24</v>
      </c>
      <c r="K89" s="1">
        <v>83.38</v>
      </c>
      <c r="L89" s="1">
        <v>112.5</v>
      </c>
      <c r="M89" s="1">
        <v>57.65</v>
      </c>
      <c r="N89" s="1">
        <v>36.229999999999997</v>
      </c>
      <c r="O89" s="1">
        <v>88.67</v>
      </c>
      <c r="P89" s="1">
        <v>71.23</v>
      </c>
    </row>
    <row r="90" spans="1:16" x14ac:dyDescent="0.3">
      <c r="A90" s="1">
        <v>88</v>
      </c>
      <c r="B90" s="1">
        <v>101.7</v>
      </c>
      <c r="C90" s="1">
        <v>124.6</v>
      </c>
      <c r="D90" s="1">
        <v>87.61</v>
      </c>
      <c r="E90" s="1">
        <v>71.98</v>
      </c>
      <c r="F90" s="1">
        <v>69.62</v>
      </c>
      <c r="G90" s="1">
        <v>110.9</v>
      </c>
      <c r="H90" s="1">
        <v>83.88</v>
      </c>
      <c r="I90" s="1">
        <v>96.32</v>
      </c>
      <c r="J90" s="1">
        <v>91.2</v>
      </c>
      <c r="K90" s="1">
        <v>84.3</v>
      </c>
      <c r="L90" s="1">
        <v>108.3</v>
      </c>
      <c r="M90" s="1">
        <v>58.75</v>
      </c>
      <c r="N90" s="1">
        <v>36.119999999999997</v>
      </c>
      <c r="O90" s="1">
        <v>89.6</v>
      </c>
      <c r="P90" s="1">
        <v>71.39</v>
      </c>
    </row>
    <row r="91" spans="1:16" x14ac:dyDescent="0.3">
      <c r="A91" s="1">
        <v>89</v>
      </c>
      <c r="B91" s="1">
        <v>103.4</v>
      </c>
      <c r="C91" s="1">
        <v>126.7</v>
      </c>
      <c r="D91" s="1">
        <v>89.63</v>
      </c>
      <c r="E91" s="1">
        <v>72.75</v>
      </c>
      <c r="F91" s="1">
        <v>70.67</v>
      </c>
      <c r="G91" s="1">
        <v>113.2</v>
      </c>
      <c r="H91" s="1">
        <v>87.95</v>
      </c>
      <c r="I91" s="1">
        <v>97.54</v>
      </c>
      <c r="J91" s="1">
        <v>91.74</v>
      </c>
      <c r="K91" s="1">
        <v>85.1</v>
      </c>
      <c r="L91" s="1">
        <v>117.3</v>
      </c>
      <c r="M91" s="1">
        <v>59.08</v>
      </c>
      <c r="N91" s="1">
        <v>36.71</v>
      </c>
      <c r="O91" s="1">
        <v>90.71</v>
      </c>
      <c r="P91" s="1">
        <v>72.06</v>
      </c>
    </row>
    <row r="92" spans="1:16" x14ac:dyDescent="0.3">
      <c r="A92" s="1">
        <v>90</v>
      </c>
      <c r="B92" s="1">
        <v>104.9</v>
      </c>
      <c r="C92" s="1">
        <v>126.1</v>
      </c>
      <c r="D92" s="1">
        <v>90.17</v>
      </c>
      <c r="E92" s="1">
        <v>73.25</v>
      </c>
      <c r="F92" s="1">
        <v>71.91</v>
      </c>
      <c r="G92" s="1">
        <v>115</v>
      </c>
      <c r="H92" s="1">
        <v>79.900000000000006</v>
      </c>
      <c r="I92" s="1">
        <v>98.57</v>
      </c>
      <c r="J92" s="1">
        <v>93.37</v>
      </c>
      <c r="K92" s="1">
        <v>85.64</v>
      </c>
      <c r="L92" s="1">
        <v>114.5</v>
      </c>
      <c r="M92" s="1">
        <v>59.56</v>
      </c>
      <c r="N92" s="1">
        <v>39.159999999999997</v>
      </c>
      <c r="O92" s="1">
        <v>92.46</v>
      </c>
      <c r="P92" s="1">
        <v>71.88</v>
      </c>
    </row>
    <row r="93" spans="1:16" x14ac:dyDescent="0.3">
      <c r="A93" s="1">
        <v>91</v>
      </c>
      <c r="B93" s="1">
        <v>106.2</v>
      </c>
      <c r="C93" s="1">
        <v>127.7</v>
      </c>
      <c r="D93" s="1">
        <v>91.4</v>
      </c>
      <c r="E93" s="1">
        <v>73.790000000000006</v>
      </c>
      <c r="F93" s="1">
        <v>74.16</v>
      </c>
      <c r="G93" s="1">
        <v>117.3</v>
      </c>
      <c r="H93" s="1">
        <v>81.02</v>
      </c>
      <c r="I93" s="1">
        <v>100.2</v>
      </c>
      <c r="J93" s="1">
        <v>100.2</v>
      </c>
      <c r="K93" s="1">
        <v>87.05</v>
      </c>
      <c r="L93" s="1">
        <v>122.7</v>
      </c>
      <c r="M93" s="1">
        <v>60.2</v>
      </c>
      <c r="N93" s="1">
        <v>37.75</v>
      </c>
      <c r="O93" s="1">
        <v>93.38</v>
      </c>
      <c r="P93" s="1">
        <v>73</v>
      </c>
    </row>
    <row r="94" spans="1:16" x14ac:dyDescent="0.3">
      <c r="A94" s="1">
        <v>92</v>
      </c>
      <c r="B94" s="1">
        <v>107.6</v>
      </c>
      <c r="C94" s="1">
        <v>132.30000000000001</v>
      </c>
      <c r="D94" s="1">
        <v>92.4</v>
      </c>
      <c r="E94" s="1">
        <v>73.930000000000007</v>
      </c>
      <c r="F94" s="1">
        <v>76.349999999999994</v>
      </c>
      <c r="G94" s="1">
        <v>119.9</v>
      </c>
      <c r="H94" s="1">
        <v>86.98</v>
      </c>
      <c r="I94" s="1">
        <v>101.6</v>
      </c>
      <c r="J94" s="1">
        <v>100.4</v>
      </c>
      <c r="K94" s="1">
        <v>88.08</v>
      </c>
      <c r="L94" s="1">
        <v>108.9</v>
      </c>
      <c r="M94" s="1">
        <v>61.27</v>
      </c>
      <c r="N94" s="1">
        <v>38.83</v>
      </c>
      <c r="O94" s="1">
        <v>95.07</v>
      </c>
      <c r="P94" s="1">
        <v>75.17</v>
      </c>
    </row>
    <row r="95" spans="1:16" x14ac:dyDescent="0.3">
      <c r="A95" s="1">
        <v>93</v>
      </c>
      <c r="B95" s="1">
        <v>108.7</v>
      </c>
      <c r="C95" s="1">
        <v>134</v>
      </c>
      <c r="D95" s="1">
        <v>93.5</v>
      </c>
      <c r="E95" s="1">
        <v>73.64</v>
      </c>
      <c r="F95" s="1">
        <v>76.27</v>
      </c>
      <c r="G95" s="1">
        <v>122.5</v>
      </c>
      <c r="H95" s="1">
        <v>93.69</v>
      </c>
      <c r="I95" s="1">
        <v>102.5</v>
      </c>
      <c r="J95" s="1">
        <v>105.9</v>
      </c>
      <c r="K95" s="1">
        <v>89.11</v>
      </c>
      <c r="L95" s="1">
        <v>111.3</v>
      </c>
      <c r="M95" s="1">
        <v>61.84</v>
      </c>
      <c r="N95" s="1">
        <v>38.08</v>
      </c>
      <c r="O95" s="1">
        <v>96.01</v>
      </c>
      <c r="P95" s="1">
        <v>77.61</v>
      </c>
    </row>
    <row r="96" spans="1:16" x14ac:dyDescent="0.3">
      <c r="A96" s="1">
        <v>94</v>
      </c>
      <c r="B96" s="1">
        <v>109.7</v>
      </c>
      <c r="C96" s="1">
        <v>135.6</v>
      </c>
      <c r="D96" s="1">
        <v>95.78</v>
      </c>
      <c r="E96" s="1">
        <v>74.89</v>
      </c>
      <c r="F96" s="1">
        <v>80.59</v>
      </c>
      <c r="G96" s="1">
        <v>126.5</v>
      </c>
      <c r="H96" s="1">
        <v>91.11</v>
      </c>
      <c r="I96" s="1">
        <v>103.5</v>
      </c>
      <c r="J96" s="1">
        <v>102.7</v>
      </c>
      <c r="K96" s="1">
        <v>90.1</v>
      </c>
      <c r="L96" s="1">
        <v>116</v>
      </c>
      <c r="M96" s="1">
        <v>62.25</v>
      </c>
      <c r="N96" s="1">
        <v>38.380000000000003</v>
      </c>
      <c r="O96" s="1">
        <v>98.02</v>
      </c>
      <c r="P96" s="1">
        <v>79.3</v>
      </c>
    </row>
    <row r="97" spans="1:16" x14ac:dyDescent="0.3">
      <c r="A97" s="1">
        <v>95</v>
      </c>
      <c r="B97" s="1">
        <v>111.1</v>
      </c>
      <c r="C97" s="1">
        <v>137.19999999999999</v>
      </c>
      <c r="D97" s="1">
        <v>95.06</v>
      </c>
      <c r="E97" s="1">
        <v>76.37</v>
      </c>
      <c r="F97" s="1">
        <v>79.23</v>
      </c>
      <c r="G97" s="1">
        <v>127.5</v>
      </c>
      <c r="H97" s="1">
        <v>86.43</v>
      </c>
      <c r="I97" s="1">
        <v>105</v>
      </c>
      <c r="J97" s="1">
        <v>114.2</v>
      </c>
      <c r="K97" s="1">
        <v>90.96</v>
      </c>
      <c r="L97" s="1">
        <v>121.9</v>
      </c>
      <c r="M97" s="1">
        <v>62.7</v>
      </c>
      <c r="N97" s="1">
        <v>38.9</v>
      </c>
      <c r="O97" s="1">
        <v>99.88</v>
      </c>
      <c r="P97" s="1">
        <v>82.02</v>
      </c>
    </row>
    <row r="98" spans="1:16" x14ac:dyDescent="0.3">
      <c r="A98" s="1">
        <v>96</v>
      </c>
      <c r="B98" s="1">
        <v>112.2</v>
      </c>
      <c r="C98" s="1">
        <v>138.9</v>
      </c>
      <c r="D98" s="1">
        <v>95.89</v>
      </c>
      <c r="E98" s="1">
        <v>74.459999999999994</v>
      </c>
      <c r="F98" s="1">
        <v>82.99</v>
      </c>
      <c r="G98" s="1">
        <v>129.1</v>
      </c>
      <c r="H98" s="1">
        <v>91.95</v>
      </c>
      <c r="I98" s="1">
        <v>106</v>
      </c>
      <c r="J98" s="1">
        <v>111.6</v>
      </c>
      <c r="K98" s="1">
        <v>92.11</v>
      </c>
      <c r="L98" s="1">
        <v>124.1</v>
      </c>
      <c r="M98" s="1">
        <v>63.24</v>
      </c>
      <c r="N98" s="1">
        <v>39.15</v>
      </c>
      <c r="O98" s="1">
        <v>100.7</v>
      </c>
      <c r="P98" s="1">
        <v>83.18</v>
      </c>
    </row>
    <row r="99" spans="1:16" x14ac:dyDescent="0.3">
      <c r="A99" s="1">
        <v>97</v>
      </c>
      <c r="B99" s="1">
        <v>113.4</v>
      </c>
      <c r="C99" s="1">
        <v>140.69999999999999</v>
      </c>
      <c r="D99" s="1">
        <v>96.01</v>
      </c>
      <c r="E99" s="1">
        <v>75.61</v>
      </c>
      <c r="F99" s="1">
        <v>84.39</v>
      </c>
      <c r="G99" s="1">
        <v>130.4</v>
      </c>
      <c r="H99" s="1">
        <v>111.7</v>
      </c>
      <c r="I99" s="1">
        <v>107.4</v>
      </c>
      <c r="J99" s="1">
        <v>111.2</v>
      </c>
      <c r="K99" s="1">
        <v>93.06</v>
      </c>
      <c r="L99" s="1">
        <v>125.1</v>
      </c>
      <c r="M99" s="1">
        <v>63.35</v>
      </c>
      <c r="N99" s="1">
        <v>39.520000000000003</v>
      </c>
      <c r="O99" s="1">
        <v>102.7</v>
      </c>
      <c r="P99" s="1">
        <v>81.319999999999993</v>
      </c>
    </row>
    <row r="100" spans="1:16" x14ac:dyDescent="0.3">
      <c r="A100" s="1">
        <v>98</v>
      </c>
      <c r="B100" s="1">
        <v>114.6</v>
      </c>
      <c r="C100" s="1">
        <v>142.30000000000001</v>
      </c>
      <c r="D100" s="1">
        <v>94.17</v>
      </c>
      <c r="E100" s="1">
        <v>77.900000000000006</v>
      </c>
      <c r="F100" s="1">
        <v>85.65</v>
      </c>
      <c r="G100" s="1">
        <v>131.9</v>
      </c>
      <c r="H100" s="1">
        <v>90.57</v>
      </c>
      <c r="I100" s="1">
        <v>108.8</v>
      </c>
      <c r="J100" s="1">
        <v>114.8</v>
      </c>
      <c r="K100" s="1">
        <v>94.75</v>
      </c>
      <c r="L100" s="1">
        <v>122.5</v>
      </c>
      <c r="M100" s="1">
        <v>63.75</v>
      </c>
      <c r="N100" s="1">
        <v>40.200000000000003</v>
      </c>
      <c r="O100" s="1">
        <v>103.2</v>
      </c>
      <c r="P100" s="1">
        <v>82.15</v>
      </c>
    </row>
    <row r="101" spans="1:16" x14ac:dyDescent="0.3">
      <c r="A101" s="1">
        <v>99</v>
      </c>
      <c r="B101" s="1">
        <v>117.2</v>
      </c>
      <c r="C101" s="1">
        <v>143.69999999999999</v>
      </c>
      <c r="D101" s="1">
        <v>98.63</v>
      </c>
      <c r="E101" s="1">
        <v>81.75</v>
      </c>
      <c r="F101" s="1">
        <v>85.43</v>
      </c>
      <c r="G101" s="1">
        <v>133.30000000000001</v>
      </c>
      <c r="H101" s="1">
        <v>95.14</v>
      </c>
      <c r="I101" s="1">
        <v>110.1</v>
      </c>
      <c r="J101" s="1">
        <v>116.3</v>
      </c>
      <c r="K101" s="1">
        <v>95.56</v>
      </c>
      <c r="L101" s="1">
        <v>123.7</v>
      </c>
      <c r="M101" s="1">
        <v>63.86</v>
      </c>
      <c r="N101" s="1">
        <v>40.65</v>
      </c>
      <c r="O101" s="1">
        <v>104.2</v>
      </c>
      <c r="P101" s="1">
        <v>83.17</v>
      </c>
    </row>
    <row r="102" spans="1:16" x14ac:dyDescent="0.3">
      <c r="A102" s="1">
        <v>100</v>
      </c>
      <c r="B102" s="1">
        <v>121.7</v>
      </c>
      <c r="C102" s="1">
        <v>145.4</v>
      </c>
      <c r="D102" s="1">
        <v>96.96</v>
      </c>
      <c r="E102" s="1">
        <v>82.28</v>
      </c>
      <c r="F102" s="1">
        <v>87.32</v>
      </c>
      <c r="G102" s="1">
        <v>134.69999999999999</v>
      </c>
      <c r="H102" s="1">
        <v>94.52</v>
      </c>
      <c r="I102" s="1">
        <v>111.2</v>
      </c>
      <c r="J102" s="1">
        <v>114.4</v>
      </c>
      <c r="K102" s="1">
        <v>96.45</v>
      </c>
      <c r="L102" s="1">
        <v>136.1</v>
      </c>
      <c r="M102" s="1">
        <v>64.25</v>
      </c>
      <c r="N102" s="1">
        <v>41.25</v>
      </c>
      <c r="O102" s="1">
        <v>105.3</v>
      </c>
      <c r="P102" s="1">
        <v>85.6</v>
      </c>
    </row>
    <row r="103" spans="1:16" x14ac:dyDescent="0.3">
      <c r="A103" s="1">
        <v>101</v>
      </c>
      <c r="B103" s="1">
        <v>124.2</v>
      </c>
      <c r="C103" s="1">
        <v>146.6</v>
      </c>
      <c r="D103" s="1">
        <v>98.74</v>
      </c>
      <c r="E103" s="1">
        <v>76.86</v>
      </c>
      <c r="F103" s="1">
        <v>91.15</v>
      </c>
      <c r="G103" s="1">
        <v>136.30000000000001</v>
      </c>
      <c r="H103" s="1">
        <v>96.42</v>
      </c>
      <c r="I103" s="1">
        <v>112.3</v>
      </c>
      <c r="J103" s="1">
        <v>116.9</v>
      </c>
      <c r="K103" s="1">
        <v>97.45</v>
      </c>
      <c r="L103" s="1">
        <v>133</v>
      </c>
      <c r="M103" s="1">
        <v>64.400000000000006</v>
      </c>
      <c r="N103" s="1">
        <v>41.71</v>
      </c>
      <c r="O103" s="1">
        <v>106.2</v>
      </c>
      <c r="P103" s="1">
        <v>86.03</v>
      </c>
    </row>
    <row r="104" spans="1:16" x14ac:dyDescent="0.3">
      <c r="A104" s="1">
        <v>102</v>
      </c>
      <c r="B104" s="1">
        <v>125.7</v>
      </c>
      <c r="C104" s="1">
        <v>148.19999999999999</v>
      </c>
      <c r="D104" s="1">
        <v>102.7</v>
      </c>
      <c r="E104" s="1">
        <v>77.34</v>
      </c>
      <c r="F104" s="1">
        <v>90.9</v>
      </c>
      <c r="G104" s="1">
        <v>137.5</v>
      </c>
      <c r="H104" s="1">
        <v>111.7</v>
      </c>
      <c r="I104" s="1">
        <v>113.6</v>
      </c>
      <c r="J104" s="1">
        <v>116.8</v>
      </c>
      <c r="K104" s="1">
        <v>98.22</v>
      </c>
      <c r="L104" s="1">
        <v>137.4</v>
      </c>
      <c r="M104" s="1">
        <v>64.75</v>
      </c>
      <c r="N104" s="1">
        <v>42.15</v>
      </c>
      <c r="O104" s="1">
        <v>107.5</v>
      </c>
      <c r="P104" s="1">
        <v>88.16</v>
      </c>
    </row>
    <row r="105" spans="1:16" x14ac:dyDescent="0.3">
      <c r="A105" s="1">
        <v>103</v>
      </c>
      <c r="B105" s="1">
        <v>126.8</v>
      </c>
      <c r="C105" s="1">
        <v>149.80000000000001</v>
      </c>
      <c r="D105" s="1">
        <v>102.2</v>
      </c>
      <c r="E105" s="1">
        <v>76.260000000000005</v>
      </c>
      <c r="F105" s="1">
        <v>90.93</v>
      </c>
      <c r="G105" s="1">
        <v>138.6</v>
      </c>
      <c r="H105" s="1">
        <v>111.2</v>
      </c>
      <c r="I105" s="1">
        <v>115.9</v>
      </c>
      <c r="J105" s="1">
        <v>122.4</v>
      </c>
      <c r="K105" s="1">
        <v>99.43</v>
      </c>
      <c r="L105" s="1">
        <v>136</v>
      </c>
      <c r="M105" s="1">
        <v>64.86</v>
      </c>
      <c r="N105" s="1">
        <v>42.63</v>
      </c>
      <c r="O105" s="1">
        <v>108.3</v>
      </c>
      <c r="P105" s="1">
        <v>90.25</v>
      </c>
    </row>
    <row r="106" spans="1:16" x14ac:dyDescent="0.3">
      <c r="A106" s="1">
        <v>104</v>
      </c>
      <c r="B106" s="1">
        <v>127.8</v>
      </c>
      <c r="C106" s="1">
        <v>151.19999999999999</v>
      </c>
      <c r="D106" s="1">
        <v>103.8</v>
      </c>
      <c r="E106" s="1">
        <v>75.72</v>
      </c>
      <c r="F106" s="1">
        <v>92.27</v>
      </c>
      <c r="G106" s="1">
        <v>139.9</v>
      </c>
      <c r="H106" s="1">
        <v>112.8</v>
      </c>
      <c r="I106" s="1">
        <v>117.3</v>
      </c>
      <c r="J106" s="1">
        <v>121.5</v>
      </c>
      <c r="K106" s="1">
        <v>100.5</v>
      </c>
      <c r="L106" s="1">
        <v>139.19999999999999</v>
      </c>
      <c r="M106" s="1">
        <v>65.25</v>
      </c>
      <c r="N106" s="1">
        <v>44.19</v>
      </c>
      <c r="O106" s="1">
        <v>109.4</v>
      </c>
      <c r="P106" s="1">
        <v>91.44</v>
      </c>
    </row>
    <row r="107" spans="1:16" x14ac:dyDescent="0.3">
      <c r="A107" s="1">
        <v>105</v>
      </c>
      <c r="B107" s="1">
        <v>129.1</v>
      </c>
      <c r="C107" s="1">
        <v>152.80000000000001</v>
      </c>
      <c r="D107" s="1">
        <v>102.4</v>
      </c>
      <c r="E107" s="1">
        <v>76.64</v>
      </c>
      <c r="F107" s="1">
        <v>100.3</v>
      </c>
      <c r="G107" s="1">
        <v>141.1</v>
      </c>
      <c r="H107" s="1">
        <v>106.8</v>
      </c>
      <c r="I107" s="1">
        <v>118.5</v>
      </c>
      <c r="J107" s="1">
        <v>118.9</v>
      </c>
      <c r="K107" s="1">
        <v>101.2</v>
      </c>
      <c r="L107" s="1">
        <v>149.5</v>
      </c>
      <c r="M107" s="1">
        <v>65.290000000000006</v>
      </c>
      <c r="N107" s="1">
        <v>43.48</v>
      </c>
      <c r="O107" s="1">
        <v>110.3</v>
      </c>
      <c r="P107" s="1">
        <v>92.48</v>
      </c>
    </row>
    <row r="108" spans="1:16" x14ac:dyDescent="0.3">
      <c r="A108" s="1">
        <v>106</v>
      </c>
      <c r="B108" s="1">
        <v>130.4</v>
      </c>
      <c r="C108" s="1">
        <v>156.80000000000001</v>
      </c>
      <c r="D108" s="1">
        <v>105.5</v>
      </c>
      <c r="E108" s="1">
        <v>77.849999999999994</v>
      </c>
      <c r="F108" s="1">
        <v>100.5</v>
      </c>
      <c r="G108" s="1">
        <v>142.4</v>
      </c>
      <c r="H108" s="1">
        <v>109.7</v>
      </c>
      <c r="I108" s="1">
        <v>120</v>
      </c>
      <c r="J108" s="1">
        <v>121.2</v>
      </c>
      <c r="K108" s="1">
        <v>101.7</v>
      </c>
      <c r="L108" s="1">
        <v>141.4</v>
      </c>
      <c r="M108" s="1">
        <v>65.75</v>
      </c>
      <c r="N108" s="1">
        <v>43.87</v>
      </c>
      <c r="O108" s="1">
        <v>111.3</v>
      </c>
      <c r="P108" s="1">
        <v>94.05</v>
      </c>
    </row>
    <row r="109" spans="1:16" x14ac:dyDescent="0.3">
      <c r="A109" s="1">
        <v>107</v>
      </c>
      <c r="B109" s="1">
        <v>131.6</v>
      </c>
      <c r="C109" s="1">
        <v>162.5</v>
      </c>
      <c r="D109" s="1">
        <v>109.5</v>
      </c>
      <c r="E109" s="1">
        <v>78.97</v>
      </c>
      <c r="F109" s="1">
        <v>98.41</v>
      </c>
      <c r="G109" s="1">
        <v>143.4</v>
      </c>
      <c r="H109" s="1">
        <v>121.8</v>
      </c>
      <c r="I109" s="1">
        <v>121.3</v>
      </c>
      <c r="J109" s="1">
        <v>121.4</v>
      </c>
      <c r="K109" s="1">
        <v>102.5</v>
      </c>
      <c r="L109" s="1">
        <v>138.1</v>
      </c>
      <c r="M109" s="1">
        <v>65.98</v>
      </c>
      <c r="N109" s="1">
        <v>44.25</v>
      </c>
      <c r="O109" s="1">
        <v>112.8</v>
      </c>
      <c r="P109" s="1">
        <v>100.2</v>
      </c>
    </row>
    <row r="110" spans="1:16" x14ac:dyDescent="0.3">
      <c r="A110" s="1">
        <v>108</v>
      </c>
      <c r="B110" s="1">
        <v>132.6</v>
      </c>
      <c r="C110" s="1">
        <v>162.4</v>
      </c>
      <c r="D110" s="1">
        <v>92.01</v>
      </c>
      <c r="E110" s="1">
        <v>78.14</v>
      </c>
      <c r="F110" s="1">
        <v>98.73</v>
      </c>
      <c r="G110" s="1">
        <v>144.5</v>
      </c>
      <c r="H110" s="1">
        <v>116.3</v>
      </c>
      <c r="I110" s="1">
        <v>122.7</v>
      </c>
      <c r="J110" s="1">
        <v>120.9</v>
      </c>
      <c r="K110" s="1">
        <v>103.4</v>
      </c>
      <c r="L110" s="1">
        <v>141.69999999999999</v>
      </c>
      <c r="M110" s="1">
        <v>66.25</v>
      </c>
      <c r="N110" s="1">
        <v>44.54</v>
      </c>
      <c r="O110" s="1">
        <v>114.7</v>
      </c>
      <c r="P110" s="1">
        <v>99.1</v>
      </c>
    </row>
    <row r="111" spans="1:16" x14ac:dyDescent="0.3">
      <c r="A111" s="1">
        <v>109</v>
      </c>
      <c r="B111" s="1">
        <v>134.6</v>
      </c>
      <c r="C111" s="1">
        <v>160.9</v>
      </c>
      <c r="D111" s="1">
        <v>103.7</v>
      </c>
      <c r="E111" s="1">
        <v>79.61</v>
      </c>
      <c r="F111" s="1">
        <v>107.8</v>
      </c>
      <c r="G111" s="1">
        <v>145.6</v>
      </c>
      <c r="H111" s="1">
        <v>112.6</v>
      </c>
      <c r="I111" s="1">
        <v>123.7</v>
      </c>
      <c r="J111" s="1">
        <v>122</v>
      </c>
      <c r="K111" s="1">
        <v>104.2</v>
      </c>
      <c r="L111" s="1">
        <v>143.80000000000001</v>
      </c>
      <c r="M111" s="1">
        <v>66.48</v>
      </c>
      <c r="N111" s="1">
        <v>45.03</v>
      </c>
      <c r="O111" s="1">
        <v>116.3</v>
      </c>
      <c r="P111" s="1">
        <v>99.3</v>
      </c>
    </row>
    <row r="112" spans="1:16" x14ac:dyDescent="0.3">
      <c r="A112" s="1">
        <v>110</v>
      </c>
      <c r="B112" s="1">
        <v>136.1</v>
      </c>
      <c r="C112" s="1">
        <v>165.6</v>
      </c>
      <c r="D112" s="1">
        <v>102.8</v>
      </c>
      <c r="E112" s="1">
        <v>80.260000000000005</v>
      </c>
      <c r="F112" s="1">
        <v>106.8</v>
      </c>
      <c r="G112" s="1">
        <v>146.6</v>
      </c>
      <c r="H112" s="1">
        <v>114.9</v>
      </c>
      <c r="I112" s="1">
        <v>124.9</v>
      </c>
      <c r="J112" s="1">
        <v>126</v>
      </c>
      <c r="K112" s="1">
        <v>105.2</v>
      </c>
      <c r="L112" s="1">
        <v>145.4</v>
      </c>
      <c r="M112" s="1">
        <v>66.75</v>
      </c>
      <c r="N112" s="1">
        <v>45.4</v>
      </c>
      <c r="O112" s="1">
        <v>117.2</v>
      </c>
      <c r="P112" s="1">
        <v>100.6</v>
      </c>
    </row>
    <row r="113" spans="1:16" x14ac:dyDescent="0.3">
      <c r="A113" s="1">
        <v>111</v>
      </c>
      <c r="B113" s="1">
        <v>138</v>
      </c>
      <c r="C113" s="1">
        <v>166.2</v>
      </c>
      <c r="D113" s="1">
        <v>97.07</v>
      </c>
      <c r="E113" s="1">
        <v>80.64</v>
      </c>
      <c r="F113" s="1">
        <v>104.7</v>
      </c>
      <c r="G113" s="1">
        <v>148.6</v>
      </c>
      <c r="H113" s="1">
        <v>116.1</v>
      </c>
      <c r="I113" s="1">
        <v>126.1</v>
      </c>
      <c r="J113" s="1">
        <v>129.9</v>
      </c>
      <c r="K113" s="1">
        <v>106</v>
      </c>
      <c r="L113" s="1">
        <v>155.19999999999999</v>
      </c>
      <c r="M113" s="1">
        <v>67.41</v>
      </c>
      <c r="N113" s="1">
        <v>45.78</v>
      </c>
      <c r="O113" s="1">
        <v>118.2</v>
      </c>
      <c r="P113" s="1">
        <v>103.6</v>
      </c>
    </row>
    <row r="114" spans="1:16" x14ac:dyDescent="0.3">
      <c r="A114" s="1">
        <v>112</v>
      </c>
      <c r="B114" s="1">
        <v>139.19999999999999</v>
      </c>
      <c r="C114" s="1">
        <v>167.5</v>
      </c>
      <c r="D114" s="1">
        <v>101.7</v>
      </c>
      <c r="E114" s="1">
        <v>81.33</v>
      </c>
      <c r="F114" s="1">
        <v>102</v>
      </c>
      <c r="G114" s="1">
        <v>150.1</v>
      </c>
      <c r="H114" s="1">
        <v>121.9</v>
      </c>
      <c r="I114" s="1">
        <v>127.8</v>
      </c>
      <c r="J114" s="1">
        <v>140.1</v>
      </c>
      <c r="K114" s="1">
        <v>106.8</v>
      </c>
      <c r="L114" s="1">
        <v>151.4</v>
      </c>
      <c r="M114" s="1">
        <v>67.86</v>
      </c>
      <c r="N114" s="1">
        <v>46.37</v>
      </c>
      <c r="O114" s="1">
        <v>120.1</v>
      </c>
      <c r="P114" s="1">
        <v>102</v>
      </c>
    </row>
    <row r="115" spans="1:16" x14ac:dyDescent="0.3">
      <c r="A115" s="1">
        <v>113</v>
      </c>
      <c r="B115" s="1">
        <v>140.4</v>
      </c>
      <c r="C115" s="1">
        <v>170</v>
      </c>
      <c r="D115" s="1">
        <v>100.1</v>
      </c>
      <c r="E115" s="1">
        <v>81.87</v>
      </c>
      <c r="F115" s="1">
        <v>109.4</v>
      </c>
      <c r="G115" s="1">
        <v>150.9</v>
      </c>
      <c r="H115" s="1">
        <v>122</v>
      </c>
      <c r="I115" s="1">
        <v>129.30000000000001</v>
      </c>
      <c r="J115" s="1">
        <v>141.80000000000001</v>
      </c>
      <c r="K115" s="1">
        <v>108</v>
      </c>
      <c r="L115" s="1">
        <v>154.19999999999999</v>
      </c>
      <c r="M115" s="1">
        <v>68.22</v>
      </c>
      <c r="N115" s="1">
        <v>46.59</v>
      </c>
      <c r="O115" s="1">
        <v>120.2</v>
      </c>
      <c r="P115" s="1">
        <v>104.4</v>
      </c>
    </row>
    <row r="116" spans="1:16" x14ac:dyDescent="0.3">
      <c r="A116" s="1">
        <v>114</v>
      </c>
      <c r="B116" s="1">
        <v>141.6</v>
      </c>
      <c r="C116" s="1">
        <v>173.8</v>
      </c>
      <c r="D116" s="1">
        <v>102.1</v>
      </c>
      <c r="E116" s="1">
        <v>82.34</v>
      </c>
      <c r="F116" s="1">
        <v>102.8</v>
      </c>
      <c r="G116" s="1">
        <v>153.1</v>
      </c>
      <c r="H116" s="1">
        <v>123.6</v>
      </c>
      <c r="I116" s="1">
        <v>130.19999999999999</v>
      </c>
      <c r="J116" s="1">
        <v>143</v>
      </c>
      <c r="K116" s="1">
        <v>108.6</v>
      </c>
      <c r="L116" s="1">
        <v>155.1</v>
      </c>
      <c r="M116" s="1">
        <v>68.52</v>
      </c>
      <c r="N116" s="1">
        <v>46.97</v>
      </c>
      <c r="O116" s="1">
        <v>122.7</v>
      </c>
      <c r="P116" s="1">
        <v>108.3</v>
      </c>
    </row>
    <row r="117" spans="1:16" x14ac:dyDescent="0.3">
      <c r="A117" s="1">
        <v>115</v>
      </c>
      <c r="B117" s="1">
        <v>142.69999999999999</v>
      </c>
      <c r="C117" s="1">
        <v>173.6</v>
      </c>
      <c r="D117" s="1">
        <v>100.6</v>
      </c>
      <c r="E117" s="1">
        <v>82.92</v>
      </c>
      <c r="F117" s="1">
        <v>104.1</v>
      </c>
      <c r="G117" s="1">
        <v>156</v>
      </c>
      <c r="H117" s="1">
        <v>123.9</v>
      </c>
      <c r="I117" s="1">
        <v>132.1</v>
      </c>
      <c r="J117" s="1">
        <v>140.4</v>
      </c>
      <c r="K117" s="1">
        <v>109.4</v>
      </c>
      <c r="L117" s="1">
        <v>157.19999999999999</v>
      </c>
      <c r="M117" s="1">
        <v>69.19</v>
      </c>
      <c r="N117" s="1">
        <v>47.13</v>
      </c>
      <c r="O117" s="1">
        <v>123</v>
      </c>
      <c r="P117" s="1">
        <v>109</v>
      </c>
    </row>
    <row r="118" spans="1:16" x14ac:dyDescent="0.3">
      <c r="A118" s="1">
        <v>116</v>
      </c>
      <c r="B118" s="1">
        <v>143.6</v>
      </c>
      <c r="C118" s="1">
        <v>176.2</v>
      </c>
      <c r="D118" s="1">
        <v>108.6</v>
      </c>
      <c r="E118" s="1">
        <v>83.23</v>
      </c>
      <c r="F118" s="1">
        <v>105.9</v>
      </c>
      <c r="G118" s="1">
        <v>157.19999999999999</v>
      </c>
      <c r="H118" s="1">
        <v>127.9</v>
      </c>
      <c r="I118" s="1">
        <v>133.19999999999999</v>
      </c>
      <c r="J118" s="1">
        <v>139.9</v>
      </c>
      <c r="K118" s="1">
        <v>109.8</v>
      </c>
      <c r="L118" s="1">
        <v>164</v>
      </c>
      <c r="M118" s="1">
        <v>69.319999999999993</v>
      </c>
      <c r="N118" s="1">
        <v>47.7</v>
      </c>
      <c r="O118" s="1">
        <v>124.3</v>
      </c>
      <c r="P118" s="1">
        <v>112.2</v>
      </c>
    </row>
    <row r="119" spans="1:16" x14ac:dyDescent="0.3">
      <c r="A119" s="1">
        <v>117</v>
      </c>
      <c r="B119" s="1">
        <v>144.4</v>
      </c>
      <c r="C119" s="1">
        <v>178.8</v>
      </c>
      <c r="D119" s="1">
        <v>103.3</v>
      </c>
      <c r="E119" s="1">
        <v>84.26</v>
      </c>
      <c r="F119" s="1">
        <v>106.7</v>
      </c>
      <c r="G119" s="1">
        <v>160.30000000000001</v>
      </c>
      <c r="H119" s="1">
        <v>128.4</v>
      </c>
      <c r="I119" s="1">
        <v>135.6</v>
      </c>
      <c r="J119" s="1">
        <v>141.19999999999999</v>
      </c>
      <c r="K119" s="1">
        <v>110.4</v>
      </c>
      <c r="L119" s="1">
        <v>166.9</v>
      </c>
      <c r="M119" s="1">
        <v>69.75</v>
      </c>
      <c r="N119" s="1">
        <v>47.98</v>
      </c>
      <c r="O119" s="1">
        <v>127.5</v>
      </c>
      <c r="P119" s="1">
        <v>112.9</v>
      </c>
    </row>
    <row r="120" spans="1:16" x14ac:dyDescent="0.3">
      <c r="A120" s="1">
        <v>118</v>
      </c>
      <c r="B120" s="1">
        <v>145.69999999999999</v>
      </c>
      <c r="C120" s="1">
        <v>181</v>
      </c>
      <c r="D120" s="1">
        <v>104.6</v>
      </c>
      <c r="E120" s="1">
        <v>86</v>
      </c>
      <c r="F120" s="1">
        <v>108.8</v>
      </c>
      <c r="G120" s="1">
        <v>162.19999999999999</v>
      </c>
      <c r="H120" s="1">
        <v>130.30000000000001</v>
      </c>
      <c r="I120" s="1">
        <v>136.19999999999999</v>
      </c>
      <c r="J120" s="1">
        <v>142.6</v>
      </c>
      <c r="K120" s="1">
        <v>111.1</v>
      </c>
      <c r="L120" s="1">
        <v>167.5</v>
      </c>
      <c r="M120" s="1">
        <v>69.97</v>
      </c>
      <c r="N120" s="1">
        <v>48.46</v>
      </c>
      <c r="O120" s="1">
        <v>131.4</v>
      </c>
      <c r="P120" s="1">
        <v>113.2</v>
      </c>
    </row>
    <row r="121" spans="1:16" x14ac:dyDescent="0.3">
      <c r="A121" s="1">
        <v>119</v>
      </c>
      <c r="B121" s="1">
        <v>147.19999999999999</v>
      </c>
      <c r="C121" s="1">
        <v>182.8</v>
      </c>
      <c r="D121" s="1">
        <v>107.5</v>
      </c>
      <c r="E121" s="1">
        <v>85.31</v>
      </c>
      <c r="F121" s="1">
        <v>113</v>
      </c>
      <c r="G121" s="1">
        <v>163.9</v>
      </c>
      <c r="H121" s="1">
        <v>132.4</v>
      </c>
      <c r="I121" s="1">
        <v>137.69999999999999</v>
      </c>
      <c r="J121" s="1">
        <v>150.19999999999999</v>
      </c>
      <c r="K121" s="1">
        <v>111.4</v>
      </c>
      <c r="L121" s="1">
        <v>166.6</v>
      </c>
      <c r="M121" s="1">
        <v>70.290000000000006</v>
      </c>
      <c r="N121" s="1">
        <v>48.53</v>
      </c>
      <c r="O121" s="1">
        <v>129.4</v>
      </c>
      <c r="P121" s="1">
        <v>116.1</v>
      </c>
    </row>
    <row r="122" spans="1:16" x14ac:dyDescent="0.3">
      <c r="A122" s="1">
        <v>120</v>
      </c>
      <c r="B122" s="1">
        <v>148.9</v>
      </c>
      <c r="C122" s="1">
        <v>184.5</v>
      </c>
      <c r="D122" s="1">
        <v>107.4</v>
      </c>
      <c r="E122" s="1">
        <v>85.66</v>
      </c>
      <c r="F122" s="1">
        <v>111.6</v>
      </c>
      <c r="G122" s="1">
        <v>166</v>
      </c>
      <c r="H122" s="1">
        <v>133.30000000000001</v>
      </c>
      <c r="I122" s="1">
        <v>140.1</v>
      </c>
      <c r="J122" s="1">
        <v>147.1</v>
      </c>
      <c r="K122" s="1">
        <v>112.1</v>
      </c>
      <c r="L122" s="1">
        <v>169.4</v>
      </c>
      <c r="M122" s="1">
        <v>70.87</v>
      </c>
      <c r="N122" s="1">
        <v>49</v>
      </c>
      <c r="O122" s="1">
        <v>129.4</v>
      </c>
      <c r="P122" s="1">
        <v>115.7</v>
      </c>
    </row>
    <row r="123" spans="1:16" x14ac:dyDescent="0.3">
      <c r="A123" s="1">
        <v>121</v>
      </c>
      <c r="B123" s="1">
        <v>151.1</v>
      </c>
      <c r="C123" s="1">
        <v>187.3</v>
      </c>
      <c r="D123" s="1">
        <v>109.4</v>
      </c>
      <c r="E123" s="1">
        <v>86.3</v>
      </c>
      <c r="F123" s="1">
        <v>112.5</v>
      </c>
      <c r="G123" s="1">
        <v>167.5</v>
      </c>
      <c r="H123" s="1">
        <v>134.30000000000001</v>
      </c>
      <c r="I123" s="1">
        <v>141.6</v>
      </c>
      <c r="J123" s="1">
        <v>148.6</v>
      </c>
      <c r="K123" s="1">
        <v>112.8</v>
      </c>
      <c r="L123" s="1">
        <v>176.8</v>
      </c>
      <c r="M123" s="1">
        <v>71.599999999999994</v>
      </c>
      <c r="N123" s="1">
        <v>49.48</v>
      </c>
      <c r="O123" s="1">
        <v>130.1</v>
      </c>
      <c r="P123" s="1">
        <v>117.2</v>
      </c>
    </row>
    <row r="124" spans="1:16" x14ac:dyDescent="0.3">
      <c r="A124" s="1">
        <v>122</v>
      </c>
      <c r="B124" s="1">
        <v>152.1</v>
      </c>
      <c r="C124" s="1">
        <v>189.3</v>
      </c>
      <c r="D124" s="1">
        <v>110.3</v>
      </c>
      <c r="E124" s="1">
        <v>86.83</v>
      </c>
      <c r="F124" s="1">
        <v>113.2</v>
      </c>
      <c r="G124" s="1">
        <v>168.9</v>
      </c>
      <c r="H124" s="1">
        <v>135.4</v>
      </c>
      <c r="I124" s="1">
        <v>142.9</v>
      </c>
      <c r="J124" s="1">
        <v>153.9</v>
      </c>
      <c r="K124" s="1">
        <v>113.4</v>
      </c>
      <c r="L124" s="1">
        <v>179.3</v>
      </c>
      <c r="M124" s="1">
        <v>72.010000000000005</v>
      </c>
      <c r="N124" s="1">
        <v>49.81</v>
      </c>
      <c r="O124" s="1">
        <v>131.30000000000001</v>
      </c>
      <c r="P124" s="1">
        <v>118.6</v>
      </c>
    </row>
    <row r="125" spans="1:16" x14ac:dyDescent="0.3">
      <c r="A125" s="1">
        <v>123</v>
      </c>
      <c r="B125" s="1">
        <v>153.19999999999999</v>
      </c>
      <c r="C125" s="1">
        <v>190.9</v>
      </c>
      <c r="D125" s="1">
        <v>111.2</v>
      </c>
      <c r="E125" s="1">
        <v>87.42</v>
      </c>
      <c r="F125" s="1">
        <v>117.7</v>
      </c>
      <c r="G125" s="1">
        <v>171.4</v>
      </c>
      <c r="H125" s="1">
        <v>136.6</v>
      </c>
      <c r="I125" s="1">
        <v>144.80000000000001</v>
      </c>
      <c r="J125" s="1">
        <v>154.6</v>
      </c>
      <c r="K125" s="1">
        <v>114.1</v>
      </c>
      <c r="L125" s="1">
        <v>171.5</v>
      </c>
      <c r="M125" s="1">
        <v>72.459999999999994</v>
      </c>
      <c r="N125" s="1">
        <v>50.32</v>
      </c>
      <c r="O125" s="1">
        <v>132.30000000000001</v>
      </c>
      <c r="P125" s="1">
        <v>120.1</v>
      </c>
    </row>
    <row r="126" spans="1:16" x14ac:dyDescent="0.3">
      <c r="A126" s="1">
        <v>124</v>
      </c>
      <c r="B126" s="1">
        <v>154.19999999999999</v>
      </c>
      <c r="C126" s="1">
        <v>192.2</v>
      </c>
      <c r="D126" s="1">
        <v>112.2</v>
      </c>
      <c r="E126" s="1">
        <v>88.23</v>
      </c>
      <c r="F126" s="1">
        <v>125.9</v>
      </c>
      <c r="G126" s="1">
        <v>173.5</v>
      </c>
      <c r="H126" s="1">
        <v>137.19999999999999</v>
      </c>
      <c r="I126" s="1">
        <v>145.9</v>
      </c>
      <c r="J126" s="1">
        <v>157.4</v>
      </c>
      <c r="K126" s="1">
        <v>114.7</v>
      </c>
      <c r="L126" s="1">
        <v>175.5</v>
      </c>
      <c r="M126" s="1">
        <v>72.89</v>
      </c>
      <c r="N126" s="1">
        <v>50.59</v>
      </c>
      <c r="O126" s="1">
        <v>133.19999999999999</v>
      </c>
      <c r="P126" s="1">
        <v>121.3</v>
      </c>
    </row>
    <row r="127" spans="1:16" x14ac:dyDescent="0.3">
      <c r="A127" s="1">
        <v>125</v>
      </c>
      <c r="B127" s="1">
        <v>155</v>
      </c>
      <c r="C127" s="1">
        <v>193.6</v>
      </c>
      <c r="D127" s="1">
        <v>113.9</v>
      </c>
      <c r="E127" s="1">
        <v>89.17</v>
      </c>
      <c r="F127" s="1">
        <v>124</v>
      </c>
      <c r="G127" s="1">
        <v>175.2</v>
      </c>
      <c r="H127" s="1">
        <v>146.69999999999999</v>
      </c>
      <c r="I127" s="1">
        <v>147.4</v>
      </c>
      <c r="J127" s="1">
        <v>158.19999999999999</v>
      </c>
      <c r="K127" s="1">
        <v>115.8</v>
      </c>
      <c r="L127" s="1">
        <v>166.6</v>
      </c>
      <c r="M127" s="1">
        <v>73.59</v>
      </c>
      <c r="N127" s="1">
        <v>50.86</v>
      </c>
      <c r="O127" s="1">
        <v>134.5</v>
      </c>
      <c r="P127" s="1">
        <v>123.7</v>
      </c>
    </row>
    <row r="128" spans="1:16" x14ac:dyDescent="0.3">
      <c r="A128" s="1">
        <v>126</v>
      </c>
      <c r="B128" s="1">
        <v>155.80000000000001</v>
      </c>
      <c r="C128" s="1">
        <v>196.1</v>
      </c>
      <c r="D128" s="1">
        <v>117.6</v>
      </c>
      <c r="E128" s="1">
        <v>90.5</v>
      </c>
      <c r="F128" s="1">
        <v>119.4</v>
      </c>
      <c r="G128" s="1">
        <v>177</v>
      </c>
      <c r="H128" s="1">
        <v>142.4</v>
      </c>
      <c r="I128" s="1">
        <v>148.4</v>
      </c>
      <c r="J128" s="1">
        <v>158.80000000000001</v>
      </c>
      <c r="K128" s="1">
        <v>116.3</v>
      </c>
      <c r="L128" s="1">
        <v>168.8</v>
      </c>
      <c r="M128" s="1">
        <v>74.36</v>
      </c>
      <c r="N128" s="1">
        <v>51.25</v>
      </c>
      <c r="O128" s="1">
        <v>136</v>
      </c>
      <c r="P128" s="1">
        <v>126.7</v>
      </c>
    </row>
    <row r="129" spans="1:16" x14ac:dyDescent="0.3">
      <c r="A129" s="1">
        <v>127</v>
      </c>
      <c r="B129" s="1">
        <v>156.9</v>
      </c>
      <c r="C129" s="1">
        <v>196.5</v>
      </c>
      <c r="D129" s="1">
        <v>125.3</v>
      </c>
      <c r="E129" s="1">
        <v>90.52</v>
      </c>
      <c r="F129" s="1">
        <v>127.3</v>
      </c>
      <c r="G129" s="1">
        <v>178.9</v>
      </c>
      <c r="H129" s="1">
        <v>145.9</v>
      </c>
      <c r="I129" s="1">
        <v>149.6</v>
      </c>
      <c r="J129" s="1">
        <v>158.1</v>
      </c>
      <c r="K129" s="1">
        <v>116.8</v>
      </c>
      <c r="L129" s="1">
        <v>174.1</v>
      </c>
      <c r="M129" s="1">
        <v>74.680000000000007</v>
      </c>
      <c r="N129" s="1">
        <v>51.77</v>
      </c>
      <c r="O129" s="1">
        <v>138.1</v>
      </c>
      <c r="P129" s="1">
        <v>128.6</v>
      </c>
    </row>
    <row r="130" spans="1:16" x14ac:dyDescent="0.3">
      <c r="A130" s="1">
        <v>128</v>
      </c>
      <c r="B130" s="1">
        <v>157.9</v>
      </c>
      <c r="C130" s="1">
        <v>197.8</v>
      </c>
      <c r="D130" s="1">
        <v>120.9</v>
      </c>
      <c r="E130" s="1">
        <v>91.23</v>
      </c>
      <c r="F130" s="1">
        <v>131</v>
      </c>
      <c r="G130" s="1">
        <v>180.8</v>
      </c>
      <c r="H130" s="1">
        <v>144</v>
      </c>
      <c r="I130" s="1">
        <v>151</v>
      </c>
      <c r="J130" s="1">
        <v>158.1</v>
      </c>
      <c r="K130" s="1">
        <v>117.9</v>
      </c>
      <c r="L130" s="1">
        <v>186.1</v>
      </c>
      <c r="M130" s="1">
        <v>75.75</v>
      </c>
      <c r="N130" s="1">
        <v>51.93</v>
      </c>
      <c r="O130" s="1">
        <v>137.9</v>
      </c>
      <c r="P130" s="1">
        <v>129.30000000000001</v>
      </c>
    </row>
    <row r="131" spans="1:16" x14ac:dyDescent="0.3">
      <c r="A131" s="1">
        <v>129</v>
      </c>
      <c r="B131" s="1">
        <v>158.9</v>
      </c>
      <c r="C131" s="1">
        <v>199.1</v>
      </c>
      <c r="D131" s="1">
        <v>121.7</v>
      </c>
      <c r="E131" s="1">
        <v>91.98</v>
      </c>
      <c r="F131" s="1">
        <v>128</v>
      </c>
      <c r="G131" s="1">
        <v>182.3</v>
      </c>
      <c r="H131" s="1">
        <v>151.5</v>
      </c>
      <c r="I131" s="1">
        <v>152.30000000000001</v>
      </c>
      <c r="J131" s="1">
        <v>164.9</v>
      </c>
      <c r="K131" s="1">
        <v>118.7</v>
      </c>
      <c r="L131" s="1">
        <v>178.3</v>
      </c>
      <c r="M131" s="1">
        <v>76.319999999999993</v>
      </c>
      <c r="N131" s="1">
        <v>52.25</v>
      </c>
      <c r="O131" s="1">
        <v>141.6</v>
      </c>
      <c r="P131" s="1">
        <v>129.6</v>
      </c>
    </row>
    <row r="132" spans="1:16" x14ac:dyDescent="0.3">
      <c r="A132" s="1">
        <v>130</v>
      </c>
      <c r="B132" s="1">
        <v>160.69999999999999</v>
      </c>
      <c r="C132" s="1"/>
      <c r="D132" s="1">
        <v>125.7</v>
      </c>
      <c r="E132" s="1">
        <v>92.63</v>
      </c>
      <c r="F132" s="1">
        <v>132.5</v>
      </c>
      <c r="G132" s="1">
        <v>183.9</v>
      </c>
      <c r="H132" s="1">
        <v>148.80000000000001</v>
      </c>
      <c r="I132" s="1">
        <v>153.69999999999999</v>
      </c>
      <c r="J132" s="1">
        <v>165.6</v>
      </c>
      <c r="K132" s="1">
        <v>119.2</v>
      </c>
      <c r="L132" s="1">
        <v>177.1</v>
      </c>
      <c r="M132" s="1">
        <v>76.989999999999995</v>
      </c>
      <c r="N132" s="1">
        <v>52.72</v>
      </c>
      <c r="O132" s="1">
        <v>140.9</v>
      </c>
      <c r="P132" s="1">
        <v>130.80000000000001</v>
      </c>
    </row>
    <row r="133" spans="1:16" x14ac:dyDescent="0.3">
      <c r="A133" s="1">
        <v>131</v>
      </c>
      <c r="B133" s="1">
        <v>162.4</v>
      </c>
      <c r="C133" s="1"/>
      <c r="D133" s="1">
        <v>123.9</v>
      </c>
      <c r="E133" s="1">
        <v>95.3</v>
      </c>
      <c r="F133" s="1">
        <v>139.9</v>
      </c>
      <c r="G133" s="1">
        <v>185.6</v>
      </c>
      <c r="H133" s="1">
        <v>165.7</v>
      </c>
      <c r="I133" s="1">
        <v>154.9</v>
      </c>
      <c r="J133" s="1">
        <v>164.2</v>
      </c>
      <c r="K133" s="1">
        <v>119.9</v>
      </c>
      <c r="L133" s="1">
        <v>178.7</v>
      </c>
      <c r="M133" s="1">
        <v>77.760000000000005</v>
      </c>
      <c r="N133" s="1">
        <v>52.86</v>
      </c>
      <c r="O133" s="1">
        <v>141.6</v>
      </c>
      <c r="P133" s="1">
        <v>131.5</v>
      </c>
    </row>
    <row r="134" spans="1:16" x14ac:dyDescent="0.3">
      <c r="A134" s="1">
        <v>132</v>
      </c>
      <c r="B134" s="1">
        <v>164.6</v>
      </c>
      <c r="C134" s="1"/>
      <c r="D134" s="1">
        <v>124.9</v>
      </c>
      <c r="E134" s="1">
        <v>98.61</v>
      </c>
      <c r="F134" s="1">
        <v>144.19999999999999</v>
      </c>
      <c r="G134" s="1">
        <v>187.4</v>
      </c>
      <c r="H134" s="1">
        <v>171.2</v>
      </c>
      <c r="I134" s="1">
        <v>156</v>
      </c>
      <c r="J134" s="1">
        <v>164.6</v>
      </c>
      <c r="K134" s="1">
        <v>120.5</v>
      </c>
      <c r="L134" s="1">
        <v>179.1</v>
      </c>
      <c r="M134" s="1">
        <v>78.16</v>
      </c>
      <c r="N134" s="1">
        <v>53.25</v>
      </c>
      <c r="O134" s="1">
        <v>143.19999999999999</v>
      </c>
      <c r="P134" s="1">
        <v>132.30000000000001</v>
      </c>
    </row>
    <row r="135" spans="1:16" x14ac:dyDescent="0.3">
      <c r="A135" s="1">
        <v>133</v>
      </c>
      <c r="B135" s="1">
        <v>166.5</v>
      </c>
      <c r="C135" s="1"/>
      <c r="D135" s="1">
        <v>125.9</v>
      </c>
      <c r="E135" s="1">
        <v>94.69</v>
      </c>
      <c r="F135" s="1">
        <v>131.69999999999999</v>
      </c>
      <c r="G135" s="1">
        <v>188.7</v>
      </c>
      <c r="H135" s="1">
        <v>159.5</v>
      </c>
      <c r="I135" s="1">
        <v>157</v>
      </c>
      <c r="J135" s="1">
        <v>170.2</v>
      </c>
      <c r="K135" s="1">
        <v>121</v>
      </c>
      <c r="L135" s="1">
        <v>181.2</v>
      </c>
      <c r="M135" s="1">
        <v>78.959999999999994</v>
      </c>
      <c r="N135" s="1">
        <v>53.47</v>
      </c>
      <c r="O135" s="1">
        <v>146.69999999999999</v>
      </c>
      <c r="P135" s="1">
        <v>133.1</v>
      </c>
    </row>
    <row r="136" spans="1:16" x14ac:dyDescent="0.3">
      <c r="A136" s="1">
        <v>134</v>
      </c>
      <c r="B136" s="1">
        <v>170.2</v>
      </c>
      <c r="C136" s="1"/>
      <c r="D136" s="1">
        <v>126.3</v>
      </c>
      <c r="E136" s="1">
        <v>95.41</v>
      </c>
      <c r="F136" s="1">
        <v>136.1</v>
      </c>
      <c r="G136" s="1">
        <v>189.3</v>
      </c>
      <c r="H136" s="1">
        <v>161</v>
      </c>
      <c r="I136" s="1">
        <v>158.69999999999999</v>
      </c>
      <c r="J136" s="1">
        <v>167.7</v>
      </c>
      <c r="K136" s="1">
        <v>121.9</v>
      </c>
      <c r="L136" s="1">
        <v>182.4</v>
      </c>
      <c r="M136" s="1">
        <v>79.58</v>
      </c>
      <c r="N136" s="1">
        <v>53.75</v>
      </c>
      <c r="O136" s="1">
        <v>148.30000000000001</v>
      </c>
      <c r="P136" s="1">
        <v>133.6</v>
      </c>
    </row>
    <row r="137" spans="1:16" x14ac:dyDescent="0.3">
      <c r="A137" s="1">
        <v>135</v>
      </c>
      <c r="B137" s="1">
        <v>172.7</v>
      </c>
      <c r="C137" s="1"/>
      <c r="D137" s="1">
        <v>126.8</v>
      </c>
      <c r="E137" s="1">
        <v>98.26</v>
      </c>
      <c r="F137" s="1">
        <v>152.4</v>
      </c>
      <c r="G137" s="1">
        <v>191.9</v>
      </c>
      <c r="H137" s="1">
        <v>163.30000000000001</v>
      </c>
      <c r="I137" s="1">
        <v>159.69999999999999</v>
      </c>
      <c r="J137" s="1">
        <v>164.7</v>
      </c>
      <c r="K137" s="1">
        <v>122.5</v>
      </c>
      <c r="L137" s="1">
        <v>183.5</v>
      </c>
      <c r="M137" s="1">
        <v>81.510000000000005</v>
      </c>
      <c r="N137" s="1">
        <v>53.96</v>
      </c>
      <c r="O137" s="1">
        <v>153.6</v>
      </c>
      <c r="P137" s="1">
        <v>134.19999999999999</v>
      </c>
    </row>
    <row r="138" spans="1:16" x14ac:dyDescent="0.3">
      <c r="A138" s="1">
        <v>136</v>
      </c>
      <c r="B138" s="1">
        <v>174.4</v>
      </c>
      <c r="C138" s="1"/>
      <c r="D138" s="1">
        <v>131.4</v>
      </c>
      <c r="E138" s="1">
        <v>97.47</v>
      </c>
      <c r="F138" s="1">
        <v>158.1</v>
      </c>
      <c r="G138" s="1">
        <v>193.5</v>
      </c>
      <c r="H138" s="1">
        <v>169.6</v>
      </c>
      <c r="I138" s="1">
        <v>161.80000000000001</v>
      </c>
      <c r="J138" s="1">
        <v>166.1</v>
      </c>
      <c r="K138" s="1">
        <v>123.3</v>
      </c>
      <c r="L138" s="1">
        <v>184.8</v>
      </c>
      <c r="M138" s="1">
        <v>83.58</v>
      </c>
      <c r="N138" s="1">
        <v>54.25</v>
      </c>
      <c r="O138" s="1">
        <v>157.4</v>
      </c>
      <c r="P138" s="1">
        <v>134.80000000000001</v>
      </c>
    </row>
    <row r="139" spans="1:16" x14ac:dyDescent="0.3">
      <c r="A139" s="1">
        <v>137</v>
      </c>
      <c r="B139" s="1">
        <v>177</v>
      </c>
      <c r="C139" s="1"/>
      <c r="D139" s="1">
        <v>128.9</v>
      </c>
      <c r="E139" s="1">
        <v>105.6</v>
      </c>
      <c r="F139" s="1">
        <v>149.30000000000001</v>
      </c>
      <c r="G139" s="1">
        <v>193.9</v>
      </c>
      <c r="H139" s="1">
        <v>169.4</v>
      </c>
      <c r="I139" s="1">
        <v>162.4</v>
      </c>
      <c r="J139" s="1">
        <v>172.5</v>
      </c>
      <c r="K139" s="1">
        <v>124</v>
      </c>
      <c r="L139" s="1">
        <v>186.1</v>
      </c>
      <c r="M139" s="1">
        <v>83.81</v>
      </c>
      <c r="N139" s="1">
        <v>54.55</v>
      </c>
      <c r="O139" s="1">
        <v>158.80000000000001</v>
      </c>
      <c r="P139" s="1">
        <v>135.4</v>
      </c>
    </row>
    <row r="140" spans="1:16" x14ac:dyDescent="0.3">
      <c r="A140" s="1">
        <v>138</v>
      </c>
      <c r="B140" s="1">
        <v>179.4</v>
      </c>
      <c r="C140" s="1"/>
      <c r="D140" s="1">
        <v>129.19999999999999</v>
      </c>
      <c r="E140" s="1">
        <v>101.1</v>
      </c>
      <c r="F140" s="1">
        <v>161.9</v>
      </c>
      <c r="G140" s="1">
        <v>195</v>
      </c>
      <c r="H140" s="1">
        <v>172.7</v>
      </c>
      <c r="I140" s="1">
        <v>163.30000000000001</v>
      </c>
      <c r="J140" s="1">
        <v>169.1</v>
      </c>
      <c r="K140" s="1">
        <v>124.7</v>
      </c>
      <c r="L140" s="1">
        <v>187.5</v>
      </c>
      <c r="M140" s="1">
        <v>85.25</v>
      </c>
      <c r="N140" s="1">
        <v>54.75</v>
      </c>
      <c r="O140" s="1">
        <v>156.30000000000001</v>
      </c>
      <c r="P140" s="1">
        <v>136.4</v>
      </c>
    </row>
    <row r="141" spans="1:16" x14ac:dyDescent="0.3">
      <c r="A141" s="1">
        <v>139</v>
      </c>
      <c r="B141" s="1">
        <v>181.7</v>
      </c>
      <c r="C141" s="1"/>
      <c r="D141" s="1">
        <v>131.69999999999999</v>
      </c>
      <c r="E141" s="1">
        <v>104.7</v>
      </c>
      <c r="F141" s="1">
        <v>170.2</v>
      </c>
      <c r="G141" s="1">
        <v>196.4</v>
      </c>
      <c r="H141" s="1">
        <v>174.4</v>
      </c>
      <c r="I141" s="1">
        <v>164.7</v>
      </c>
      <c r="J141" s="1">
        <v>174</v>
      </c>
      <c r="K141" s="1">
        <v>125.6</v>
      </c>
      <c r="L141" s="1">
        <v>188.7</v>
      </c>
      <c r="M141" s="1">
        <v>85.88</v>
      </c>
      <c r="N141" s="1">
        <v>55.1</v>
      </c>
      <c r="O141" s="1">
        <v>164.3</v>
      </c>
      <c r="P141" s="1">
        <v>137.69999999999999</v>
      </c>
    </row>
    <row r="142" spans="1:16" x14ac:dyDescent="0.3">
      <c r="A142" s="1">
        <v>140</v>
      </c>
      <c r="B142" s="1">
        <v>183.1</v>
      </c>
      <c r="C142" s="1"/>
      <c r="D142" s="1">
        <v>134.9</v>
      </c>
      <c r="E142" s="1">
        <v>104.6</v>
      </c>
      <c r="F142" s="1">
        <v>163.30000000000001</v>
      </c>
      <c r="G142" s="1">
        <v>197.5</v>
      </c>
      <c r="H142" s="1">
        <v>176.2</v>
      </c>
      <c r="I142" s="1">
        <v>166.7</v>
      </c>
      <c r="J142" s="1">
        <v>171.1</v>
      </c>
      <c r="K142" s="1">
        <v>126.1</v>
      </c>
      <c r="L142" s="1">
        <v>189.8</v>
      </c>
      <c r="M142" s="1">
        <v>86.7</v>
      </c>
      <c r="N142" s="1">
        <v>55.25</v>
      </c>
      <c r="O142" s="1">
        <v>169.5</v>
      </c>
      <c r="P142" s="1">
        <v>137.9</v>
      </c>
    </row>
    <row r="143" spans="1:16" x14ac:dyDescent="0.3">
      <c r="A143" s="1">
        <v>141</v>
      </c>
      <c r="B143" s="1">
        <v>184.5</v>
      </c>
      <c r="C143" s="1"/>
      <c r="D143" s="1">
        <v>133.30000000000001</v>
      </c>
      <c r="E143" s="1">
        <v>105.2</v>
      </c>
      <c r="F143" s="1">
        <v>166</v>
      </c>
      <c r="G143" s="1">
        <v>198.9</v>
      </c>
      <c r="H143" s="1">
        <v>178</v>
      </c>
      <c r="I143" s="1">
        <v>168.3</v>
      </c>
      <c r="J143" s="1">
        <v>172.5</v>
      </c>
      <c r="K143" s="1">
        <v>126.8</v>
      </c>
      <c r="L143" s="1">
        <v>190.9</v>
      </c>
      <c r="M143" s="1">
        <v>87.22</v>
      </c>
      <c r="N143" s="1">
        <v>55.69</v>
      </c>
      <c r="O143" s="1">
        <v>169.5</v>
      </c>
      <c r="P143" s="1">
        <v>138.80000000000001</v>
      </c>
    </row>
    <row r="144" spans="1:16" x14ac:dyDescent="0.3">
      <c r="A144" s="1">
        <v>142</v>
      </c>
      <c r="B144" s="1">
        <v>185.7</v>
      </c>
      <c r="C144" s="1"/>
      <c r="D144" s="1">
        <v>135.19999999999999</v>
      </c>
      <c r="E144" s="1">
        <v>105.4</v>
      </c>
      <c r="F144" s="1">
        <v>161</v>
      </c>
      <c r="G144" s="1"/>
      <c r="H144" s="1">
        <v>180.9</v>
      </c>
      <c r="I144" s="1">
        <v>169.8</v>
      </c>
      <c r="J144" s="1">
        <v>173.5</v>
      </c>
      <c r="K144" s="1">
        <v>127.7</v>
      </c>
      <c r="L144" s="1">
        <v>193.2</v>
      </c>
      <c r="M144" s="1">
        <v>87.96</v>
      </c>
      <c r="N144" s="1">
        <v>55.75</v>
      </c>
      <c r="O144" s="1">
        <v>172.4</v>
      </c>
      <c r="P144" s="1">
        <v>139.5</v>
      </c>
    </row>
    <row r="145" spans="1:16" x14ac:dyDescent="0.3">
      <c r="A145" s="1">
        <v>143</v>
      </c>
      <c r="B145" s="1">
        <v>186.8</v>
      </c>
      <c r="C145" s="1"/>
      <c r="D145" s="1">
        <v>139.1</v>
      </c>
      <c r="E145" s="1">
        <v>108.8</v>
      </c>
      <c r="F145" s="1">
        <v>173.3</v>
      </c>
      <c r="G145" s="1"/>
      <c r="H145" s="1">
        <v>185.1</v>
      </c>
      <c r="I145" s="1">
        <v>170.9</v>
      </c>
      <c r="J145" s="1">
        <v>174.2</v>
      </c>
      <c r="K145" s="1">
        <v>128.80000000000001</v>
      </c>
      <c r="L145" s="1">
        <v>194.9</v>
      </c>
      <c r="M145" s="1">
        <v>89.69</v>
      </c>
      <c r="N145" s="1">
        <v>56.22</v>
      </c>
      <c r="O145" s="1">
        <v>161.30000000000001</v>
      </c>
      <c r="P145" s="1">
        <v>142.30000000000001</v>
      </c>
    </row>
    <row r="146" spans="1:16" x14ac:dyDescent="0.3">
      <c r="A146" s="1">
        <v>144</v>
      </c>
      <c r="B146" s="1">
        <v>188.2</v>
      </c>
      <c r="C146" s="1"/>
      <c r="D146" s="1">
        <v>137.30000000000001</v>
      </c>
      <c r="E146" s="1">
        <v>110.3</v>
      </c>
      <c r="F146" s="1">
        <v>172.9</v>
      </c>
      <c r="G146" s="1"/>
      <c r="H146" s="1">
        <v>184.6</v>
      </c>
      <c r="I146" s="1">
        <v>172.5</v>
      </c>
      <c r="J146" s="1">
        <v>175.4</v>
      </c>
      <c r="K146" s="1">
        <v>129.5</v>
      </c>
      <c r="L146" s="1">
        <v>197.4</v>
      </c>
      <c r="M146" s="1">
        <v>89.74</v>
      </c>
      <c r="N146" s="1">
        <v>56.34</v>
      </c>
      <c r="O146" s="1">
        <v>160.5</v>
      </c>
      <c r="P146" s="1">
        <v>141.80000000000001</v>
      </c>
    </row>
    <row r="147" spans="1:16" x14ac:dyDescent="0.3">
      <c r="A147" s="1">
        <v>145</v>
      </c>
      <c r="B147" s="1">
        <v>189.8</v>
      </c>
      <c r="C147" s="1"/>
      <c r="D147" s="1">
        <v>138</v>
      </c>
      <c r="E147" s="1">
        <v>108.1</v>
      </c>
      <c r="F147" s="1">
        <v>173.5</v>
      </c>
      <c r="G147" s="1"/>
      <c r="H147" s="1">
        <v>186.2</v>
      </c>
      <c r="I147" s="1">
        <v>173.9</v>
      </c>
      <c r="J147" s="1">
        <v>177.6</v>
      </c>
      <c r="K147" s="1">
        <v>130.30000000000001</v>
      </c>
      <c r="L147" s="1">
        <v>199.4</v>
      </c>
      <c r="M147" s="1">
        <v>90.01</v>
      </c>
      <c r="N147" s="1">
        <v>56.82</v>
      </c>
      <c r="O147" s="1">
        <v>161.5</v>
      </c>
      <c r="P147" s="1">
        <v>140.80000000000001</v>
      </c>
    </row>
    <row r="148" spans="1:16" x14ac:dyDescent="0.3">
      <c r="A148" s="1">
        <v>146</v>
      </c>
      <c r="B148" s="1">
        <v>191.3</v>
      </c>
      <c r="C148" s="1"/>
      <c r="D148" s="1">
        <v>145.9</v>
      </c>
      <c r="E148" s="1">
        <v>109.5</v>
      </c>
      <c r="F148" s="1">
        <v>179.1</v>
      </c>
      <c r="G148" s="1"/>
      <c r="H148" s="1">
        <v>194.3</v>
      </c>
      <c r="I148" s="1">
        <v>175.4</v>
      </c>
      <c r="J148" s="1">
        <v>178.4</v>
      </c>
      <c r="K148" s="1">
        <v>131.30000000000001</v>
      </c>
      <c r="L148" s="1">
        <v>200.8</v>
      </c>
      <c r="M148" s="1">
        <v>90.82</v>
      </c>
      <c r="N148" s="1">
        <v>57.14</v>
      </c>
      <c r="O148" s="1">
        <v>163</v>
      </c>
      <c r="P148" s="1">
        <v>141.5</v>
      </c>
    </row>
    <row r="149" spans="1:16" x14ac:dyDescent="0.3">
      <c r="A149" s="1">
        <v>147</v>
      </c>
      <c r="B149" s="1">
        <v>193</v>
      </c>
      <c r="C149" s="1"/>
      <c r="D149" s="1">
        <v>145.30000000000001</v>
      </c>
      <c r="E149" s="1">
        <v>110.7</v>
      </c>
      <c r="F149" s="1">
        <v>183.1</v>
      </c>
      <c r="G149" s="1"/>
      <c r="H149" s="1"/>
      <c r="I149" s="1">
        <v>176.7</v>
      </c>
      <c r="J149" s="1">
        <v>179.5</v>
      </c>
      <c r="K149" s="1">
        <v>132.1</v>
      </c>
      <c r="L149" s="1">
        <v>203.1</v>
      </c>
      <c r="M149" s="1">
        <v>91.12</v>
      </c>
      <c r="N149" s="1">
        <v>58.25</v>
      </c>
      <c r="O149" s="1">
        <v>166.3</v>
      </c>
      <c r="P149" s="1">
        <v>143</v>
      </c>
    </row>
    <row r="150" spans="1:16" x14ac:dyDescent="0.3">
      <c r="A150" s="1">
        <v>148</v>
      </c>
      <c r="B150" s="1">
        <v>194.3</v>
      </c>
      <c r="C150" s="1"/>
      <c r="D150" s="1">
        <v>143.1</v>
      </c>
      <c r="E150" s="1">
        <v>111.4</v>
      </c>
      <c r="F150" s="1">
        <v>184.7</v>
      </c>
      <c r="G150" s="1"/>
      <c r="H150" s="1"/>
      <c r="I150" s="1">
        <v>178.3</v>
      </c>
      <c r="J150" s="1">
        <v>187.8</v>
      </c>
      <c r="K150" s="1">
        <v>132.80000000000001</v>
      </c>
      <c r="L150" s="1">
        <v>197.5</v>
      </c>
      <c r="M150" s="1">
        <v>91.81</v>
      </c>
      <c r="N150" s="1">
        <v>57.53</v>
      </c>
      <c r="O150" s="1">
        <v>168.5</v>
      </c>
      <c r="P150" s="1">
        <v>143.30000000000001</v>
      </c>
    </row>
    <row r="151" spans="1:16" x14ac:dyDescent="0.3">
      <c r="A151" s="1">
        <v>149</v>
      </c>
      <c r="B151" s="1">
        <v>195.1</v>
      </c>
      <c r="C151" s="1"/>
      <c r="D151" s="1">
        <v>147</v>
      </c>
      <c r="E151" s="1">
        <v>111.5</v>
      </c>
      <c r="F151" s="1">
        <v>186.9</v>
      </c>
      <c r="G151" s="1"/>
      <c r="H151" s="1"/>
      <c r="I151" s="1">
        <v>179.9</v>
      </c>
      <c r="J151" s="1">
        <v>186.9</v>
      </c>
      <c r="K151" s="1">
        <v>133.5</v>
      </c>
      <c r="L151" s="1"/>
      <c r="M151" s="1">
        <v>92.1</v>
      </c>
      <c r="N151" s="1">
        <v>57.75</v>
      </c>
      <c r="O151" s="1">
        <v>171.1</v>
      </c>
      <c r="P151" s="1">
        <v>143.9</v>
      </c>
    </row>
    <row r="152" spans="1:16" x14ac:dyDescent="0.3">
      <c r="A152" s="1">
        <v>150</v>
      </c>
      <c r="B152" s="1">
        <v>196.8</v>
      </c>
      <c r="C152" s="1"/>
      <c r="D152" s="1">
        <v>145.6</v>
      </c>
      <c r="E152" s="1">
        <v>112.3</v>
      </c>
      <c r="F152" s="1">
        <v>188.6</v>
      </c>
      <c r="G152" s="1"/>
      <c r="H152" s="1"/>
      <c r="I152" s="1">
        <v>181.9</v>
      </c>
      <c r="J152" s="1">
        <v>184.9</v>
      </c>
      <c r="K152" s="1">
        <v>134.30000000000001</v>
      </c>
      <c r="L152" s="1"/>
      <c r="M152" s="1">
        <v>92.56</v>
      </c>
      <c r="N152" s="1">
        <v>57.82</v>
      </c>
      <c r="O152" s="1">
        <v>180.5</v>
      </c>
      <c r="P152" s="1">
        <v>144.4</v>
      </c>
    </row>
    <row r="153" spans="1:16" x14ac:dyDescent="0.3">
      <c r="A153" s="1">
        <v>151</v>
      </c>
      <c r="B153" s="1">
        <v>198.7</v>
      </c>
      <c r="C153" s="1"/>
      <c r="D153" s="1">
        <v>144</v>
      </c>
      <c r="E153" s="1">
        <v>113.3</v>
      </c>
      <c r="F153" s="1">
        <v>190.3</v>
      </c>
      <c r="G153" s="1"/>
      <c r="H153" s="1"/>
      <c r="I153" s="1">
        <v>183.4</v>
      </c>
      <c r="J153" s="1">
        <v>184.7</v>
      </c>
      <c r="K153" s="1">
        <v>135.5</v>
      </c>
      <c r="L153" s="1"/>
      <c r="M153" s="1">
        <v>93.13</v>
      </c>
      <c r="N153" s="1">
        <v>58.25</v>
      </c>
      <c r="O153" s="1">
        <v>175.5</v>
      </c>
      <c r="P153" s="1">
        <v>145</v>
      </c>
    </row>
    <row r="154" spans="1:16" x14ac:dyDescent="0.3">
      <c r="A154" s="1">
        <v>152</v>
      </c>
      <c r="B154" s="1"/>
      <c r="C154" s="1"/>
      <c r="D154" s="1">
        <v>148.19999999999999</v>
      </c>
      <c r="E154" s="1">
        <v>114.8</v>
      </c>
      <c r="F154" s="1">
        <v>194.7</v>
      </c>
      <c r="G154" s="1"/>
      <c r="H154" s="1"/>
      <c r="I154" s="1">
        <v>184.5</v>
      </c>
      <c r="J154" s="1">
        <v>188.6</v>
      </c>
      <c r="K154" s="1">
        <v>136.19999999999999</v>
      </c>
      <c r="L154" s="1"/>
      <c r="M154" s="1">
        <v>93.55</v>
      </c>
      <c r="N154" s="1">
        <v>58.36</v>
      </c>
      <c r="O154" s="1">
        <v>184.9</v>
      </c>
      <c r="P154" s="1">
        <v>145.4</v>
      </c>
    </row>
    <row r="155" spans="1:16" x14ac:dyDescent="0.3">
      <c r="A155" s="1">
        <v>153</v>
      </c>
      <c r="B155" s="1"/>
      <c r="C155" s="1"/>
      <c r="D155" s="1">
        <v>155.30000000000001</v>
      </c>
      <c r="E155" s="1">
        <v>115.7</v>
      </c>
      <c r="F155" s="1"/>
      <c r="G155" s="1"/>
      <c r="H155" s="1"/>
      <c r="I155" s="1">
        <v>186.1</v>
      </c>
      <c r="J155" s="1">
        <v>193</v>
      </c>
      <c r="K155" s="1">
        <v>137.19999999999999</v>
      </c>
      <c r="L155" s="1"/>
      <c r="M155" s="1">
        <v>93.9</v>
      </c>
      <c r="N155" s="1">
        <v>58.75</v>
      </c>
      <c r="O155" s="1">
        <v>187.8</v>
      </c>
      <c r="P155" s="1">
        <v>146</v>
      </c>
    </row>
    <row r="156" spans="1:16" x14ac:dyDescent="0.3">
      <c r="A156" s="1">
        <v>154</v>
      </c>
      <c r="B156" s="1"/>
      <c r="C156" s="1"/>
      <c r="D156" s="1">
        <v>149.5</v>
      </c>
      <c r="E156" s="1">
        <v>115.9</v>
      </c>
      <c r="F156" s="1"/>
      <c r="G156" s="1"/>
      <c r="H156" s="1"/>
      <c r="I156" s="1">
        <v>188.2</v>
      </c>
      <c r="J156" s="1"/>
      <c r="K156" s="1">
        <v>137.80000000000001</v>
      </c>
      <c r="L156" s="1"/>
      <c r="M156" s="1">
        <v>94.26</v>
      </c>
      <c r="N156" s="1">
        <v>58.89</v>
      </c>
      <c r="O156" s="1">
        <v>184.9</v>
      </c>
      <c r="P156" s="1">
        <v>146.6</v>
      </c>
    </row>
    <row r="157" spans="1:16" x14ac:dyDescent="0.3">
      <c r="A157" s="1">
        <v>155</v>
      </c>
      <c r="B157" s="1"/>
      <c r="C157" s="1"/>
      <c r="D157" s="1">
        <v>152.1</v>
      </c>
      <c r="E157" s="1">
        <v>117.5</v>
      </c>
      <c r="F157" s="1"/>
      <c r="G157" s="1"/>
      <c r="H157" s="1"/>
      <c r="I157" s="1">
        <v>189.5</v>
      </c>
      <c r="J157" s="1"/>
      <c r="K157" s="1">
        <v>138.69999999999999</v>
      </c>
      <c r="L157" s="1"/>
      <c r="M157" s="1">
        <v>94.65</v>
      </c>
      <c r="N157" s="1">
        <v>59.25</v>
      </c>
      <c r="O157" s="1">
        <v>189.3</v>
      </c>
      <c r="P157" s="1">
        <v>147.4</v>
      </c>
    </row>
    <row r="158" spans="1:16" x14ac:dyDescent="0.3">
      <c r="A158" s="1">
        <v>156</v>
      </c>
      <c r="B158" s="1"/>
      <c r="C158" s="1"/>
      <c r="D158" s="1">
        <v>158</v>
      </c>
      <c r="E158" s="1">
        <v>117.4</v>
      </c>
      <c r="F158" s="1"/>
      <c r="G158" s="1"/>
      <c r="H158" s="1"/>
      <c r="I158" s="1">
        <v>190.4</v>
      </c>
      <c r="J158" s="1"/>
      <c r="K158" s="1">
        <v>139.69999999999999</v>
      </c>
      <c r="L158" s="1"/>
      <c r="M158" s="1">
        <v>94.86</v>
      </c>
      <c r="N158" s="1">
        <v>60.06</v>
      </c>
      <c r="O158" s="1">
        <v>186.2</v>
      </c>
      <c r="P158" s="1">
        <v>148.1</v>
      </c>
    </row>
    <row r="159" spans="1:16" x14ac:dyDescent="0.3">
      <c r="A159" s="1">
        <v>157</v>
      </c>
      <c r="B159" s="1"/>
      <c r="C159" s="1"/>
      <c r="D159" s="1"/>
      <c r="E159" s="1">
        <v>117.9</v>
      </c>
      <c r="F159" s="1"/>
      <c r="G159" s="1"/>
      <c r="H159" s="1"/>
      <c r="I159" s="1">
        <v>191</v>
      </c>
      <c r="J159" s="1"/>
      <c r="K159" s="1">
        <v>140.30000000000001</v>
      </c>
      <c r="L159" s="1"/>
      <c r="M159" s="1">
        <v>95.92</v>
      </c>
      <c r="N159" s="1">
        <v>59.75</v>
      </c>
      <c r="O159" s="1">
        <v>201.4</v>
      </c>
      <c r="P159" s="1">
        <v>148.9</v>
      </c>
    </row>
    <row r="160" spans="1:16" x14ac:dyDescent="0.3">
      <c r="A160" s="1">
        <v>158</v>
      </c>
      <c r="B160" s="1"/>
      <c r="C160" s="1"/>
      <c r="D160" s="1"/>
      <c r="E160" s="1">
        <v>118.3</v>
      </c>
      <c r="F160" s="1"/>
      <c r="G160" s="1"/>
      <c r="H160" s="1"/>
      <c r="I160" s="1">
        <v>192.5</v>
      </c>
      <c r="J160" s="1"/>
      <c r="K160" s="1">
        <v>141.19999999999999</v>
      </c>
      <c r="L160" s="1"/>
      <c r="M160" s="1">
        <v>96.66</v>
      </c>
      <c r="N160" s="1">
        <v>60.2</v>
      </c>
      <c r="O160" s="1">
        <v>192.1</v>
      </c>
      <c r="P160" s="1">
        <v>149.6</v>
      </c>
    </row>
    <row r="161" spans="1:16" x14ac:dyDescent="0.3">
      <c r="A161" s="1">
        <v>159</v>
      </c>
      <c r="B161" s="1"/>
      <c r="C161" s="1"/>
      <c r="D161" s="1"/>
      <c r="E161" s="1">
        <v>118.8</v>
      </c>
      <c r="F161" s="1"/>
      <c r="G161" s="1"/>
      <c r="H161" s="1"/>
      <c r="I161" s="1">
        <v>194</v>
      </c>
      <c r="J161" s="1"/>
      <c r="K161" s="1">
        <v>141.9</v>
      </c>
      <c r="L161" s="1"/>
      <c r="M161" s="1">
        <v>97.09</v>
      </c>
      <c r="N161" s="1">
        <v>60.45</v>
      </c>
      <c r="O161" s="1">
        <v>192.7</v>
      </c>
      <c r="P161" s="1">
        <v>152.9</v>
      </c>
    </row>
    <row r="162" spans="1:16" x14ac:dyDescent="0.3">
      <c r="A162" s="1">
        <v>160</v>
      </c>
      <c r="B162" s="1"/>
      <c r="C162" s="1"/>
      <c r="D162" s="1"/>
      <c r="E162" s="1"/>
      <c r="F162" s="1"/>
      <c r="G162" s="1"/>
      <c r="H162" s="1"/>
      <c r="I162" s="1">
        <v>196.2</v>
      </c>
      <c r="J162" s="1"/>
      <c r="K162" s="1">
        <v>142.5</v>
      </c>
      <c r="L162" s="1"/>
      <c r="M162" s="1">
        <v>97.59</v>
      </c>
      <c r="N162" s="1">
        <v>60.88</v>
      </c>
      <c r="O162" s="1">
        <v>192.9</v>
      </c>
      <c r="P162" s="1">
        <v>154.9</v>
      </c>
    </row>
    <row r="163" spans="1:16" x14ac:dyDescent="0.3">
      <c r="A163" s="1">
        <v>161</v>
      </c>
      <c r="B163" s="1"/>
      <c r="C163" s="1"/>
      <c r="D163" s="1"/>
      <c r="E163" s="1"/>
      <c r="F163" s="1"/>
      <c r="G163" s="1"/>
      <c r="H163" s="1"/>
      <c r="I163" s="1">
        <v>197.7</v>
      </c>
      <c r="J163" s="1"/>
      <c r="K163" s="1">
        <v>143.30000000000001</v>
      </c>
      <c r="L163" s="1"/>
      <c r="M163" s="1">
        <v>98.17</v>
      </c>
      <c r="N163" s="1">
        <v>61.25</v>
      </c>
      <c r="O163" s="1">
        <v>195</v>
      </c>
      <c r="P163" s="1">
        <v>155</v>
      </c>
    </row>
    <row r="164" spans="1:16" x14ac:dyDescent="0.3">
      <c r="A164" s="1">
        <v>162</v>
      </c>
      <c r="B164" s="1"/>
      <c r="C164" s="1"/>
      <c r="D164" s="1"/>
      <c r="E164" s="1"/>
      <c r="F164" s="1"/>
      <c r="G164" s="1"/>
      <c r="H164" s="1"/>
      <c r="I164" s="1"/>
      <c r="J164" s="1"/>
      <c r="K164" s="1">
        <v>144</v>
      </c>
      <c r="L164" s="1"/>
      <c r="M164" s="1">
        <v>98.27</v>
      </c>
      <c r="N164" s="1">
        <v>61.67</v>
      </c>
      <c r="O164" s="1">
        <v>197.4</v>
      </c>
      <c r="P164" s="1">
        <v>154.19999999999999</v>
      </c>
    </row>
    <row r="165" spans="1:16" x14ac:dyDescent="0.3">
      <c r="A165" s="1">
        <v>163</v>
      </c>
      <c r="B165" s="1"/>
      <c r="C165" s="1"/>
      <c r="D165" s="1"/>
      <c r="E165" s="1"/>
      <c r="F165" s="1"/>
      <c r="G165" s="1"/>
      <c r="H165" s="1"/>
      <c r="I165" s="1"/>
      <c r="J165" s="1"/>
      <c r="K165" s="1">
        <v>145</v>
      </c>
      <c r="L165" s="1"/>
      <c r="M165" s="1">
        <v>99.14</v>
      </c>
      <c r="N165" s="1">
        <v>61.85</v>
      </c>
      <c r="O165" s="1">
        <v>198.7</v>
      </c>
      <c r="P165" s="1">
        <v>154.5</v>
      </c>
    </row>
    <row r="166" spans="1:16" x14ac:dyDescent="0.3">
      <c r="A166" s="1">
        <v>164</v>
      </c>
      <c r="B166" s="1"/>
      <c r="C166" s="1"/>
      <c r="D166" s="1"/>
      <c r="E166" s="1"/>
      <c r="F166" s="1"/>
      <c r="G166" s="1"/>
      <c r="H166" s="1"/>
      <c r="I166" s="1"/>
      <c r="J166" s="1"/>
      <c r="K166" s="1">
        <v>146.4</v>
      </c>
      <c r="L166" s="1"/>
      <c r="M166" s="1">
        <v>100.4</v>
      </c>
      <c r="N166" s="1">
        <v>63.79</v>
      </c>
      <c r="O166" s="1">
        <v>199.4</v>
      </c>
      <c r="P166" s="1">
        <v>156.4</v>
      </c>
    </row>
    <row r="167" spans="1:16" x14ac:dyDescent="0.3">
      <c r="A167" s="1">
        <v>165</v>
      </c>
      <c r="B167" s="1"/>
      <c r="C167" s="1"/>
      <c r="D167" s="1"/>
      <c r="E167" s="1"/>
      <c r="F167" s="1"/>
      <c r="G167" s="1"/>
      <c r="H167" s="1"/>
      <c r="I167" s="1"/>
      <c r="J167" s="1"/>
      <c r="K167" s="1">
        <v>147.30000000000001</v>
      </c>
      <c r="L167" s="1"/>
      <c r="M167" s="1">
        <v>100.9</v>
      </c>
      <c r="N167" s="1">
        <v>66.84</v>
      </c>
      <c r="O167" s="1">
        <v>199.7</v>
      </c>
      <c r="P167" s="1">
        <v>158.19999999999999</v>
      </c>
    </row>
    <row r="168" spans="1:16" x14ac:dyDescent="0.3">
      <c r="A168" s="1">
        <v>166</v>
      </c>
      <c r="B168" s="1"/>
      <c r="C168" s="1"/>
      <c r="D168" s="1"/>
      <c r="E168" s="1"/>
      <c r="F168" s="1"/>
      <c r="G168" s="1"/>
      <c r="H168" s="1"/>
      <c r="I168" s="1"/>
      <c r="J168" s="1"/>
      <c r="K168" s="1">
        <v>148.19999999999999</v>
      </c>
      <c r="L168" s="1"/>
      <c r="M168" s="1">
        <v>101.6</v>
      </c>
      <c r="N168" s="1">
        <v>62.79</v>
      </c>
      <c r="O168" s="1">
        <v>199.1</v>
      </c>
      <c r="P168" s="1">
        <v>159.30000000000001</v>
      </c>
    </row>
    <row r="169" spans="1:16" x14ac:dyDescent="0.3">
      <c r="A169" s="1">
        <v>167</v>
      </c>
      <c r="B169" s="1"/>
      <c r="C169" s="1"/>
      <c r="D169" s="1"/>
      <c r="E169" s="1"/>
      <c r="F169" s="1"/>
      <c r="G169" s="1"/>
      <c r="H169" s="1"/>
      <c r="I169" s="1"/>
      <c r="J169" s="1"/>
      <c r="K169" s="1">
        <v>148.69999999999999</v>
      </c>
      <c r="L169" s="1"/>
      <c r="M169" s="1">
        <v>102.1</v>
      </c>
      <c r="N169" s="1">
        <v>63.25</v>
      </c>
      <c r="O169" s="1">
        <v>201.3</v>
      </c>
      <c r="P169" s="1">
        <v>161.1</v>
      </c>
    </row>
    <row r="170" spans="1:16" x14ac:dyDescent="0.3">
      <c r="A170" s="1">
        <v>168</v>
      </c>
      <c r="B170" s="1"/>
      <c r="C170" s="1"/>
      <c r="D170" s="1"/>
      <c r="E170" s="1"/>
      <c r="F170" s="1"/>
      <c r="G170" s="1"/>
      <c r="H170" s="1"/>
      <c r="I170" s="1"/>
      <c r="J170" s="1"/>
      <c r="K170" s="1">
        <v>149.4</v>
      </c>
      <c r="L170" s="1"/>
      <c r="M170" s="1">
        <v>103.9</v>
      </c>
      <c r="N170" s="1">
        <v>64.58</v>
      </c>
      <c r="O170" s="1">
        <v>197.8</v>
      </c>
      <c r="P170" s="1">
        <v>162.1</v>
      </c>
    </row>
    <row r="171" spans="1:16" x14ac:dyDescent="0.3">
      <c r="A171" s="1">
        <v>169</v>
      </c>
      <c r="B171" s="1"/>
      <c r="C171" s="1"/>
      <c r="D171" s="1"/>
      <c r="E171" s="1"/>
      <c r="F171" s="1"/>
      <c r="G171" s="1"/>
      <c r="H171" s="1"/>
      <c r="I171" s="1"/>
      <c r="J171" s="1"/>
      <c r="K171" s="1">
        <v>150.19999999999999</v>
      </c>
      <c r="L171" s="1"/>
      <c r="M171" s="1">
        <v>104.5</v>
      </c>
      <c r="N171" s="1">
        <v>65.95</v>
      </c>
      <c r="O171" s="1"/>
      <c r="P171" s="1">
        <v>163.5</v>
      </c>
    </row>
    <row r="172" spans="1:16" x14ac:dyDescent="0.3">
      <c r="A172" s="1">
        <v>170</v>
      </c>
      <c r="B172" s="1"/>
      <c r="C172" s="1"/>
      <c r="D172" s="1"/>
      <c r="E172" s="1"/>
      <c r="F172" s="1"/>
      <c r="G172" s="1"/>
      <c r="H172" s="1"/>
      <c r="I172" s="1"/>
      <c r="J172" s="1"/>
      <c r="K172" s="1">
        <v>150.80000000000001</v>
      </c>
      <c r="L172" s="1"/>
      <c r="M172" s="1">
        <v>105.2</v>
      </c>
      <c r="N172" s="1">
        <v>65.52</v>
      </c>
      <c r="O172" s="1"/>
      <c r="P172" s="1">
        <v>163.80000000000001</v>
      </c>
    </row>
    <row r="173" spans="1:16" x14ac:dyDescent="0.3">
      <c r="A173" s="1">
        <v>171</v>
      </c>
      <c r="B173" s="1"/>
      <c r="C173" s="1"/>
      <c r="D173" s="1"/>
      <c r="E173" s="1"/>
      <c r="F173" s="1"/>
      <c r="G173" s="1"/>
      <c r="H173" s="1"/>
      <c r="I173" s="1"/>
      <c r="J173" s="1"/>
      <c r="K173" s="1">
        <v>152</v>
      </c>
      <c r="L173" s="1"/>
      <c r="M173" s="1">
        <v>109</v>
      </c>
      <c r="N173" s="1">
        <v>67.69</v>
      </c>
      <c r="O173" s="1"/>
      <c r="P173" s="1">
        <v>165.2</v>
      </c>
    </row>
    <row r="174" spans="1:16" x14ac:dyDescent="0.3">
      <c r="A174" s="1">
        <v>172</v>
      </c>
      <c r="B174" s="1"/>
      <c r="C174" s="1"/>
      <c r="D174" s="1"/>
      <c r="E174" s="1"/>
      <c r="F174" s="1"/>
      <c r="G174" s="1"/>
      <c r="H174" s="1"/>
      <c r="I174" s="1"/>
      <c r="J174" s="1"/>
      <c r="K174" s="1">
        <v>153.30000000000001</v>
      </c>
      <c r="L174" s="1"/>
      <c r="M174" s="1">
        <v>106.7</v>
      </c>
      <c r="N174" s="1">
        <v>68.16</v>
      </c>
      <c r="O174" s="1"/>
      <c r="P174" s="1">
        <v>166.6</v>
      </c>
    </row>
    <row r="175" spans="1:16" x14ac:dyDescent="0.3">
      <c r="A175" s="1">
        <v>173</v>
      </c>
      <c r="B175" s="1"/>
      <c r="C175" s="1"/>
      <c r="D175" s="1"/>
      <c r="E175" s="1"/>
      <c r="F175" s="1"/>
      <c r="G175" s="1"/>
      <c r="H175" s="1"/>
      <c r="I175" s="1"/>
      <c r="J175" s="1"/>
      <c r="K175" s="1">
        <v>154.5</v>
      </c>
      <c r="L175" s="1"/>
      <c r="M175" s="1">
        <v>107.5</v>
      </c>
      <c r="N175" s="1">
        <v>69.16</v>
      </c>
      <c r="O175" s="1"/>
      <c r="P175" s="1">
        <v>173.6</v>
      </c>
    </row>
    <row r="176" spans="1:16" x14ac:dyDescent="0.3">
      <c r="A176" s="1">
        <v>174</v>
      </c>
      <c r="B176" s="1"/>
      <c r="C176" s="1"/>
      <c r="D176" s="1"/>
      <c r="E176" s="1"/>
      <c r="F176" s="1"/>
      <c r="G176" s="1"/>
      <c r="H176" s="1"/>
      <c r="I176" s="1"/>
      <c r="J176" s="1"/>
      <c r="K176" s="1">
        <v>155.30000000000001</v>
      </c>
      <c r="L176" s="1"/>
      <c r="M176" s="1">
        <v>111.3</v>
      </c>
      <c r="N176" s="1">
        <v>69</v>
      </c>
      <c r="O176" s="1"/>
      <c r="P176" s="1">
        <v>169.8</v>
      </c>
    </row>
    <row r="177" spans="1:16" x14ac:dyDescent="0.3">
      <c r="A177" s="1">
        <v>175</v>
      </c>
      <c r="B177" s="1"/>
      <c r="C177" s="1"/>
      <c r="D177" s="1"/>
      <c r="E177" s="1"/>
      <c r="F177" s="1"/>
      <c r="G177" s="1"/>
      <c r="H177" s="1"/>
      <c r="I177" s="1"/>
      <c r="J177" s="1"/>
      <c r="K177" s="1">
        <v>156.69999999999999</v>
      </c>
      <c r="L177" s="1"/>
      <c r="M177" s="1">
        <v>112.9</v>
      </c>
      <c r="N177" s="1">
        <v>69.73</v>
      </c>
      <c r="O177" s="1"/>
      <c r="P177" s="1">
        <v>173.9</v>
      </c>
    </row>
    <row r="178" spans="1:16" x14ac:dyDescent="0.3">
      <c r="A178" s="1">
        <v>176</v>
      </c>
      <c r="B178" s="1"/>
      <c r="C178" s="1"/>
      <c r="D178" s="1"/>
      <c r="E178" s="1"/>
      <c r="F178" s="1"/>
      <c r="G178" s="1"/>
      <c r="H178" s="1"/>
      <c r="I178" s="1"/>
      <c r="J178" s="1"/>
      <c r="K178" s="1">
        <v>157.6</v>
      </c>
      <c r="L178" s="1"/>
      <c r="M178" s="1">
        <v>115.4</v>
      </c>
      <c r="N178" s="1">
        <v>70.430000000000007</v>
      </c>
      <c r="O178" s="1"/>
      <c r="P178" s="1">
        <v>179</v>
      </c>
    </row>
    <row r="179" spans="1:16" x14ac:dyDescent="0.3">
      <c r="A179" s="1">
        <v>177</v>
      </c>
      <c r="B179" s="1"/>
      <c r="C179" s="1"/>
      <c r="D179" s="1"/>
      <c r="E179" s="1"/>
      <c r="F179" s="1"/>
      <c r="G179" s="1"/>
      <c r="H179" s="1"/>
      <c r="I179" s="1"/>
      <c r="J179" s="1"/>
      <c r="K179" s="1">
        <v>158.69999999999999</v>
      </c>
      <c r="L179" s="1"/>
      <c r="M179" s="1">
        <v>116.5</v>
      </c>
      <c r="N179" s="1">
        <v>70.430000000000007</v>
      </c>
      <c r="O179" s="1"/>
      <c r="P179" s="1">
        <v>187.3</v>
      </c>
    </row>
    <row r="180" spans="1:16" x14ac:dyDescent="0.3">
      <c r="A180" s="1">
        <v>178</v>
      </c>
      <c r="B180" s="1"/>
      <c r="C180" s="1"/>
      <c r="D180" s="1"/>
      <c r="E180" s="1"/>
      <c r="F180" s="1"/>
      <c r="G180" s="1"/>
      <c r="H180" s="1"/>
      <c r="I180" s="1"/>
      <c r="J180" s="1"/>
      <c r="K180" s="1">
        <v>160.1</v>
      </c>
      <c r="L180" s="1"/>
      <c r="M180" s="1">
        <v>115.7</v>
      </c>
      <c r="N180" s="1">
        <v>71.44</v>
      </c>
      <c r="O180" s="1"/>
      <c r="P180" s="1">
        <v>185.3</v>
      </c>
    </row>
    <row r="181" spans="1:16" x14ac:dyDescent="0.3">
      <c r="A181" s="1">
        <v>179</v>
      </c>
      <c r="B181" s="1"/>
      <c r="C181" s="1"/>
      <c r="D181" s="1"/>
      <c r="E181" s="1"/>
      <c r="F181" s="1"/>
      <c r="G181" s="1"/>
      <c r="H181" s="1"/>
      <c r="I181" s="1"/>
      <c r="J181" s="1"/>
      <c r="K181" s="1">
        <v>161.4</v>
      </c>
      <c r="L181" s="1"/>
      <c r="M181" s="1">
        <v>117.1</v>
      </c>
      <c r="N181" s="1">
        <v>71.84</v>
      </c>
      <c r="O181" s="1"/>
      <c r="P181" s="1">
        <v>191.3</v>
      </c>
    </row>
    <row r="182" spans="1:16" x14ac:dyDescent="0.3">
      <c r="A182" s="1">
        <v>180</v>
      </c>
      <c r="B182" s="1"/>
      <c r="C182" s="1"/>
      <c r="D182" s="1"/>
      <c r="E182" s="1"/>
      <c r="F182" s="1"/>
      <c r="G182" s="1"/>
      <c r="H182" s="1"/>
      <c r="I182" s="1"/>
      <c r="J182" s="1"/>
      <c r="K182" s="1">
        <v>163.19999999999999</v>
      </c>
      <c r="L182" s="1"/>
      <c r="M182" s="1">
        <v>118.3</v>
      </c>
      <c r="N182" s="1">
        <v>71.86</v>
      </c>
      <c r="O182" s="1"/>
      <c r="P182" s="1">
        <v>180.7</v>
      </c>
    </row>
    <row r="183" spans="1:16" x14ac:dyDescent="0.3">
      <c r="A183" s="1">
        <v>181</v>
      </c>
      <c r="B183" s="1"/>
      <c r="C183" s="1"/>
      <c r="D183" s="1"/>
      <c r="E183" s="1"/>
      <c r="F183" s="1"/>
      <c r="G183" s="1"/>
      <c r="H183" s="1"/>
      <c r="I183" s="1"/>
      <c r="J183" s="1"/>
      <c r="K183" s="1">
        <v>163.69999999999999</v>
      </c>
      <c r="L183" s="1"/>
      <c r="M183" s="1">
        <v>119.1</v>
      </c>
      <c r="N183" s="1">
        <v>73.19</v>
      </c>
      <c r="O183" s="1"/>
      <c r="P183" s="1">
        <v>180</v>
      </c>
    </row>
    <row r="184" spans="1:16" x14ac:dyDescent="0.3">
      <c r="A184" s="1">
        <v>182</v>
      </c>
      <c r="B184" s="1"/>
      <c r="C184" s="1"/>
      <c r="D184" s="1"/>
      <c r="E184" s="1"/>
      <c r="F184" s="1"/>
      <c r="G184" s="1"/>
      <c r="H184" s="1"/>
      <c r="I184" s="1"/>
      <c r="J184" s="1"/>
      <c r="K184" s="1">
        <v>165.2</v>
      </c>
      <c r="L184" s="1"/>
      <c r="M184" s="1">
        <v>119.6</v>
      </c>
      <c r="N184" s="1">
        <v>72.53</v>
      </c>
      <c r="O184" s="1"/>
      <c r="P184" s="1">
        <v>181.9</v>
      </c>
    </row>
    <row r="185" spans="1:16" x14ac:dyDescent="0.3">
      <c r="A185" s="1">
        <v>183</v>
      </c>
      <c r="B185" s="1"/>
      <c r="C185" s="1"/>
      <c r="D185" s="1"/>
      <c r="E185" s="1"/>
      <c r="F185" s="1"/>
      <c r="G185" s="1"/>
      <c r="H185" s="1"/>
      <c r="I185" s="1"/>
      <c r="J185" s="1"/>
      <c r="K185" s="1">
        <v>166.8</v>
      </c>
      <c r="L185" s="1"/>
      <c r="M185" s="1">
        <v>121.4</v>
      </c>
      <c r="N185" s="1">
        <v>73.23</v>
      </c>
      <c r="O185" s="1"/>
      <c r="P185" s="1">
        <v>190</v>
      </c>
    </row>
    <row r="186" spans="1:16" x14ac:dyDescent="0.3">
      <c r="A186" s="1">
        <v>184</v>
      </c>
      <c r="B186" s="1"/>
      <c r="C186" s="1"/>
      <c r="D186" s="1"/>
      <c r="E186" s="1"/>
      <c r="F186" s="1"/>
      <c r="G186" s="1"/>
      <c r="H186" s="1"/>
      <c r="I186" s="1"/>
      <c r="J186" s="1"/>
      <c r="K186" s="1">
        <v>168.2</v>
      </c>
      <c r="L186" s="1"/>
      <c r="M186" s="1">
        <v>121.7</v>
      </c>
      <c r="N186" s="1">
        <v>73.88</v>
      </c>
      <c r="O186" s="1"/>
      <c r="P186" s="1">
        <v>189.9</v>
      </c>
    </row>
    <row r="187" spans="1:16" x14ac:dyDescent="0.3">
      <c r="A187" s="1">
        <v>185</v>
      </c>
      <c r="B187" s="1"/>
      <c r="C187" s="1"/>
      <c r="D187" s="1"/>
      <c r="E187" s="1"/>
      <c r="F187" s="1"/>
      <c r="G187" s="1"/>
      <c r="H187" s="1"/>
      <c r="I187" s="1"/>
      <c r="J187" s="1"/>
      <c r="K187" s="1">
        <v>169.1</v>
      </c>
      <c r="L187" s="1"/>
      <c r="M187" s="1">
        <v>123.2</v>
      </c>
      <c r="N187" s="1">
        <v>73.98</v>
      </c>
      <c r="O187" s="1"/>
      <c r="P187" s="1">
        <v>194.2</v>
      </c>
    </row>
    <row r="188" spans="1:16" x14ac:dyDescent="0.3">
      <c r="A188" s="1">
        <v>186</v>
      </c>
      <c r="B188" s="1"/>
      <c r="C188" s="1"/>
      <c r="D188" s="1"/>
      <c r="E188" s="1"/>
      <c r="F188" s="1"/>
      <c r="G188" s="1"/>
      <c r="H188" s="1"/>
      <c r="I188" s="1"/>
      <c r="J188" s="1"/>
      <c r="K188" s="1">
        <v>170.1</v>
      </c>
      <c r="L188" s="1"/>
      <c r="M188" s="1">
        <v>123.8</v>
      </c>
      <c r="N188" s="1"/>
      <c r="O188" s="1"/>
      <c r="P188" s="1">
        <v>196.1</v>
      </c>
    </row>
    <row r="189" spans="1:16" x14ac:dyDescent="0.3">
      <c r="A189" s="1">
        <v>187</v>
      </c>
      <c r="B189" s="1"/>
      <c r="C189" s="1"/>
      <c r="D189" s="1"/>
      <c r="E189" s="1"/>
      <c r="F189" s="1"/>
      <c r="G189" s="1"/>
      <c r="H189" s="1"/>
      <c r="I189" s="1"/>
      <c r="J189" s="1"/>
      <c r="K189" s="1">
        <v>171.4</v>
      </c>
      <c r="L189" s="1"/>
      <c r="M189" s="1">
        <v>124.4</v>
      </c>
      <c r="N189" s="1"/>
      <c r="O189" s="1"/>
      <c r="P189" s="1">
        <v>196.8</v>
      </c>
    </row>
    <row r="190" spans="1:16" x14ac:dyDescent="0.3">
      <c r="A190" s="1">
        <v>188</v>
      </c>
      <c r="B190" s="1"/>
      <c r="C190" s="1"/>
      <c r="D190" s="1"/>
      <c r="E190" s="1"/>
      <c r="F190" s="1"/>
      <c r="G190" s="1"/>
      <c r="H190" s="1"/>
      <c r="I190" s="1"/>
      <c r="J190" s="1"/>
      <c r="K190" s="1">
        <v>172.9</v>
      </c>
      <c r="L190" s="1"/>
      <c r="M190" s="1">
        <v>124.9</v>
      </c>
      <c r="N190" s="1"/>
      <c r="O190" s="1"/>
      <c r="P190" s="1">
        <v>198.1</v>
      </c>
    </row>
    <row r="191" spans="1:16" x14ac:dyDescent="0.3">
      <c r="A191" s="1">
        <v>189</v>
      </c>
      <c r="B191" s="1"/>
      <c r="C191" s="1"/>
      <c r="D191" s="1"/>
      <c r="E191" s="1"/>
      <c r="F191" s="1"/>
      <c r="G191" s="1"/>
      <c r="H191" s="1"/>
      <c r="I191" s="1"/>
      <c r="J191" s="1"/>
      <c r="K191" s="1">
        <v>174.1</v>
      </c>
      <c r="L191" s="1"/>
      <c r="M191" s="1">
        <v>125.2</v>
      </c>
      <c r="N191" s="1"/>
      <c r="O191" s="1"/>
      <c r="P191" s="1">
        <v>198.7</v>
      </c>
    </row>
    <row r="192" spans="1:16" x14ac:dyDescent="0.3">
      <c r="A192" s="1">
        <v>190</v>
      </c>
      <c r="B192" s="1"/>
      <c r="C192" s="1"/>
      <c r="D192" s="1"/>
      <c r="E192" s="1"/>
      <c r="F192" s="1"/>
      <c r="G192" s="1"/>
      <c r="H192" s="1"/>
      <c r="I192" s="1"/>
      <c r="J192" s="1"/>
      <c r="K192" s="1">
        <v>175</v>
      </c>
      <c r="L192" s="1"/>
      <c r="M192" s="1">
        <v>125.4</v>
      </c>
      <c r="N192" s="1"/>
      <c r="O192" s="1"/>
      <c r="P192" s="1"/>
    </row>
    <row r="193" spans="1:16" x14ac:dyDescent="0.3">
      <c r="A193" s="1">
        <v>191</v>
      </c>
      <c r="B193" s="1"/>
      <c r="C193" s="1"/>
      <c r="D193" s="1"/>
      <c r="E193" s="1"/>
      <c r="F193" s="1"/>
      <c r="G193" s="1"/>
      <c r="H193" s="1"/>
      <c r="I193" s="1"/>
      <c r="J193" s="1"/>
      <c r="K193" s="1">
        <v>175.8</v>
      </c>
      <c r="L193" s="1"/>
      <c r="M193" s="1">
        <v>126.1</v>
      </c>
      <c r="N193" s="1"/>
      <c r="O193" s="1"/>
      <c r="P193" s="1"/>
    </row>
    <row r="194" spans="1:16" x14ac:dyDescent="0.3">
      <c r="A194" s="1">
        <v>192</v>
      </c>
      <c r="B194" s="1"/>
      <c r="C194" s="1"/>
      <c r="D194" s="1"/>
      <c r="E194" s="1"/>
      <c r="F194" s="1"/>
      <c r="G194" s="1"/>
      <c r="H194" s="1"/>
      <c r="I194" s="1"/>
      <c r="J194" s="1"/>
      <c r="K194" s="1">
        <v>177.1</v>
      </c>
      <c r="L194" s="1"/>
      <c r="M194" s="1">
        <v>126.4</v>
      </c>
      <c r="N194" s="1"/>
      <c r="O194" s="1"/>
      <c r="P194" s="1"/>
    </row>
    <row r="195" spans="1:16" x14ac:dyDescent="0.3">
      <c r="A195" s="1">
        <v>193</v>
      </c>
      <c r="B195" s="1"/>
      <c r="C195" s="1"/>
      <c r="D195" s="1"/>
      <c r="E195" s="1"/>
      <c r="F195" s="1"/>
      <c r="G195" s="1"/>
      <c r="H195" s="1"/>
      <c r="I195" s="1"/>
      <c r="J195" s="1"/>
      <c r="K195" s="1">
        <v>177.8</v>
      </c>
      <c r="L195" s="1"/>
      <c r="M195" s="1">
        <v>126.5</v>
      </c>
      <c r="N195" s="1"/>
      <c r="O195" s="1"/>
      <c r="P195" s="1"/>
    </row>
    <row r="196" spans="1:16" x14ac:dyDescent="0.3">
      <c r="A196" s="1">
        <v>194</v>
      </c>
      <c r="B196" s="1"/>
      <c r="C196" s="1"/>
      <c r="D196" s="1"/>
      <c r="E196" s="1"/>
      <c r="F196" s="1"/>
      <c r="G196" s="1"/>
      <c r="H196" s="1"/>
      <c r="I196" s="1"/>
      <c r="J196" s="1"/>
      <c r="K196" s="1">
        <v>179</v>
      </c>
      <c r="L196" s="1"/>
      <c r="M196" s="1">
        <v>127</v>
      </c>
      <c r="N196" s="1"/>
      <c r="O196" s="1"/>
      <c r="P196" s="1"/>
    </row>
    <row r="197" spans="1:16" x14ac:dyDescent="0.3">
      <c r="A197" s="1">
        <v>195</v>
      </c>
      <c r="B197" s="1"/>
      <c r="C197" s="1"/>
      <c r="D197" s="1"/>
      <c r="E197" s="1"/>
      <c r="F197" s="1"/>
      <c r="G197" s="1"/>
      <c r="H197" s="1"/>
      <c r="I197" s="1"/>
      <c r="J197" s="1"/>
      <c r="K197" s="1">
        <v>180</v>
      </c>
      <c r="L197" s="1"/>
      <c r="M197" s="1">
        <v>127.4</v>
      </c>
      <c r="N197" s="1"/>
      <c r="O197" s="1"/>
      <c r="P197" s="1"/>
    </row>
    <row r="198" spans="1:16" x14ac:dyDescent="0.3">
      <c r="A198" s="1">
        <v>196</v>
      </c>
      <c r="B198" s="1"/>
      <c r="C198" s="1"/>
      <c r="D198" s="1"/>
      <c r="E198" s="1"/>
      <c r="F198" s="1"/>
      <c r="G198" s="1"/>
      <c r="H198" s="1"/>
      <c r="I198" s="1"/>
      <c r="J198" s="1"/>
      <c r="K198" s="1">
        <v>180.4</v>
      </c>
      <c r="L198" s="1"/>
      <c r="M198" s="1">
        <v>127.9</v>
      </c>
      <c r="N198" s="1"/>
      <c r="O198" s="1"/>
      <c r="P198" s="1"/>
    </row>
    <row r="199" spans="1:16" x14ac:dyDescent="0.3">
      <c r="A199" s="1">
        <v>197</v>
      </c>
      <c r="B199" s="1"/>
      <c r="C199" s="1"/>
      <c r="D199" s="1"/>
      <c r="E199" s="1"/>
      <c r="F199" s="1"/>
      <c r="G199" s="1"/>
      <c r="H199" s="1"/>
      <c r="I199" s="1"/>
      <c r="J199" s="1"/>
      <c r="K199" s="1">
        <v>181.2</v>
      </c>
      <c r="L199" s="1"/>
      <c r="M199" s="1">
        <v>128.19999999999999</v>
      </c>
      <c r="N199" s="1"/>
      <c r="O199" s="1"/>
      <c r="P199" s="1"/>
    </row>
    <row r="200" spans="1:16" x14ac:dyDescent="0.3">
      <c r="A200" s="1">
        <v>198</v>
      </c>
      <c r="B200" s="1"/>
      <c r="C200" s="1"/>
      <c r="D200" s="1"/>
      <c r="E200" s="1"/>
      <c r="F200" s="1"/>
      <c r="G200" s="1"/>
      <c r="H200" s="1"/>
      <c r="I200" s="1"/>
      <c r="J200" s="1"/>
      <c r="K200" s="1">
        <v>182.1</v>
      </c>
      <c r="L200" s="1"/>
      <c r="M200" s="1">
        <v>128.5</v>
      </c>
      <c r="N200" s="1"/>
      <c r="O200" s="1"/>
      <c r="P200" s="1"/>
    </row>
    <row r="201" spans="1:16" x14ac:dyDescent="0.3">
      <c r="A201" s="1">
        <v>199</v>
      </c>
      <c r="B201" s="1"/>
      <c r="C201" s="1"/>
      <c r="D201" s="1"/>
      <c r="E201" s="1"/>
      <c r="F201" s="1"/>
      <c r="G201" s="1"/>
      <c r="H201" s="1"/>
      <c r="I201" s="1"/>
      <c r="J201" s="1"/>
      <c r="K201" s="1">
        <v>183.3</v>
      </c>
      <c r="L201" s="1"/>
      <c r="M201" s="1">
        <v>128.69999999999999</v>
      </c>
      <c r="N201" s="1"/>
      <c r="O201" s="1"/>
      <c r="P201" s="1"/>
    </row>
    <row r="202" spans="1:16" x14ac:dyDescent="0.3">
      <c r="A202" s="1">
        <v>200</v>
      </c>
      <c r="B202" s="1"/>
      <c r="C202" s="1"/>
      <c r="D202" s="1"/>
      <c r="E202" s="1"/>
      <c r="F202" s="1"/>
      <c r="G202" s="1"/>
      <c r="H202" s="1"/>
      <c r="I202" s="1"/>
      <c r="J202" s="1"/>
      <c r="K202" s="1">
        <v>184.5</v>
      </c>
      <c r="L202" s="1"/>
      <c r="M202" s="1">
        <v>129.4</v>
      </c>
      <c r="N202" s="1"/>
      <c r="O202" s="1"/>
      <c r="P202" s="1"/>
    </row>
    <row r="203" spans="1:16" x14ac:dyDescent="0.3">
      <c r="A203" s="1">
        <v>201</v>
      </c>
      <c r="B203" s="1"/>
      <c r="C203" s="1"/>
      <c r="D203" s="1"/>
      <c r="E203" s="1"/>
      <c r="F203" s="1"/>
      <c r="G203" s="1"/>
      <c r="H203" s="1"/>
      <c r="I203" s="1"/>
      <c r="J203" s="1"/>
      <c r="K203" s="1">
        <v>185.5</v>
      </c>
      <c r="L203" s="1"/>
      <c r="M203" s="1">
        <v>129.5</v>
      </c>
      <c r="N203" s="1"/>
      <c r="O203" s="1"/>
      <c r="P203" s="1"/>
    </row>
    <row r="204" spans="1:16" x14ac:dyDescent="0.3">
      <c r="A204" s="1">
        <v>202</v>
      </c>
      <c r="B204" s="1"/>
      <c r="C204" s="1"/>
      <c r="D204" s="1"/>
      <c r="E204" s="1"/>
      <c r="F204" s="1"/>
      <c r="G204" s="1"/>
      <c r="H204" s="1"/>
      <c r="I204" s="1"/>
      <c r="J204" s="1"/>
      <c r="K204" s="1">
        <v>185.9</v>
      </c>
      <c r="L204" s="1"/>
      <c r="M204" s="1">
        <v>130.1</v>
      </c>
      <c r="N204" s="1"/>
      <c r="O204" s="1"/>
      <c r="P204" s="1"/>
    </row>
    <row r="205" spans="1:16" x14ac:dyDescent="0.3">
      <c r="A205" s="1">
        <v>203</v>
      </c>
      <c r="B205" s="1"/>
      <c r="C205" s="1"/>
      <c r="D205" s="1"/>
      <c r="E205" s="1"/>
      <c r="F205" s="1"/>
      <c r="G205" s="1"/>
      <c r="H205" s="1"/>
      <c r="I205" s="1"/>
      <c r="J205" s="1"/>
      <c r="K205" s="1">
        <v>187.3</v>
      </c>
      <c r="L205" s="1"/>
      <c r="M205" s="1">
        <v>130.5</v>
      </c>
      <c r="N205" s="1"/>
      <c r="O205" s="1"/>
      <c r="P205" s="1"/>
    </row>
    <row r="206" spans="1:16" x14ac:dyDescent="0.3">
      <c r="A206" s="1">
        <v>204</v>
      </c>
      <c r="B206" s="1"/>
      <c r="C206" s="1"/>
      <c r="D206" s="1"/>
      <c r="E206" s="1"/>
      <c r="F206" s="1"/>
      <c r="G206" s="1"/>
      <c r="H206" s="1"/>
      <c r="I206" s="1"/>
      <c r="J206" s="1"/>
      <c r="K206" s="1">
        <v>188.3</v>
      </c>
      <c r="L206" s="1"/>
      <c r="M206" s="1">
        <v>131</v>
      </c>
      <c r="N206" s="1"/>
      <c r="O206" s="1"/>
      <c r="P206" s="1"/>
    </row>
    <row r="207" spans="1:16" x14ac:dyDescent="0.3">
      <c r="A207" s="1">
        <v>205</v>
      </c>
      <c r="B207" s="1"/>
      <c r="C207" s="1"/>
      <c r="D207" s="1"/>
      <c r="E207" s="1"/>
      <c r="F207" s="1"/>
      <c r="G207" s="1"/>
      <c r="H207" s="1"/>
      <c r="I207" s="1"/>
      <c r="J207" s="1"/>
      <c r="K207" s="1">
        <v>188.9</v>
      </c>
      <c r="L207" s="1"/>
      <c r="M207" s="1">
        <v>131.4</v>
      </c>
      <c r="N207" s="1"/>
      <c r="O207" s="1"/>
      <c r="P207" s="1"/>
    </row>
    <row r="208" spans="1:16" x14ac:dyDescent="0.3">
      <c r="A208" s="1">
        <v>206</v>
      </c>
      <c r="B208" s="1"/>
      <c r="C208" s="1"/>
      <c r="D208" s="1"/>
      <c r="E208" s="1"/>
      <c r="F208" s="1"/>
      <c r="G208" s="1"/>
      <c r="H208" s="1"/>
      <c r="I208" s="1"/>
      <c r="J208" s="1"/>
      <c r="K208" s="1">
        <v>189.6</v>
      </c>
      <c r="L208" s="1"/>
      <c r="M208" s="1">
        <v>132.1</v>
      </c>
      <c r="N208" s="1"/>
      <c r="O208" s="1"/>
      <c r="P208" s="1"/>
    </row>
    <row r="209" spans="1:16" x14ac:dyDescent="0.3">
      <c r="A209" s="1">
        <v>207</v>
      </c>
      <c r="B209" s="1"/>
      <c r="C209" s="1"/>
      <c r="D209" s="1"/>
      <c r="E209" s="1"/>
      <c r="F209" s="1"/>
      <c r="G209" s="1"/>
      <c r="H209" s="1"/>
      <c r="I209" s="1"/>
      <c r="J209" s="1"/>
      <c r="K209" s="1">
        <v>190.4</v>
      </c>
      <c r="L209" s="1"/>
      <c r="M209" s="1">
        <v>132.5</v>
      </c>
      <c r="N209" s="1"/>
      <c r="O209" s="1"/>
      <c r="P209" s="1"/>
    </row>
    <row r="210" spans="1:16" x14ac:dyDescent="0.3">
      <c r="A210" s="1">
        <v>208</v>
      </c>
      <c r="B210" s="1"/>
      <c r="C210" s="1"/>
      <c r="D210" s="1"/>
      <c r="E210" s="1"/>
      <c r="F210" s="1"/>
      <c r="G210" s="1"/>
      <c r="H210" s="1"/>
      <c r="I210" s="1"/>
      <c r="J210" s="1"/>
      <c r="K210" s="1">
        <v>191.4</v>
      </c>
      <c r="L210" s="1"/>
      <c r="M210" s="1">
        <v>133.19999999999999</v>
      </c>
      <c r="N210" s="1"/>
      <c r="O210" s="1"/>
      <c r="P210" s="1"/>
    </row>
    <row r="211" spans="1:16" x14ac:dyDescent="0.3">
      <c r="A211" s="1">
        <v>209</v>
      </c>
      <c r="B211" s="1"/>
      <c r="C211" s="1"/>
      <c r="D211" s="1"/>
      <c r="E211" s="1"/>
      <c r="F211" s="1"/>
      <c r="G211" s="1"/>
      <c r="H211" s="1"/>
      <c r="I211" s="1"/>
      <c r="J211" s="1"/>
      <c r="K211" s="1">
        <v>192.6</v>
      </c>
      <c r="L211" s="1"/>
      <c r="M211" s="1">
        <v>133.6</v>
      </c>
      <c r="N211" s="1"/>
      <c r="O211" s="1"/>
      <c r="P211" s="1"/>
    </row>
    <row r="212" spans="1:16" x14ac:dyDescent="0.3">
      <c r="A212" s="1">
        <v>210</v>
      </c>
      <c r="B212" s="1"/>
      <c r="C212" s="1"/>
      <c r="D212" s="1"/>
      <c r="E212" s="1"/>
      <c r="F212" s="1"/>
      <c r="G212" s="1"/>
      <c r="H212" s="1"/>
      <c r="I212" s="1"/>
      <c r="J212" s="1"/>
      <c r="K212" s="1">
        <v>193.3</v>
      </c>
      <c r="L212" s="1"/>
      <c r="M212" s="1">
        <v>134.19999999999999</v>
      </c>
      <c r="N212" s="1"/>
      <c r="O212" s="1"/>
      <c r="P212" s="1"/>
    </row>
    <row r="213" spans="1:16" x14ac:dyDescent="0.3">
      <c r="A213" s="1">
        <v>211</v>
      </c>
      <c r="B213" s="1"/>
      <c r="C213" s="1"/>
      <c r="D213" s="1"/>
      <c r="E213" s="1"/>
      <c r="F213" s="1"/>
      <c r="G213" s="1"/>
      <c r="H213" s="1"/>
      <c r="I213" s="1"/>
      <c r="J213" s="1"/>
      <c r="K213" s="1">
        <v>194.5</v>
      </c>
      <c r="L213" s="1"/>
      <c r="M213" s="1">
        <v>134.5</v>
      </c>
      <c r="N213" s="1"/>
      <c r="O213" s="1"/>
      <c r="P213" s="1"/>
    </row>
    <row r="214" spans="1:16" x14ac:dyDescent="0.3">
      <c r="A214" s="1">
        <v>212</v>
      </c>
      <c r="B214" s="1"/>
      <c r="C214" s="1"/>
      <c r="D214" s="1"/>
      <c r="E214" s="1"/>
      <c r="F214" s="1"/>
      <c r="G214" s="1"/>
      <c r="H214" s="1"/>
      <c r="I214" s="1"/>
      <c r="J214" s="1"/>
      <c r="K214" s="1">
        <v>195.1</v>
      </c>
      <c r="L214" s="1"/>
      <c r="M214" s="1">
        <v>135</v>
      </c>
      <c r="N214" s="1"/>
      <c r="O214" s="1"/>
      <c r="P214" s="1"/>
    </row>
    <row r="215" spans="1:16" x14ac:dyDescent="0.3">
      <c r="A215" s="1">
        <v>213</v>
      </c>
      <c r="B215" s="1"/>
      <c r="C215" s="1"/>
      <c r="D215" s="1"/>
      <c r="E215" s="1"/>
      <c r="F215" s="1"/>
      <c r="G215" s="1"/>
      <c r="H215" s="1"/>
      <c r="I215" s="1"/>
      <c r="J215" s="1"/>
      <c r="K215" s="1">
        <v>196.7</v>
      </c>
      <c r="L215" s="1"/>
      <c r="M215" s="1">
        <v>135.6</v>
      </c>
      <c r="N215" s="1"/>
      <c r="O215" s="1"/>
      <c r="P215" s="1"/>
    </row>
    <row r="216" spans="1:16" x14ac:dyDescent="0.3">
      <c r="A216" s="1">
        <v>214</v>
      </c>
      <c r="B216" s="1"/>
      <c r="C216" s="1"/>
      <c r="D216" s="1"/>
      <c r="E216" s="1"/>
      <c r="F216" s="1"/>
      <c r="G216" s="1"/>
      <c r="H216" s="1"/>
      <c r="I216" s="1"/>
      <c r="J216" s="1"/>
      <c r="K216" s="1">
        <v>197.9</v>
      </c>
      <c r="L216" s="1"/>
      <c r="M216" s="1">
        <v>135.9</v>
      </c>
      <c r="N216" s="1"/>
      <c r="O216" s="1"/>
      <c r="P216" s="1"/>
    </row>
    <row r="217" spans="1:16" x14ac:dyDescent="0.3">
      <c r="A217" s="1">
        <v>215</v>
      </c>
      <c r="B217" s="1"/>
      <c r="C217" s="1"/>
      <c r="D217" s="1"/>
      <c r="E217" s="1"/>
      <c r="F217" s="1"/>
      <c r="G217" s="1"/>
      <c r="H217" s="1"/>
      <c r="I217" s="1"/>
      <c r="J217" s="1"/>
      <c r="K217" s="1">
        <v>198.5</v>
      </c>
      <c r="L217" s="1"/>
      <c r="M217" s="1">
        <v>136.19999999999999</v>
      </c>
      <c r="N217" s="1"/>
      <c r="O217" s="1"/>
      <c r="P217" s="1"/>
    </row>
    <row r="218" spans="1:16" x14ac:dyDescent="0.3">
      <c r="A218" s="1">
        <v>216</v>
      </c>
      <c r="B218" s="1"/>
      <c r="C218" s="1"/>
      <c r="D218" s="1"/>
      <c r="E218" s="1"/>
      <c r="F218" s="1"/>
      <c r="G218" s="1"/>
      <c r="H218" s="1"/>
      <c r="I218" s="1"/>
      <c r="J218" s="1"/>
      <c r="K218" s="1"/>
      <c r="L218" s="1"/>
      <c r="M218" s="1"/>
      <c r="N218" s="1"/>
      <c r="O218" s="1"/>
      <c r="P218" s="1"/>
    </row>
    <row r="219" spans="1:16" x14ac:dyDescent="0.3">
      <c r="A219" s="1">
        <v>217</v>
      </c>
      <c r="B219" s="1"/>
      <c r="C219" s="1"/>
      <c r="D219" s="1"/>
      <c r="E219" s="1"/>
      <c r="F219" s="1"/>
      <c r="G219" s="1"/>
      <c r="H219" s="1"/>
      <c r="I219" s="1"/>
      <c r="J219" s="1"/>
      <c r="K219" s="1"/>
      <c r="L219" s="1"/>
      <c r="M219" s="1"/>
      <c r="N219" s="1"/>
      <c r="O219" s="1"/>
      <c r="P219" s="1"/>
    </row>
    <row r="220" spans="1:16" x14ac:dyDescent="0.3">
      <c r="A220" s="1">
        <v>218</v>
      </c>
      <c r="B220" s="1"/>
      <c r="C220" s="1"/>
      <c r="D220" s="1"/>
      <c r="E220" s="1"/>
      <c r="F220" s="1"/>
      <c r="G220" s="1"/>
      <c r="H220" s="1"/>
      <c r="I220" s="1"/>
      <c r="J220" s="1"/>
      <c r="K220" s="1"/>
      <c r="L220" s="1"/>
      <c r="M220" s="1"/>
      <c r="N220" s="1"/>
      <c r="O220" s="1"/>
      <c r="P220" s="1"/>
    </row>
    <row r="221" spans="1:16" x14ac:dyDescent="0.3">
      <c r="A221" s="1">
        <v>219</v>
      </c>
      <c r="B221" s="1"/>
      <c r="C221" s="1"/>
      <c r="D221" s="1"/>
      <c r="E221" s="1"/>
      <c r="F221" s="1"/>
      <c r="G221" s="1"/>
      <c r="H221" s="1"/>
      <c r="I221" s="1"/>
      <c r="J221" s="1"/>
      <c r="K221" s="1"/>
      <c r="L221" s="1"/>
      <c r="M221" s="1"/>
      <c r="N221" s="1"/>
      <c r="O221" s="1"/>
      <c r="P221" s="1"/>
    </row>
    <row r="222" spans="1:16" x14ac:dyDescent="0.3">
      <c r="A222" s="1">
        <v>220</v>
      </c>
      <c r="B222" s="1"/>
      <c r="C222" s="1"/>
      <c r="D222" s="1"/>
      <c r="E222" s="1"/>
      <c r="F222" s="1"/>
      <c r="G222" s="1"/>
      <c r="H222" s="1"/>
      <c r="I222" s="1"/>
      <c r="J222" s="1"/>
      <c r="K222" s="1"/>
      <c r="L222" s="1"/>
      <c r="M222" s="1"/>
      <c r="N222" s="1"/>
      <c r="O222" s="1"/>
      <c r="P222" s="1"/>
    </row>
    <row r="223" spans="1:16" x14ac:dyDescent="0.3">
      <c r="A223" s="1">
        <v>221</v>
      </c>
      <c r="B223" s="1"/>
      <c r="C223" s="1"/>
      <c r="D223" s="1"/>
      <c r="E223" s="1"/>
      <c r="F223" s="1"/>
      <c r="G223" s="1"/>
      <c r="H223" s="1"/>
      <c r="I223" s="1"/>
      <c r="J223" s="1"/>
      <c r="K223" s="1"/>
      <c r="L223" s="1"/>
      <c r="M223" s="1"/>
      <c r="N223" s="1"/>
      <c r="O223" s="1"/>
      <c r="P223" s="1"/>
    </row>
    <row r="224" spans="1:16" x14ac:dyDescent="0.3">
      <c r="A224" s="1">
        <v>222</v>
      </c>
      <c r="B224" s="1"/>
      <c r="C224" s="1"/>
      <c r="D224" s="1"/>
      <c r="E224" s="1"/>
      <c r="F224" s="1"/>
      <c r="G224" s="1"/>
      <c r="H224" s="1"/>
      <c r="I224" s="1"/>
      <c r="J224" s="1"/>
      <c r="K224" s="1"/>
      <c r="L224" s="1"/>
      <c r="M224" s="1"/>
      <c r="N224" s="1"/>
      <c r="O224" s="1"/>
      <c r="P224" s="1"/>
    </row>
    <row r="225" spans="1:16" x14ac:dyDescent="0.3">
      <c r="A225" s="1">
        <v>223</v>
      </c>
      <c r="B225" s="1"/>
      <c r="C225" s="1"/>
      <c r="D225" s="1"/>
      <c r="E225" s="1"/>
      <c r="F225" s="1"/>
      <c r="G225" s="1"/>
      <c r="H225" s="1"/>
      <c r="I225" s="1"/>
      <c r="J225" s="1"/>
      <c r="K225" s="1"/>
      <c r="L225" s="1"/>
      <c r="M225" s="1"/>
      <c r="N225" s="1"/>
      <c r="O225" s="1"/>
      <c r="P225" s="1"/>
    </row>
    <row r="226" spans="1:16" x14ac:dyDescent="0.3">
      <c r="A226" s="1">
        <v>224</v>
      </c>
      <c r="B226" s="1"/>
      <c r="C226" s="1"/>
      <c r="D226" s="1"/>
      <c r="E226" s="1"/>
      <c r="F226" s="1"/>
      <c r="G226" s="1"/>
      <c r="H226" s="1"/>
      <c r="I226" s="1"/>
      <c r="J226" s="1"/>
      <c r="K226" s="1"/>
      <c r="L226" s="1"/>
      <c r="M226" s="1"/>
      <c r="N226" s="1"/>
      <c r="O226" s="1"/>
      <c r="P226" s="1"/>
    </row>
    <row r="227" spans="1:16" x14ac:dyDescent="0.3">
      <c r="A227" s="1">
        <v>225</v>
      </c>
      <c r="B227" s="1"/>
      <c r="C227" s="1"/>
      <c r="D227" s="1"/>
      <c r="E227" s="1"/>
      <c r="F227" s="1"/>
      <c r="G227" s="1"/>
      <c r="H227" s="1"/>
      <c r="I227" s="1"/>
      <c r="J227" s="1"/>
      <c r="K227" s="1"/>
      <c r="L227" s="1"/>
      <c r="M227" s="1"/>
      <c r="N227" s="1"/>
      <c r="O227" s="1"/>
      <c r="P227" s="1"/>
    </row>
    <row r="228" spans="1:16" x14ac:dyDescent="0.3">
      <c r="A228" s="1">
        <v>226</v>
      </c>
      <c r="B228" s="1"/>
      <c r="C228" s="1"/>
      <c r="D228" s="1"/>
      <c r="E228" s="1"/>
      <c r="F228" s="1"/>
      <c r="G228" s="1"/>
      <c r="H228" s="1"/>
      <c r="I228" s="1"/>
      <c r="J228" s="1"/>
      <c r="K228" s="1"/>
      <c r="L228" s="1"/>
      <c r="M228" s="1"/>
      <c r="N228" s="1"/>
      <c r="O228" s="1"/>
      <c r="P228" s="1"/>
    </row>
    <row r="229" spans="1:16" x14ac:dyDescent="0.3">
      <c r="A229" s="1">
        <v>227</v>
      </c>
      <c r="B229" s="1"/>
      <c r="C229" s="1"/>
      <c r="D229" s="1"/>
      <c r="E229" s="1"/>
      <c r="F229" s="1"/>
      <c r="G229" s="1"/>
      <c r="H229" s="1"/>
      <c r="I229" s="1"/>
      <c r="J229" s="1"/>
      <c r="K229" s="1"/>
      <c r="L229" s="1"/>
      <c r="M229" s="1"/>
      <c r="N229" s="1"/>
      <c r="O229" s="1"/>
      <c r="P229" s="1"/>
    </row>
    <row r="230" spans="1:16" x14ac:dyDescent="0.3">
      <c r="A230" s="1">
        <v>228</v>
      </c>
      <c r="B230" s="1"/>
      <c r="C230" s="1"/>
      <c r="D230" s="1"/>
      <c r="E230" s="1"/>
      <c r="F230" s="1"/>
      <c r="G230" s="1"/>
      <c r="H230" s="1"/>
      <c r="I230" s="1"/>
      <c r="J230" s="1"/>
      <c r="K230" s="1"/>
      <c r="L230" s="1"/>
      <c r="M230" s="1"/>
      <c r="N230" s="1"/>
      <c r="O230" s="1"/>
      <c r="P230" s="1"/>
    </row>
    <row r="231" spans="1:16" x14ac:dyDescent="0.3">
      <c r="A231" s="1">
        <v>229</v>
      </c>
      <c r="B231" s="1"/>
      <c r="C231" s="1"/>
      <c r="D231" s="1"/>
      <c r="E231" s="1"/>
      <c r="F231" s="1"/>
      <c r="G231" s="1"/>
      <c r="H231" s="1"/>
      <c r="I231" s="1"/>
      <c r="J231" s="1"/>
      <c r="K231" s="1"/>
      <c r="L231" s="1"/>
      <c r="M231" s="1"/>
      <c r="N231" s="1"/>
      <c r="O231" s="1"/>
      <c r="P231" s="1"/>
    </row>
    <row r="232" spans="1:16" x14ac:dyDescent="0.3">
      <c r="A232" s="1">
        <v>230</v>
      </c>
      <c r="B232" s="1"/>
      <c r="C232" s="1"/>
      <c r="D232" s="1"/>
      <c r="E232" s="1"/>
      <c r="F232" s="1"/>
      <c r="G232" s="1"/>
      <c r="H232" s="1"/>
      <c r="I232" s="1"/>
      <c r="J232" s="1"/>
      <c r="K232" s="1"/>
      <c r="L232" s="1"/>
      <c r="M232" s="1"/>
      <c r="N232" s="1"/>
      <c r="O232" s="1"/>
      <c r="P232" s="1"/>
    </row>
    <row r="233" spans="1:16" x14ac:dyDescent="0.3">
      <c r="A233" s="1">
        <v>231</v>
      </c>
      <c r="B233" s="1"/>
      <c r="C233" s="1"/>
      <c r="D233" s="1"/>
      <c r="E233" s="1"/>
      <c r="F233" s="1"/>
      <c r="G233" s="1"/>
      <c r="H233" s="1"/>
      <c r="I233" s="1"/>
      <c r="J233" s="1"/>
      <c r="K233" s="1"/>
      <c r="L233" s="1"/>
      <c r="M233" s="1"/>
      <c r="N233" s="1"/>
      <c r="O233" s="1"/>
      <c r="P233" s="1"/>
    </row>
    <row r="234" spans="1:16" x14ac:dyDescent="0.3">
      <c r="A234" s="1">
        <v>232</v>
      </c>
      <c r="B234" s="1"/>
      <c r="C234" s="1"/>
      <c r="D234" s="1"/>
      <c r="E234" s="1"/>
      <c r="F234" s="1"/>
      <c r="G234" s="1"/>
      <c r="H234" s="1"/>
      <c r="I234" s="1"/>
      <c r="J234" s="1"/>
      <c r="K234" s="1"/>
      <c r="L234" s="1"/>
      <c r="M234" s="1"/>
      <c r="N234" s="1"/>
      <c r="O234" s="1"/>
      <c r="P234" s="1"/>
    </row>
    <row r="235" spans="1:16" x14ac:dyDescent="0.3">
      <c r="A235" s="1">
        <v>233</v>
      </c>
      <c r="B235" s="1"/>
      <c r="C235" s="1"/>
      <c r="D235" s="1"/>
      <c r="E235" s="1"/>
      <c r="F235" s="1"/>
      <c r="G235" s="1"/>
      <c r="H235" s="1"/>
      <c r="I235" s="1"/>
      <c r="J235" s="1"/>
      <c r="K235" s="1"/>
      <c r="L235" s="1"/>
      <c r="M235" s="1"/>
      <c r="N235" s="1"/>
      <c r="O235" s="1"/>
      <c r="P235" s="1"/>
    </row>
    <row r="236" spans="1:16" x14ac:dyDescent="0.3">
      <c r="A236" s="1">
        <v>234</v>
      </c>
      <c r="B236" s="1"/>
      <c r="C236" s="1"/>
      <c r="D236" s="1"/>
      <c r="E236" s="1"/>
      <c r="F236" s="1"/>
      <c r="G236" s="1"/>
      <c r="H236" s="1"/>
      <c r="I236" s="1"/>
      <c r="J236" s="1"/>
      <c r="K236" s="1"/>
      <c r="L236" s="1"/>
      <c r="M236" s="1"/>
      <c r="N236" s="1"/>
      <c r="O236" s="1"/>
      <c r="P236" s="1"/>
    </row>
    <row r="237" spans="1:16" x14ac:dyDescent="0.3">
      <c r="A237" s="1">
        <v>235</v>
      </c>
      <c r="B237" s="1"/>
      <c r="C237" s="1"/>
      <c r="D237" s="1"/>
      <c r="E237" s="1"/>
      <c r="F237" s="1"/>
      <c r="G237" s="1"/>
      <c r="H237" s="1"/>
      <c r="I237" s="1"/>
      <c r="J237" s="1"/>
      <c r="K237" s="1"/>
      <c r="L237" s="1"/>
      <c r="M237" s="1"/>
      <c r="N237" s="1"/>
      <c r="O237" s="1"/>
      <c r="P237" s="1"/>
    </row>
    <row r="238" spans="1:16" x14ac:dyDescent="0.3">
      <c r="A238" s="1">
        <v>236</v>
      </c>
      <c r="B238" s="1"/>
      <c r="C238" s="1"/>
      <c r="D238" s="1"/>
      <c r="E238" s="1"/>
      <c r="F238" s="1"/>
      <c r="G238" s="1"/>
      <c r="H238" s="1"/>
      <c r="I238" s="1"/>
      <c r="J238" s="1"/>
      <c r="K238" s="1"/>
      <c r="L238" s="1"/>
      <c r="M238" s="1"/>
      <c r="N238" s="1"/>
      <c r="O238" s="1"/>
      <c r="P238" s="1"/>
    </row>
    <row r="239" spans="1:16" x14ac:dyDescent="0.3">
      <c r="A239" s="1">
        <v>237</v>
      </c>
      <c r="B239" s="1"/>
      <c r="C239" s="1"/>
      <c r="D239" s="1"/>
      <c r="E239" s="1"/>
      <c r="F239" s="1"/>
      <c r="G239" s="1"/>
      <c r="H239" s="1"/>
      <c r="I239" s="1"/>
      <c r="J239" s="1"/>
      <c r="K239" s="1"/>
      <c r="L239" s="1"/>
      <c r="M239" s="1"/>
      <c r="N239" s="1"/>
      <c r="O239" s="1"/>
      <c r="P239" s="1"/>
    </row>
    <row r="240" spans="1:16" x14ac:dyDescent="0.3">
      <c r="A240" s="1">
        <v>238</v>
      </c>
      <c r="B240" s="1"/>
      <c r="C240" s="1"/>
      <c r="D240" s="1"/>
      <c r="E240" s="1"/>
      <c r="F240" s="1"/>
      <c r="G240" s="1"/>
      <c r="H240" s="1"/>
      <c r="I240" s="1"/>
      <c r="J240" s="1"/>
      <c r="K240" s="1"/>
      <c r="L240" s="1"/>
      <c r="M240" s="1"/>
      <c r="N240" s="1"/>
      <c r="O240" s="1"/>
      <c r="P240" s="1"/>
    </row>
    <row r="241" spans="1:16" x14ac:dyDescent="0.3">
      <c r="A241" s="1">
        <v>239</v>
      </c>
      <c r="B241" s="1"/>
      <c r="C241" s="1"/>
      <c r="D241" s="1"/>
      <c r="E241" s="1"/>
      <c r="F241" s="1"/>
      <c r="G241" s="1"/>
      <c r="H241" s="1"/>
      <c r="I241" s="1"/>
      <c r="J241" s="1"/>
      <c r="K241" s="1"/>
      <c r="L241" s="1"/>
      <c r="M241" s="1"/>
      <c r="N241" s="1"/>
      <c r="O241" s="1"/>
      <c r="P241" s="1"/>
    </row>
    <row r="242" spans="1:16" x14ac:dyDescent="0.3">
      <c r="A242" s="1">
        <v>240</v>
      </c>
      <c r="B242" s="1"/>
      <c r="C242" s="1"/>
      <c r="D242" s="1"/>
      <c r="E242" s="1"/>
      <c r="F242" s="1"/>
      <c r="G242" s="1"/>
      <c r="H242" s="1"/>
      <c r="I242" s="1"/>
      <c r="J242" s="1"/>
      <c r="K242" s="1"/>
      <c r="L242" s="1"/>
      <c r="M242" s="1"/>
      <c r="N242" s="1"/>
      <c r="O242" s="1"/>
      <c r="P242" s="1"/>
    </row>
    <row r="243" spans="1:16" x14ac:dyDescent="0.3">
      <c r="A243" s="1">
        <v>241</v>
      </c>
      <c r="B243" s="1"/>
      <c r="C243" s="1"/>
      <c r="D243" s="1"/>
      <c r="E243" s="1"/>
      <c r="F243" s="1"/>
      <c r="G243" s="1"/>
      <c r="H243" s="1"/>
      <c r="I243" s="1"/>
      <c r="J243" s="1"/>
      <c r="K243" s="1"/>
      <c r="L243" s="1"/>
      <c r="M243" s="1"/>
      <c r="N243" s="1"/>
      <c r="O243" s="1"/>
      <c r="P243" s="1"/>
    </row>
    <row r="244" spans="1:16" x14ac:dyDescent="0.3">
      <c r="A244" s="1">
        <v>242</v>
      </c>
      <c r="B244" s="1"/>
      <c r="C244" s="1"/>
      <c r="D244" s="1"/>
      <c r="E244" s="1"/>
      <c r="F244" s="1"/>
      <c r="G244" s="1"/>
      <c r="H244" s="1"/>
      <c r="I244" s="1"/>
      <c r="J244" s="1"/>
      <c r="K244" s="1"/>
      <c r="L244" s="1"/>
      <c r="M244" s="1"/>
      <c r="N244" s="1"/>
      <c r="O244" s="1"/>
      <c r="P244" s="1"/>
    </row>
    <row r="245" spans="1:16" x14ac:dyDescent="0.3">
      <c r="A245" s="1">
        <v>243</v>
      </c>
      <c r="B245" s="1"/>
      <c r="C245" s="1"/>
      <c r="D245" s="1"/>
      <c r="E245" s="1"/>
      <c r="F245" s="1"/>
      <c r="G245" s="1"/>
      <c r="H245" s="1"/>
      <c r="I245" s="1"/>
      <c r="J245" s="1"/>
      <c r="K245" s="1"/>
      <c r="L245" s="1"/>
      <c r="M245" s="1"/>
      <c r="N245" s="1"/>
      <c r="O245" s="1"/>
      <c r="P245" s="1"/>
    </row>
    <row r="246" spans="1:16" x14ac:dyDescent="0.3">
      <c r="A246" s="1">
        <v>244</v>
      </c>
      <c r="B246" s="1"/>
      <c r="C246" s="1"/>
      <c r="D246" s="1"/>
      <c r="E246" s="1"/>
      <c r="F246" s="1"/>
      <c r="G246" s="1"/>
      <c r="H246" s="1"/>
      <c r="I246" s="1"/>
      <c r="J246" s="1"/>
      <c r="K246" s="1"/>
      <c r="L246" s="1"/>
      <c r="M246" s="1"/>
      <c r="N246" s="1"/>
      <c r="O246" s="1"/>
      <c r="P246" s="1"/>
    </row>
    <row r="247" spans="1:16" x14ac:dyDescent="0.3">
      <c r="A247" s="1">
        <v>245</v>
      </c>
      <c r="B247" s="1"/>
      <c r="C247" s="1"/>
      <c r="D247" s="1"/>
      <c r="E247" s="1"/>
      <c r="F247" s="1"/>
      <c r="G247" s="1"/>
      <c r="H247" s="1"/>
      <c r="I247" s="1"/>
      <c r="J247" s="1"/>
      <c r="K247" s="1"/>
      <c r="L247" s="1"/>
      <c r="M247" s="1"/>
      <c r="N247" s="1"/>
      <c r="O247" s="1"/>
      <c r="P247" s="1"/>
    </row>
    <row r="248" spans="1:16" x14ac:dyDescent="0.3">
      <c r="A248" s="1">
        <v>246</v>
      </c>
      <c r="B248" s="1"/>
      <c r="C248" s="1"/>
      <c r="D248" s="1"/>
      <c r="E248" s="1"/>
      <c r="F248" s="1"/>
      <c r="G248" s="1"/>
      <c r="H248" s="1"/>
      <c r="I248" s="1"/>
      <c r="J248" s="1"/>
      <c r="K248" s="1"/>
      <c r="L248" s="1"/>
      <c r="M248" s="1"/>
      <c r="N248" s="1"/>
      <c r="O248" s="1"/>
      <c r="P248" s="1"/>
    </row>
    <row r="249" spans="1:16" x14ac:dyDescent="0.3">
      <c r="A249" s="1">
        <v>247</v>
      </c>
      <c r="B249" s="1"/>
      <c r="C249" s="1"/>
      <c r="D249" s="1"/>
      <c r="E249" s="1"/>
      <c r="F249" s="1"/>
      <c r="G249" s="1"/>
      <c r="H249" s="1"/>
      <c r="I249" s="1"/>
      <c r="J249" s="1"/>
      <c r="K249" s="1"/>
      <c r="L249" s="1"/>
      <c r="M249" s="1"/>
      <c r="N249" s="1"/>
      <c r="O249" s="1"/>
      <c r="P249" s="1"/>
    </row>
    <row r="250" spans="1:16" x14ac:dyDescent="0.3">
      <c r="A250" s="1">
        <v>248</v>
      </c>
      <c r="B250" s="1"/>
      <c r="C250" s="1"/>
      <c r="D250" s="1"/>
      <c r="E250" s="1"/>
      <c r="F250" s="1"/>
      <c r="G250" s="1"/>
      <c r="H250" s="1"/>
      <c r="I250" s="1"/>
      <c r="J250" s="1"/>
      <c r="K250" s="1"/>
      <c r="L250" s="1"/>
      <c r="M250" s="1"/>
      <c r="N250" s="1"/>
      <c r="O250" s="1"/>
      <c r="P250" s="1"/>
    </row>
    <row r="251" spans="1:16" x14ac:dyDescent="0.3">
      <c r="A251" s="1">
        <v>249</v>
      </c>
      <c r="B251" s="1"/>
      <c r="C251" s="1"/>
      <c r="D251" s="1"/>
      <c r="E251" s="1"/>
      <c r="F251" s="1"/>
      <c r="G251" s="1"/>
      <c r="H251" s="1"/>
      <c r="I251" s="1"/>
      <c r="J251" s="1"/>
      <c r="K251" s="1"/>
      <c r="L251" s="1"/>
      <c r="M251" s="1"/>
      <c r="N251" s="1"/>
      <c r="O251" s="1"/>
      <c r="P251" s="1"/>
    </row>
    <row r="252" spans="1:16" x14ac:dyDescent="0.3">
      <c r="A252" s="1">
        <v>250</v>
      </c>
      <c r="B252" s="1"/>
      <c r="C252" s="1"/>
      <c r="D252" s="1"/>
      <c r="E252" s="1"/>
      <c r="F252" s="1"/>
      <c r="G252" s="1"/>
      <c r="H252" s="1"/>
      <c r="I252" s="1"/>
      <c r="J252" s="1"/>
      <c r="K252" s="1"/>
      <c r="L252" s="1"/>
      <c r="M252" s="1"/>
      <c r="N252" s="1"/>
      <c r="O252" s="1"/>
      <c r="P252" s="1"/>
    </row>
    <row r="253" spans="1:16" x14ac:dyDescent="0.3">
      <c r="A253" s="1">
        <v>251</v>
      </c>
      <c r="B253" s="1"/>
      <c r="C253" s="1"/>
      <c r="D253" s="1"/>
      <c r="E253" s="1"/>
      <c r="F253" s="1"/>
      <c r="G253" s="1"/>
      <c r="H253" s="1"/>
      <c r="I253" s="1"/>
      <c r="J253" s="1"/>
      <c r="K253" s="1"/>
      <c r="L253" s="1"/>
      <c r="M253" s="1"/>
      <c r="N253" s="1"/>
      <c r="O253" s="1"/>
      <c r="P253" s="1"/>
    </row>
    <row r="254" spans="1:16" x14ac:dyDescent="0.3">
      <c r="A254" s="1">
        <v>252</v>
      </c>
      <c r="B254" s="1"/>
      <c r="C254" s="1"/>
      <c r="D254" s="1"/>
      <c r="E254" s="1"/>
      <c r="F254" s="1"/>
      <c r="G254" s="1"/>
      <c r="H254" s="1"/>
      <c r="I254" s="1"/>
      <c r="J254" s="1"/>
      <c r="K254" s="1"/>
      <c r="L254" s="1"/>
      <c r="M254" s="1"/>
      <c r="N254" s="1"/>
      <c r="O254" s="1"/>
      <c r="P254" s="1"/>
    </row>
    <row r="255" spans="1:16" x14ac:dyDescent="0.3">
      <c r="A255" s="1">
        <v>253</v>
      </c>
      <c r="B255" s="1"/>
      <c r="C255" s="1"/>
      <c r="D255" s="1"/>
      <c r="E255" s="1"/>
      <c r="F255" s="1"/>
      <c r="G255" s="1"/>
      <c r="H255" s="1"/>
      <c r="I255" s="1"/>
      <c r="J255" s="1"/>
      <c r="K255" s="1"/>
      <c r="L255" s="1"/>
      <c r="M255" s="1"/>
      <c r="N255" s="1"/>
      <c r="O255" s="1"/>
      <c r="P255" s="1"/>
    </row>
    <row r="256" spans="1:16" x14ac:dyDescent="0.3">
      <c r="A256" s="1">
        <v>254</v>
      </c>
      <c r="B256" s="1"/>
      <c r="C256" s="1"/>
      <c r="D256" s="1"/>
      <c r="E256" s="1"/>
      <c r="F256" s="1"/>
      <c r="G256" s="1"/>
      <c r="H256" s="1"/>
      <c r="I256" s="1"/>
      <c r="J256" s="1"/>
      <c r="K256" s="1"/>
      <c r="L256" s="1"/>
      <c r="M256" s="1"/>
      <c r="N256" s="1"/>
      <c r="O256" s="1"/>
      <c r="P256" s="1"/>
    </row>
    <row r="257" spans="1:16" x14ac:dyDescent="0.3">
      <c r="A257" s="1">
        <v>255</v>
      </c>
      <c r="B257" s="1"/>
      <c r="C257" s="1"/>
      <c r="D257" s="1"/>
      <c r="E257" s="1"/>
      <c r="F257" s="1"/>
      <c r="G257" s="1"/>
      <c r="H257" s="1"/>
      <c r="I257" s="1"/>
      <c r="J257" s="1"/>
      <c r="K257" s="1"/>
      <c r="L257" s="1"/>
      <c r="M257" s="1"/>
      <c r="N257" s="1"/>
      <c r="O257" s="1"/>
      <c r="P257" s="1"/>
    </row>
    <row r="258" spans="1:16" x14ac:dyDescent="0.3">
      <c r="A258" s="1">
        <v>256</v>
      </c>
      <c r="B258" s="1"/>
      <c r="C258" s="1"/>
      <c r="D258" s="1"/>
      <c r="E258" s="1"/>
      <c r="F258" s="1"/>
      <c r="G258" s="1"/>
      <c r="H258" s="1"/>
      <c r="I258" s="1"/>
      <c r="J258" s="1"/>
      <c r="K258" s="1"/>
      <c r="L258" s="1"/>
      <c r="M258" s="1"/>
      <c r="N258" s="1"/>
      <c r="O258" s="1"/>
      <c r="P258" s="1"/>
    </row>
    <row r="259" spans="1:16" x14ac:dyDescent="0.3">
      <c r="A259" s="1">
        <v>257</v>
      </c>
      <c r="B259" s="1"/>
      <c r="C259" s="1"/>
      <c r="D259" s="1"/>
      <c r="E259" s="1"/>
      <c r="F259" s="1"/>
      <c r="G259" s="1"/>
      <c r="H259" s="1"/>
      <c r="I259" s="1"/>
      <c r="J259" s="1"/>
      <c r="K259" s="1"/>
      <c r="L259" s="1"/>
      <c r="M259" s="1"/>
      <c r="N259" s="1"/>
      <c r="O259" s="1"/>
      <c r="P259" s="1"/>
    </row>
    <row r="260" spans="1:16" x14ac:dyDescent="0.3">
      <c r="A260" s="1">
        <v>258</v>
      </c>
      <c r="B260" s="1"/>
      <c r="C260" s="1"/>
      <c r="D260" s="1"/>
      <c r="E260" s="1"/>
      <c r="F260" s="1"/>
      <c r="G260" s="1"/>
      <c r="H260" s="1"/>
      <c r="I260" s="1"/>
      <c r="J260" s="1"/>
      <c r="K260" s="1"/>
      <c r="L260" s="1"/>
      <c r="M260" s="1"/>
      <c r="N260" s="1"/>
      <c r="O260" s="1"/>
      <c r="P260" s="1"/>
    </row>
    <row r="261" spans="1:16" x14ac:dyDescent="0.3">
      <c r="A261" s="1">
        <v>259</v>
      </c>
      <c r="B261" s="1"/>
      <c r="C261" s="1"/>
      <c r="D261" s="1"/>
      <c r="E261" s="1"/>
      <c r="F261" s="1"/>
      <c r="G261" s="1"/>
      <c r="H261" s="1"/>
      <c r="I261" s="1"/>
      <c r="J261" s="1"/>
      <c r="K261" s="1"/>
      <c r="L261" s="1"/>
      <c r="M261" s="1"/>
      <c r="N261" s="1"/>
      <c r="O261" s="1"/>
      <c r="P261" s="1"/>
    </row>
    <row r="262" spans="1:16" x14ac:dyDescent="0.3">
      <c r="A262" s="1">
        <v>260</v>
      </c>
      <c r="B262" s="1"/>
      <c r="C262" s="1"/>
      <c r="D262" s="1"/>
      <c r="E262" s="1"/>
      <c r="F262" s="1"/>
      <c r="G262" s="1"/>
      <c r="H262" s="1"/>
      <c r="I262" s="1"/>
      <c r="J262" s="1"/>
      <c r="K262" s="1"/>
      <c r="L262" s="1"/>
      <c r="M262" s="1"/>
      <c r="N262" s="1"/>
      <c r="O262" s="1"/>
      <c r="P262" s="1"/>
    </row>
    <row r="263" spans="1:16" x14ac:dyDescent="0.3">
      <c r="A263" s="1">
        <v>261</v>
      </c>
      <c r="B263" s="1"/>
      <c r="C263" s="1"/>
      <c r="D263" s="1"/>
      <c r="E263" s="1"/>
      <c r="F263" s="1"/>
      <c r="G263" s="1"/>
      <c r="H263" s="1"/>
      <c r="I263" s="1"/>
      <c r="J263" s="1"/>
      <c r="K263" s="1"/>
      <c r="L263" s="1"/>
      <c r="M263" s="1"/>
      <c r="N263" s="1"/>
      <c r="O263" s="1"/>
      <c r="P263" s="1"/>
    </row>
    <row r="264" spans="1:16" x14ac:dyDescent="0.3">
      <c r="A264" s="1">
        <v>262</v>
      </c>
      <c r="B264" s="1"/>
      <c r="C264" s="1"/>
      <c r="D264" s="1"/>
      <c r="E264" s="1"/>
      <c r="F264" s="1"/>
      <c r="G264" s="1"/>
      <c r="H264" s="1"/>
      <c r="I264" s="1"/>
      <c r="J264" s="1"/>
      <c r="K264" s="1"/>
      <c r="L264" s="1"/>
      <c r="M264" s="1"/>
      <c r="N264" s="1"/>
      <c r="O264" s="1"/>
      <c r="P264" s="1"/>
    </row>
    <row r="265" spans="1:16" x14ac:dyDescent="0.3">
      <c r="A265" s="1">
        <v>263</v>
      </c>
      <c r="B265" s="1"/>
      <c r="C265" s="1"/>
      <c r="D265" s="1"/>
      <c r="E265" s="1"/>
      <c r="F265" s="1"/>
      <c r="G265" s="1"/>
      <c r="H265" s="1"/>
      <c r="I265" s="1"/>
      <c r="J265" s="1"/>
      <c r="K265" s="1"/>
      <c r="L265" s="1"/>
      <c r="M265" s="1"/>
      <c r="N265" s="1"/>
      <c r="O265" s="1"/>
      <c r="P265" s="1"/>
    </row>
    <row r="266" spans="1:16" x14ac:dyDescent="0.3">
      <c r="A266" s="1">
        <v>264</v>
      </c>
      <c r="B266" s="1"/>
      <c r="C266" s="1"/>
      <c r="D266" s="1"/>
      <c r="E266" s="1"/>
      <c r="F266" s="1"/>
      <c r="G266" s="1"/>
      <c r="H266" s="1"/>
      <c r="I266" s="1"/>
      <c r="J266" s="1"/>
      <c r="K266" s="1"/>
      <c r="L266" s="1"/>
      <c r="M266" s="1"/>
      <c r="N266" s="1"/>
      <c r="O266" s="1"/>
      <c r="P266" s="1"/>
    </row>
    <row r="267" spans="1:16" x14ac:dyDescent="0.3">
      <c r="A267" s="1">
        <v>265</v>
      </c>
      <c r="B267" s="1"/>
      <c r="C267" s="1"/>
      <c r="D267" s="1"/>
      <c r="E267" s="1"/>
      <c r="F267" s="1"/>
      <c r="G267" s="1"/>
      <c r="H267" s="1"/>
      <c r="I267" s="1"/>
      <c r="J267" s="1"/>
      <c r="K267" s="1"/>
      <c r="L267" s="1"/>
      <c r="M267" s="1"/>
      <c r="N267" s="1"/>
      <c r="O267" s="1"/>
      <c r="P267" s="1"/>
    </row>
    <row r="268" spans="1:16" x14ac:dyDescent="0.3">
      <c r="A268" s="1">
        <v>266</v>
      </c>
      <c r="B268" s="1"/>
      <c r="C268" s="1"/>
      <c r="D268" s="1"/>
      <c r="E268" s="1"/>
      <c r="F268" s="1"/>
      <c r="G268" s="1"/>
      <c r="H268" s="1"/>
      <c r="I268" s="1"/>
      <c r="J268" s="1"/>
      <c r="K268" s="1"/>
      <c r="L268" s="1"/>
      <c r="M268" s="1"/>
      <c r="N268" s="1"/>
      <c r="O268" s="1"/>
      <c r="P268" s="1"/>
    </row>
    <row r="269" spans="1:16" x14ac:dyDescent="0.3">
      <c r="A269" s="1">
        <v>267</v>
      </c>
      <c r="B269" s="1"/>
      <c r="C269" s="1"/>
      <c r="D269" s="1"/>
      <c r="E269" s="1"/>
      <c r="F269" s="1"/>
      <c r="G269" s="1"/>
      <c r="H269" s="1"/>
      <c r="I269" s="1"/>
      <c r="J269" s="1"/>
      <c r="K269" s="1"/>
      <c r="L269" s="1"/>
      <c r="M269" s="1"/>
      <c r="N269" s="1"/>
      <c r="O269" s="1"/>
      <c r="P269" s="1"/>
    </row>
    <row r="270" spans="1:16" x14ac:dyDescent="0.3">
      <c r="A270" s="1">
        <v>268</v>
      </c>
      <c r="B270" s="1"/>
      <c r="C270" s="1"/>
      <c r="D270" s="1"/>
      <c r="E270" s="1"/>
      <c r="F270" s="1"/>
      <c r="G270" s="1"/>
      <c r="H270" s="1"/>
      <c r="I270" s="1"/>
      <c r="J270" s="1"/>
      <c r="K270" s="1"/>
      <c r="L270" s="1"/>
      <c r="M270" s="1"/>
      <c r="N270" s="1"/>
      <c r="O270" s="1"/>
      <c r="P270" s="1"/>
    </row>
    <row r="271" spans="1:16" x14ac:dyDescent="0.3">
      <c r="A271" s="1">
        <v>269</v>
      </c>
      <c r="B271" s="1"/>
      <c r="C271" s="1"/>
      <c r="D271" s="1"/>
      <c r="E271" s="1"/>
      <c r="F271" s="1"/>
      <c r="G271" s="1"/>
      <c r="H271" s="1"/>
      <c r="I271" s="1"/>
      <c r="J271" s="1"/>
      <c r="K271" s="1"/>
      <c r="L271" s="1"/>
      <c r="M271" s="1"/>
      <c r="N271" s="1"/>
      <c r="O271" s="1"/>
      <c r="P271" s="1"/>
    </row>
    <row r="272" spans="1:16" x14ac:dyDescent="0.3">
      <c r="A272" s="1">
        <v>270</v>
      </c>
      <c r="B272" s="1"/>
      <c r="C272" s="1"/>
      <c r="D272" s="1"/>
      <c r="E272" s="1"/>
      <c r="F272" s="1"/>
      <c r="G272" s="1"/>
      <c r="H272" s="1"/>
      <c r="I272" s="1"/>
      <c r="J272" s="1"/>
      <c r="K272" s="1"/>
      <c r="L272" s="1"/>
      <c r="M272" s="1"/>
      <c r="N272" s="1"/>
      <c r="O272" s="1"/>
      <c r="P272"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2"/>
  <sheetViews>
    <sheetView workbookViewId="0">
      <selection activeCell="D1" activeCellId="1" sqref="A1:A1048576 D1:D1048576"/>
    </sheetView>
  </sheetViews>
  <sheetFormatPr defaultRowHeight="14.4" x14ac:dyDescent="0.3"/>
  <cols>
    <col min="1" max="16384" width="8.88671875" style="1"/>
  </cols>
  <sheetData>
    <row r="1" spans="1:16" s="2" customFormat="1" ht="57.6" x14ac:dyDescent="0.3">
      <c r="A1" s="2" t="s">
        <v>1</v>
      </c>
      <c r="B1" s="2" t="s">
        <v>77</v>
      </c>
      <c r="C1" s="2" t="s">
        <v>78</v>
      </c>
      <c r="D1" s="2" t="s">
        <v>79</v>
      </c>
      <c r="E1" s="2" t="s">
        <v>80</v>
      </c>
      <c r="F1" s="2" t="s">
        <v>81</v>
      </c>
      <c r="G1" s="2" t="s">
        <v>82</v>
      </c>
      <c r="H1" s="2" t="s">
        <v>83</v>
      </c>
      <c r="I1" s="2" t="s">
        <v>84</v>
      </c>
      <c r="J1" s="2" t="s">
        <v>85</v>
      </c>
      <c r="K1" s="2" t="s">
        <v>86</v>
      </c>
      <c r="L1" s="2" t="s">
        <v>87</v>
      </c>
      <c r="M1" s="2" t="s">
        <v>88</v>
      </c>
      <c r="N1" s="2" t="s">
        <v>89</v>
      </c>
      <c r="O1" s="2" t="s">
        <v>90</v>
      </c>
      <c r="P1" s="2" t="s">
        <v>91</v>
      </c>
    </row>
    <row r="2" spans="1:16" x14ac:dyDescent="0.3">
      <c r="A2" s="1">
        <v>0</v>
      </c>
      <c r="B2" s="1">
        <v>0.25</v>
      </c>
      <c r="C2" s="1">
        <v>0.25</v>
      </c>
      <c r="D2" s="1">
        <v>0.25</v>
      </c>
      <c r="E2" s="1">
        <v>0.25</v>
      </c>
      <c r="F2" s="1">
        <v>0.25</v>
      </c>
      <c r="G2" s="1">
        <v>0.25</v>
      </c>
      <c r="H2" s="1">
        <v>0.25</v>
      </c>
      <c r="I2" s="1">
        <v>0.25</v>
      </c>
      <c r="J2" s="1">
        <v>0.25</v>
      </c>
      <c r="K2" s="1">
        <v>0.25</v>
      </c>
      <c r="L2" s="1">
        <v>0.25</v>
      </c>
      <c r="M2" s="1">
        <v>0.25</v>
      </c>
      <c r="N2" s="1">
        <v>0.25</v>
      </c>
      <c r="O2" s="1">
        <v>0.25</v>
      </c>
      <c r="P2" s="1">
        <v>0.25</v>
      </c>
    </row>
    <row r="3" spans="1:16" x14ac:dyDescent="0.3">
      <c r="A3" s="1">
        <v>1</v>
      </c>
      <c r="B3" s="1">
        <v>-7.4999999999999997E-2</v>
      </c>
      <c r="C3" s="1">
        <v>-0.1196</v>
      </c>
      <c r="D3" s="1">
        <v>-0.10290000000000001</v>
      </c>
      <c r="E3" s="1">
        <v>-9.783E-2</v>
      </c>
      <c r="F3" s="1">
        <v>-0.1211</v>
      </c>
      <c r="G3" s="1">
        <v>-0.11840000000000001</v>
      </c>
      <c r="H3" s="1">
        <v>-0.10290000000000001</v>
      </c>
      <c r="I3" s="1">
        <v>-9.6149999999999999E-2</v>
      </c>
      <c r="J3" s="1">
        <v>-0.1196</v>
      </c>
      <c r="K3" s="1">
        <v>-0.11</v>
      </c>
      <c r="L3" s="1">
        <v>-0.1053</v>
      </c>
      <c r="M3" s="1">
        <v>-0.11169999999999999</v>
      </c>
      <c r="N3" s="1">
        <v>-0.1048</v>
      </c>
      <c r="O3" s="1">
        <v>-0.1048</v>
      </c>
      <c r="P3" s="1">
        <v>-0.1308</v>
      </c>
    </row>
    <row r="4" spans="1:16" x14ac:dyDescent="0.3">
      <c r="A4" s="1">
        <v>2</v>
      </c>
      <c r="B4" s="1">
        <v>0.25</v>
      </c>
      <c r="C4" s="1">
        <v>-0.21740000000000001</v>
      </c>
      <c r="D4" s="1">
        <v>-0.25</v>
      </c>
      <c r="E4" s="1">
        <v>0.25</v>
      </c>
      <c r="F4" s="1">
        <v>-0.25</v>
      </c>
      <c r="G4" s="1">
        <v>-0.25</v>
      </c>
      <c r="H4" s="1">
        <v>-0.25</v>
      </c>
      <c r="I4" s="1">
        <v>-0.25</v>
      </c>
      <c r="J4" s="1">
        <v>-0.25</v>
      </c>
      <c r="K4" s="1">
        <v>-0.25</v>
      </c>
      <c r="L4" s="1">
        <v>-0.25</v>
      </c>
      <c r="M4" s="1">
        <v>-6.9150000000000003E-2</v>
      </c>
      <c r="N4" s="1">
        <v>-0.25</v>
      </c>
      <c r="O4" s="1">
        <v>7.2580000000000006E-2</v>
      </c>
      <c r="P4" s="1">
        <v>-0.25</v>
      </c>
    </row>
    <row r="5" spans="1:16" x14ac:dyDescent="0.3">
      <c r="A5" s="1">
        <v>3</v>
      </c>
      <c r="B5" s="1">
        <v>0.25</v>
      </c>
      <c r="C5" s="1">
        <v>0.25</v>
      </c>
      <c r="D5" s="1">
        <v>-7.6090000000000005E-2</v>
      </c>
      <c r="E5" s="1">
        <v>0.50529999999999997</v>
      </c>
      <c r="F5" s="1">
        <v>-4.6870000000000002E-2</v>
      </c>
      <c r="G5" s="1">
        <v>4.487E-2</v>
      </c>
      <c r="H5" s="1">
        <v>-0.25</v>
      </c>
      <c r="I5" s="1">
        <v>-0.16300000000000001</v>
      </c>
      <c r="J5" s="1">
        <v>0.1875</v>
      </c>
      <c r="K5" s="1">
        <v>-0.25</v>
      </c>
      <c r="L5" s="1">
        <v>-0.25</v>
      </c>
      <c r="M5" s="1">
        <v>0.25</v>
      </c>
      <c r="N5" s="1">
        <v>-0.25</v>
      </c>
      <c r="O5" s="1">
        <v>0.25</v>
      </c>
      <c r="P5" s="1">
        <v>-0.25</v>
      </c>
    </row>
    <row r="6" spans="1:16" x14ac:dyDescent="0.3">
      <c r="A6" s="1">
        <v>4</v>
      </c>
      <c r="B6" s="1">
        <v>0.4375</v>
      </c>
      <c r="C6" s="1">
        <v>0.64590000000000003</v>
      </c>
      <c r="D6" s="1">
        <v>0.25</v>
      </c>
      <c r="E6" s="1">
        <v>0.82379999999999998</v>
      </c>
      <c r="F6" s="1">
        <v>0.25</v>
      </c>
      <c r="G6" s="1">
        <v>0.25</v>
      </c>
      <c r="H6" s="1">
        <v>-0.13700000000000001</v>
      </c>
      <c r="I6" s="1">
        <v>0.25</v>
      </c>
      <c r="J6" s="1">
        <v>0.25</v>
      </c>
      <c r="K6" s="1">
        <v>-7.6090000000000005E-2</v>
      </c>
      <c r="L6" s="1">
        <v>3.9469999999999998E-2</v>
      </c>
      <c r="M6" s="1">
        <v>0.32450000000000001</v>
      </c>
      <c r="N6" s="1">
        <v>-2.419E-2</v>
      </c>
      <c r="O6" s="1">
        <v>0.25</v>
      </c>
      <c r="P6" s="1">
        <v>0.22059999999999999</v>
      </c>
    </row>
    <row r="7" spans="1:16" x14ac:dyDescent="0.3">
      <c r="A7" s="1">
        <v>5</v>
      </c>
      <c r="B7" s="1">
        <v>0.5</v>
      </c>
      <c r="C7" s="1">
        <v>0.75</v>
      </c>
      <c r="D7" s="1">
        <v>0.40760000000000002</v>
      </c>
      <c r="E7" s="1">
        <v>0.75</v>
      </c>
      <c r="F7" s="1">
        <v>0.25</v>
      </c>
      <c r="G7" s="1">
        <v>0.25</v>
      </c>
      <c r="H7" s="1">
        <v>0.19819999999999999</v>
      </c>
      <c r="I7" s="1">
        <v>0.25</v>
      </c>
      <c r="J7" s="1">
        <v>0.55430000000000001</v>
      </c>
      <c r="K7" s="1">
        <v>0.25</v>
      </c>
      <c r="L7" s="1">
        <v>0.25</v>
      </c>
      <c r="M7" s="1">
        <v>0.56910000000000005</v>
      </c>
      <c r="N7" s="1">
        <v>0.25</v>
      </c>
      <c r="O7" s="1">
        <v>0.4919</v>
      </c>
      <c r="P7" s="1">
        <v>0.25</v>
      </c>
    </row>
    <row r="8" spans="1:16" x14ac:dyDescent="0.3">
      <c r="A8" s="1">
        <v>6</v>
      </c>
      <c r="B8" s="1">
        <v>1.0129999999999999</v>
      </c>
      <c r="C8" s="1">
        <v>0.75</v>
      </c>
      <c r="D8" s="1">
        <v>0.99839999999999995</v>
      </c>
      <c r="E8" s="1">
        <v>1.24</v>
      </c>
      <c r="F8" s="1">
        <v>0.3125</v>
      </c>
      <c r="G8" s="1">
        <v>0.26279999999999998</v>
      </c>
      <c r="H8" s="1">
        <v>0.25</v>
      </c>
      <c r="I8" s="1">
        <v>0.25</v>
      </c>
      <c r="J8" s="1">
        <v>1.028</v>
      </c>
      <c r="K8" s="1">
        <v>0.25</v>
      </c>
      <c r="L8" s="1">
        <v>0.25</v>
      </c>
      <c r="M8" s="1">
        <v>1.548</v>
      </c>
      <c r="N8" s="1">
        <v>0.25</v>
      </c>
      <c r="O8" s="1">
        <v>1.105</v>
      </c>
      <c r="P8" s="1">
        <v>0.25</v>
      </c>
    </row>
    <row r="9" spans="1:16" x14ac:dyDescent="0.3">
      <c r="A9" s="1">
        <v>7</v>
      </c>
      <c r="B9" s="1">
        <v>1.5880000000000001</v>
      </c>
      <c r="C9" s="1">
        <v>0.75</v>
      </c>
      <c r="D9" s="1">
        <v>1.5109999999999999</v>
      </c>
      <c r="E9" s="1">
        <v>1.25</v>
      </c>
      <c r="F9" s="1">
        <v>0.89259999999999995</v>
      </c>
      <c r="G9" s="1">
        <v>0.76249999999999996</v>
      </c>
      <c r="H9" s="1">
        <v>0.30459999999999998</v>
      </c>
      <c r="I9" s="1">
        <v>0.96640000000000004</v>
      </c>
      <c r="J9" s="1">
        <v>1.4750000000000001</v>
      </c>
      <c r="K9" s="1">
        <v>0.36649999999999999</v>
      </c>
      <c r="L9" s="1">
        <v>0.65739999999999998</v>
      </c>
      <c r="M9" s="1">
        <v>1.75</v>
      </c>
      <c r="N9" s="1">
        <v>0.54210000000000003</v>
      </c>
      <c r="O9" s="1">
        <v>1.5629999999999999</v>
      </c>
      <c r="P9" s="1">
        <v>0.63590000000000002</v>
      </c>
    </row>
    <row r="10" spans="1:16" x14ac:dyDescent="0.3">
      <c r="A10" s="1">
        <v>8</v>
      </c>
      <c r="B10" s="1">
        <v>2.1379999999999999</v>
      </c>
      <c r="C10" s="1">
        <v>0.66490000000000005</v>
      </c>
      <c r="D10" s="1">
        <v>1.89</v>
      </c>
      <c r="E10" s="1">
        <v>1.25</v>
      </c>
      <c r="F10" s="1">
        <v>0.75</v>
      </c>
      <c r="G10" s="1">
        <v>0.86539999999999995</v>
      </c>
      <c r="H10" s="1">
        <v>0.75</v>
      </c>
      <c r="I10" s="1">
        <v>0.75</v>
      </c>
      <c r="J10" s="1">
        <v>1.992</v>
      </c>
      <c r="K10" s="1">
        <v>0.75</v>
      </c>
      <c r="L10" s="1">
        <v>0.75</v>
      </c>
      <c r="M10" s="1">
        <v>1.0269999999999999</v>
      </c>
      <c r="N10" s="1">
        <v>0.75</v>
      </c>
      <c r="O10" s="1">
        <v>2.06</v>
      </c>
      <c r="P10" s="1">
        <v>0.75</v>
      </c>
    </row>
    <row r="11" spans="1:16" x14ac:dyDescent="0.3">
      <c r="A11" s="1">
        <v>9</v>
      </c>
      <c r="B11" s="1">
        <v>2.6869999999999998</v>
      </c>
      <c r="C11" s="1">
        <v>0.67369999999999997</v>
      </c>
      <c r="D11" s="1">
        <v>2.343</v>
      </c>
      <c r="E11" s="1">
        <v>1.417</v>
      </c>
      <c r="F11" s="1">
        <v>1.25</v>
      </c>
      <c r="G11" s="1">
        <v>1.25</v>
      </c>
      <c r="H11" s="1">
        <v>0.75</v>
      </c>
      <c r="I11" s="1">
        <v>1.081</v>
      </c>
      <c r="J11" s="1">
        <v>2.5</v>
      </c>
      <c r="K11" s="1">
        <v>0.75</v>
      </c>
      <c r="L11" s="1">
        <v>0.98329999999999995</v>
      </c>
      <c r="M11" s="1">
        <v>0.75</v>
      </c>
      <c r="N11" s="1">
        <v>0.77</v>
      </c>
      <c r="O11" s="1">
        <v>2.5299999999999998</v>
      </c>
      <c r="P11" s="1">
        <v>0.95399999999999996</v>
      </c>
    </row>
    <row r="12" spans="1:16" x14ac:dyDescent="0.3">
      <c r="A12" s="1">
        <v>10</v>
      </c>
      <c r="B12" s="1">
        <v>3.2010000000000001</v>
      </c>
      <c r="C12" s="1">
        <v>1.1359999999999999</v>
      </c>
      <c r="D12" s="1">
        <v>2.89</v>
      </c>
      <c r="E12" s="1">
        <v>1.75</v>
      </c>
      <c r="F12" s="1">
        <v>1.25</v>
      </c>
      <c r="G12" s="1">
        <v>1.4319999999999999</v>
      </c>
      <c r="H12" s="1">
        <v>1.0409999999999999</v>
      </c>
      <c r="I12" s="1">
        <v>1.25</v>
      </c>
      <c r="J12" s="1">
        <v>2.9089999999999998</v>
      </c>
      <c r="K12" s="1">
        <v>1.1200000000000001</v>
      </c>
      <c r="L12" s="1">
        <v>1.25</v>
      </c>
      <c r="M12" s="1">
        <v>0.82450000000000001</v>
      </c>
      <c r="N12" s="1">
        <v>1.25</v>
      </c>
      <c r="O12" s="1">
        <v>3.6440000000000001</v>
      </c>
      <c r="P12" s="1">
        <v>1.25</v>
      </c>
    </row>
    <row r="13" spans="1:16" x14ac:dyDescent="0.3">
      <c r="A13" s="1">
        <v>11</v>
      </c>
      <c r="B13" s="1">
        <v>3.8250000000000002</v>
      </c>
      <c r="C13" s="1">
        <v>1.357</v>
      </c>
      <c r="D13" s="1">
        <v>3.6190000000000002</v>
      </c>
      <c r="E13" s="1">
        <v>2.282</v>
      </c>
      <c r="F13" s="1">
        <v>2.012</v>
      </c>
      <c r="G13" s="1">
        <v>1.75</v>
      </c>
      <c r="H13" s="1">
        <v>1.25</v>
      </c>
      <c r="I13" s="1">
        <v>1.25</v>
      </c>
      <c r="J13" s="1">
        <v>3.7490000000000001</v>
      </c>
      <c r="K13" s="1">
        <v>1.25</v>
      </c>
      <c r="L13" s="1">
        <v>1.605</v>
      </c>
      <c r="M13" s="1">
        <v>0.85640000000000005</v>
      </c>
      <c r="N13" s="1">
        <v>1.25</v>
      </c>
      <c r="O13" s="1">
        <v>3.536</v>
      </c>
      <c r="P13" s="1">
        <v>1.25</v>
      </c>
    </row>
    <row r="14" spans="1:16" x14ac:dyDescent="0.3">
      <c r="A14" s="1">
        <v>12</v>
      </c>
      <c r="B14" s="1">
        <v>4.59</v>
      </c>
      <c r="C14" s="1">
        <v>1.75</v>
      </c>
      <c r="D14" s="1">
        <v>4.1219999999999999</v>
      </c>
      <c r="E14" s="1">
        <v>2.74</v>
      </c>
      <c r="F14" s="1">
        <v>1.75</v>
      </c>
      <c r="G14" s="1">
        <v>1.77</v>
      </c>
      <c r="H14" s="1">
        <v>1.2589999999999999</v>
      </c>
      <c r="I14" s="1">
        <v>2.2839999999999998</v>
      </c>
      <c r="J14" s="1">
        <v>4.7569999999999997</v>
      </c>
      <c r="K14" s="1">
        <v>1.298</v>
      </c>
      <c r="L14" s="1">
        <v>1.776</v>
      </c>
      <c r="M14" s="1">
        <v>1.25</v>
      </c>
      <c r="N14" s="1">
        <v>1.516</v>
      </c>
      <c r="O14" s="1">
        <v>4.3230000000000004</v>
      </c>
      <c r="P14" s="1">
        <v>1.474</v>
      </c>
    </row>
    <row r="15" spans="1:16" x14ac:dyDescent="0.3">
      <c r="A15" s="1">
        <v>13</v>
      </c>
      <c r="B15" s="1">
        <v>5.2770000000000001</v>
      </c>
      <c r="C15" s="1">
        <v>2.06</v>
      </c>
      <c r="D15" s="1">
        <v>4.9000000000000004</v>
      </c>
      <c r="E15" s="1">
        <v>3.3559999999999999</v>
      </c>
      <c r="F15" s="1">
        <v>1.75</v>
      </c>
      <c r="G15" s="1">
        <v>2.25</v>
      </c>
      <c r="H15" s="1">
        <v>1.75</v>
      </c>
      <c r="I15" s="1">
        <v>1.75</v>
      </c>
      <c r="J15" s="1">
        <v>5.6079999999999997</v>
      </c>
      <c r="K15" s="1">
        <v>1.75</v>
      </c>
      <c r="L15" s="1">
        <v>2.2330000000000001</v>
      </c>
      <c r="M15" s="1">
        <v>1.25</v>
      </c>
      <c r="N15" s="1">
        <v>1.75</v>
      </c>
      <c r="O15" s="1">
        <v>5.3029999999999999</v>
      </c>
      <c r="P15" s="1">
        <v>1.75</v>
      </c>
    </row>
    <row r="16" spans="1:16" x14ac:dyDescent="0.3">
      <c r="A16" s="1">
        <v>14</v>
      </c>
      <c r="B16" s="1">
        <v>6.0359999999999996</v>
      </c>
      <c r="C16" s="1">
        <v>2.25</v>
      </c>
      <c r="D16" s="1">
        <v>5.9729999999999999</v>
      </c>
      <c r="E16" s="1">
        <v>3.782</v>
      </c>
      <c r="F16" s="1">
        <v>2.218</v>
      </c>
      <c r="G16" s="1">
        <v>2.25</v>
      </c>
      <c r="H16" s="1">
        <v>1.776</v>
      </c>
      <c r="I16" s="1">
        <v>1.952</v>
      </c>
      <c r="J16" s="1">
        <v>6.4059999999999997</v>
      </c>
      <c r="K16" s="1">
        <v>1.7869999999999999</v>
      </c>
      <c r="L16" s="1">
        <v>2.3410000000000002</v>
      </c>
      <c r="M16" s="1">
        <v>2.218</v>
      </c>
      <c r="N16" s="1">
        <v>1.986</v>
      </c>
      <c r="O16" s="1">
        <v>6.7610000000000001</v>
      </c>
      <c r="P16" s="1">
        <v>1.8560000000000001</v>
      </c>
    </row>
    <row r="17" spans="1:16" x14ac:dyDescent="0.3">
      <c r="A17" s="1">
        <v>15</v>
      </c>
      <c r="B17" s="1">
        <v>7.4039999999999999</v>
      </c>
      <c r="C17" s="1">
        <v>2.67</v>
      </c>
      <c r="D17" s="1">
        <v>6.8460000000000001</v>
      </c>
      <c r="E17" s="1">
        <v>5.24</v>
      </c>
      <c r="F17" s="1">
        <v>2.25</v>
      </c>
      <c r="G17" s="1">
        <v>2.351</v>
      </c>
      <c r="H17" s="1">
        <v>2.1739999999999999</v>
      </c>
      <c r="I17" s="1">
        <v>2.25</v>
      </c>
      <c r="J17" s="1">
        <v>7.7590000000000003</v>
      </c>
      <c r="K17" s="1">
        <v>2.2320000000000002</v>
      </c>
      <c r="L17" s="1">
        <v>2.75</v>
      </c>
      <c r="M17" s="1">
        <v>5.1970000000000001</v>
      </c>
      <c r="N17" s="1">
        <v>2.25</v>
      </c>
      <c r="O17" s="1">
        <v>8.4049999999999994</v>
      </c>
      <c r="P17" s="1">
        <v>2.25</v>
      </c>
    </row>
    <row r="18" spans="1:16" x14ac:dyDescent="0.3">
      <c r="A18" s="1">
        <v>16</v>
      </c>
      <c r="B18" s="1">
        <v>9.343</v>
      </c>
      <c r="C18" s="1">
        <v>2.75</v>
      </c>
      <c r="D18" s="1">
        <v>7.6239999999999997</v>
      </c>
      <c r="E18" s="1">
        <v>6.3029999999999999</v>
      </c>
      <c r="F18" s="1">
        <v>3.306</v>
      </c>
      <c r="G18" s="1">
        <v>2.75</v>
      </c>
      <c r="H18" s="1">
        <v>2.25</v>
      </c>
      <c r="I18" s="1">
        <v>2.323</v>
      </c>
      <c r="J18" s="1">
        <v>8.6349999999999998</v>
      </c>
      <c r="K18" s="1">
        <v>2.2909999999999999</v>
      </c>
      <c r="L18" s="1">
        <v>2.8330000000000002</v>
      </c>
      <c r="M18" s="1">
        <v>6.8239999999999998</v>
      </c>
      <c r="N18" s="1">
        <v>2.508</v>
      </c>
      <c r="O18" s="1">
        <v>9.8339999999999996</v>
      </c>
      <c r="P18" s="1">
        <v>2.2869999999999999</v>
      </c>
    </row>
    <row r="19" spans="1:16" x14ac:dyDescent="0.3">
      <c r="A19" s="1">
        <v>17</v>
      </c>
      <c r="B19" s="1">
        <v>10.130000000000001</v>
      </c>
      <c r="C19" s="1">
        <v>3.2269999999999999</v>
      </c>
      <c r="D19" s="1">
        <v>8.3379999999999992</v>
      </c>
      <c r="E19" s="1">
        <v>7.75</v>
      </c>
      <c r="F19" s="1">
        <v>2.75</v>
      </c>
      <c r="G19" s="1">
        <v>2.75</v>
      </c>
      <c r="H19" s="1">
        <v>2.6480000000000001</v>
      </c>
      <c r="I19" s="1">
        <v>2.75</v>
      </c>
      <c r="J19" s="1">
        <v>9.6739999999999995</v>
      </c>
      <c r="K19" s="1">
        <v>2.7080000000000002</v>
      </c>
      <c r="L19" s="1">
        <v>3.25</v>
      </c>
      <c r="M19" s="1">
        <v>6.069</v>
      </c>
      <c r="N19" s="1">
        <v>2.75</v>
      </c>
      <c r="O19" s="1">
        <v>11.25</v>
      </c>
      <c r="P19" s="1">
        <v>2.75</v>
      </c>
    </row>
    <row r="20" spans="1:16" x14ac:dyDescent="0.3">
      <c r="A20" s="1">
        <v>18</v>
      </c>
      <c r="B20" s="1">
        <v>11.15</v>
      </c>
      <c r="C20" s="1">
        <v>3.25</v>
      </c>
      <c r="D20" s="1">
        <v>9.1820000000000004</v>
      </c>
      <c r="E20" s="1">
        <v>8.8960000000000008</v>
      </c>
      <c r="F20" s="1">
        <v>2.8980000000000001</v>
      </c>
      <c r="G20" s="1">
        <v>3.1150000000000002</v>
      </c>
      <c r="H20" s="1">
        <v>2.75</v>
      </c>
      <c r="I20" s="1">
        <v>2.75</v>
      </c>
      <c r="J20" s="1">
        <v>10.6</v>
      </c>
      <c r="K20" s="1">
        <v>2.75</v>
      </c>
      <c r="L20" s="1">
        <v>3.2959999999999998</v>
      </c>
      <c r="M20" s="1">
        <v>7.1859999999999999</v>
      </c>
      <c r="N20" s="1">
        <v>2.9809999999999999</v>
      </c>
      <c r="O20" s="1">
        <v>12.98</v>
      </c>
      <c r="P20" s="1">
        <v>2.75</v>
      </c>
    </row>
    <row r="21" spans="1:16" x14ac:dyDescent="0.3">
      <c r="A21" s="1">
        <v>19</v>
      </c>
      <c r="B21" s="1">
        <v>12.1</v>
      </c>
      <c r="C21" s="1">
        <v>3.6219999999999999</v>
      </c>
      <c r="D21" s="1">
        <v>9.8420000000000005</v>
      </c>
      <c r="E21" s="1">
        <v>9.8030000000000008</v>
      </c>
      <c r="F21" s="1">
        <v>6.3159999999999998</v>
      </c>
      <c r="G21" s="1">
        <v>11.37</v>
      </c>
      <c r="H21" s="1">
        <v>3.01</v>
      </c>
      <c r="I21" s="1">
        <v>3.16</v>
      </c>
      <c r="J21" s="1">
        <v>11.7</v>
      </c>
      <c r="K21" s="1">
        <v>3.1440000000000001</v>
      </c>
      <c r="L21" s="1">
        <v>3.75</v>
      </c>
      <c r="M21" s="1">
        <v>4.7290000000000001</v>
      </c>
      <c r="N21" s="1">
        <v>3.25</v>
      </c>
      <c r="O21" s="1">
        <v>14.35</v>
      </c>
      <c r="P21" s="1">
        <v>3.0409999999999999</v>
      </c>
    </row>
    <row r="22" spans="1:16" x14ac:dyDescent="0.3">
      <c r="A22" s="1">
        <v>20</v>
      </c>
      <c r="B22" s="1">
        <v>13.76</v>
      </c>
      <c r="C22" s="1">
        <v>3.75</v>
      </c>
      <c r="D22" s="1">
        <v>10.78</v>
      </c>
      <c r="E22" s="1">
        <v>10.86</v>
      </c>
      <c r="F22" s="1">
        <v>3.25</v>
      </c>
      <c r="G22" s="1">
        <v>9.7240000000000002</v>
      </c>
      <c r="H22" s="1">
        <v>3.25</v>
      </c>
      <c r="I22" s="1">
        <v>3.25</v>
      </c>
      <c r="J22" s="1">
        <v>12.63</v>
      </c>
      <c r="K22" s="1">
        <v>3.25</v>
      </c>
      <c r="L22" s="1">
        <v>3.75</v>
      </c>
      <c r="M22" s="1">
        <v>2.548</v>
      </c>
      <c r="N22" s="1">
        <v>3.448</v>
      </c>
      <c r="O22" s="1">
        <v>15.6</v>
      </c>
      <c r="P22" s="1">
        <v>3.25</v>
      </c>
    </row>
    <row r="23" spans="1:16" x14ac:dyDescent="0.3">
      <c r="A23" s="1">
        <v>21</v>
      </c>
      <c r="B23" s="1">
        <v>14.43</v>
      </c>
      <c r="C23" s="1">
        <v>3.9809999999999999</v>
      </c>
      <c r="D23" s="1">
        <v>11.68</v>
      </c>
      <c r="E23" s="1">
        <v>11.93</v>
      </c>
      <c r="F23" s="1">
        <v>4.0359999999999996</v>
      </c>
      <c r="G23" s="1">
        <v>3.9319999999999999</v>
      </c>
      <c r="H23" s="1">
        <v>3.4220000000000002</v>
      </c>
      <c r="I23" s="1">
        <v>3.665</v>
      </c>
      <c r="J23" s="1">
        <v>13.6</v>
      </c>
      <c r="K23" s="1">
        <v>3.6080000000000001</v>
      </c>
      <c r="L23" s="1">
        <v>4.1870000000000003</v>
      </c>
      <c r="M23" s="1">
        <v>8.5269999999999992</v>
      </c>
      <c r="N23" s="1">
        <v>3.75</v>
      </c>
      <c r="O23" s="1">
        <v>17.48</v>
      </c>
      <c r="P23" s="1">
        <v>3.5510000000000002</v>
      </c>
    </row>
    <row r="24" spans="1:16" x14ac:dyDescent="0.3">
      <c r="A24" s="1">
        <v>22</v>
      </c>
      <c r="B24" s="1">
        <v>16.2</v>
      </c>
      <c r="C24" s="1">
        <v>4.25</v>
      </c>
      <c r="D24" s="1">
        <v>12.62</v>
      </c>
      <c r="E24" s="1">
        <v>13.31</v>
      </c>
      <c r="F24" s="1">
        <v>12.12</v>
      </c>
      <c r="G24" s="1">
        <v>10.96</v>
      </c>
      <c r="H24" s="1">
        <v>3.75</v>
      </c>
      <c r="I24" s="1">
        <v>3.8980000000000001</v>
      </c>
      <c r="J24" s="1">
        <v>14.56</v>
      </c>
      <c r="K24" s="1">
        <v>3.75</v>
      </c>
      <c r="L24" s="1">
        <v>4.25</v>
      </c>
      <c r="M24" s="1">
        <v>8.1709999999999994</v>
      </c>
      <c r="N24" s="1">
        <v>3.75</v>
      </c>
      <c r="O24" s="1">
        <v>19.079999999999998</v>
      </c>
      <c r="P24" s="1">
        <v>3.75</v>
      </c>
    </row>
    <row r="25" spans="1:16" x14ac:dyDescent="0.3">
      <c r="A25" s="1">
        <v>23</v>
      </c>
      <c r="B25" s="1">
        <v>17.66</v>
      </c>
      <c r="C25" s="1">
        <v>4.25</v>
      </c>
      <c r="D25" s="1">
        <v>13.41</v>
      </c>
      <c r="E25" s="1">
        <v>14.3</v>
      </c>
      <c r="F25" s="1">
        <v>6.5259999999999998</v>
      </c>
      <c r="G25" s="1">
        <v>13.92</v>
      </c>
      <c r="H25" s="1">
        <v>3.8660000000000001</v>
      </c>
      <c r="I25" s="1">
        <v>4.25</v>
      </c>
      <c r="J25" s="1">
        <v>15.6</v>
      </c>
      <c r="K25" s="1">
        <v>4.0780000000000003</v>
      </c>
      <c r="L25" s="1">
        <v>4.4050000000000002</v>
      </c>
      <c r="M25" s="1">
        <v>9.4309999999999992</v>
      </c>
      <c r="N25" s="1">
        <v>4.2140000000000004</v>
      </c>
      <c r="O25" s="1">
        <v>20.57</v>
      </c>
      <c r="P25" s="1">
        <v>3.96</v>
      </c>
    </row>
    <row r="26" spans="1:16" x14ac:dyDescent="0.3">
      <c r="A26" s="1">
        <v>24</v>
      </c>
      <c r="B26" s="1">
        <v>19.850000000000001</v>
      </c>
      <c r="C26" s="1">
        <v>4.5469999999999997</v>
      </c>
      <c r="D26" s="1">
        <v>14.32</v>
      </c>
      <c r="E26" s="1">
        <v>15.56</v>
      </c>
      <c r="F26" s="1">
        <v>4.25</v>
      </c>
      <c r="G26" s="1">
        <v>6.1020000000000003</v>
      </c>
      <c r="H26" s="1">
        <v>4.25</v>
      </c>
      <c r="I26" s="1">
        <v>4.601</v>
      </c>
      <c r="J26" s="1">
        <v>17.45</v>
      </c>
      <c r="K26" s="1">
        <v>4.25</v>
      </c>
      <c r="L26" s="1">
        <v>4.75</v>
      </c>
      <c r="M26" s="1">
        <v>12.13</v>
      </c>
      <c r="N26" s="1">
        <v>4.25</v>
      </c>
      <c r="O26" s="1">
        <v>21.95</v>
      </c>
      <c r="P26" s="1">
        <v>4.25</v>
      </c>
    </row>
    <row r="27" spans="1:16" x14ac:dyDescent="0.3">
      <c r="A27" s="1">
        <v>25</v>
      </c>
      <c r="B27" s="1">
        <v>21.42</v>
      </c>
      <c r="C27" s="1">
        <v>4.75</v>
      </c>
      <c r="D27" s="1">
        <v>15.41</v>
      </c>
      <c r="E27" s="1">
        <v>17.04</v>
      </c>
      <c r="F27" s="1">
        <v>4.5220000000000002</v>
      </c>
      <c r="G27" s="1">
        <v>4.641</v>
      </c>
      <c r="H27" s="1">
        <v>4.25</v>
      </c>
      <c r="I27" s="1">
        <v>4.75</v>
      </c>
      <c r="J27" s="1">
        <v>18.600000000000001</v>
      </c>
      <c r="K27" s="1">
        <v>4.42</v>
      </c>
      <c r="L27" s="1">
        <v>4.75</v>
      </c>
      <c r="M27" s="1">
        <v>13.43</v>
      </c>
      <c r="N27" s="1">
        <v>4.4260000000000002</v>
      </c>
      <c r="O27" s="1">
        <v>23.41</v>
      </c>
      <c r="P27" s="1">
        <v>4.6059999999999999</v>
      </c>
    </row>
    <row r="28" spans="1:16" x14ac:dyDescent="0.3">
      <c r="A28" s="1">
        <v>26</v>
      </c>
      <c r="B28" s="1">
        <v>23.01</v>
      </c>
      <c r="C28" s="1">
        <v>4.7930000000000001</v>
      </c>
      <c r="D28" s="1">
        <v>16.29</v>
      </c>
      <c r="E28" s="1">
        <v>20.28</v>
      </c>
      <c r="F28" s="1">
        <v>4.75</v>
      </c>
      <c r="G28" s="1">
        <v>4.9589999999999996</v>
      </c>
      <c r="H28" s="1">
        <v>4.718</v>
      </c>
      <c r="I28" s="1">
        <v>5.2320000000000002</v>
      </c>
      <c r="J28" s="1">
        <v>20.72</v>
      </c>
      <c r="K28" s="1">
        <v>4.75</v>
      </c>
      <c r="L28" s="1">
        <v>5.1360000000000001</v>
      </c>
      <c r="M28" s="1">
        <v>14.58</v>
      </c>
      <c r="N28" s="1">
        <v>4.75</v>
      </c>
      <c r="O28" s="1">
        <v>25.03</v>
      </c>
      <c r="P28" s="1">
        <v>4.75</v>
      </c>
    </row>
    <row r="29" spans="1:16" x14ac:dyDescent="0.3">
      <c r="A29" s="1">
        <v>27</v>
      </c>
      <c r="B29" s="1">
        <v>25.42</v>
      </c>
      <c r="C29" s="1">
        <v>5.25</v>
      </c>
      <c r="D29" s="1">
        <v>17.579999999999998</v>
      </c>
      <c r="E29" s="1">
        <v>21.68</v>
      </c>
      <c r="F29" s="1">
        <v>6.1219999999999999</v>
      </c>
      <c r="G29" s="1">
        <v>7.141</v>
      </c>
      <c r="H29" s="1">
        <v>4.75</v>
      </c>
      <c r="I29" s="1">
        <v>5.4690000000000003</v>
      </c>
      <c r="J29" s="1">
        <v>22.05</v>
      </c>
      <c r="K29" s="1">
        <v>4.9020000000000001</v>
      </c>
      <c r="L29" s="1">
        <v>5.25</v>
      </c>
      <c r="M29" s="1">
        <v>5.7560000000000002</v>
      </c>
      <c r="N29" s="1">
        <v>4.75</v>
      </c>
      <c r="O29" s="1">
        <v>26.47</v>
      </c>
      <c r="P29" s="1">
        <v>5.6849999999999996</v>
      </c>
    </row>
    <row r="30" spans="1:16" x14ac:dyDescent="0.3">
      <c r="A30" s="1">
        <v>28</v>
      </c>
      <c r="B30" s="1">
        <v>27</v>
      </c>
      <c r="C30" s="1">
        <v>5.25</v>
      </c>
      <c r="D30" s="1">
        <v>19.2</v>
      </c>
      <c r="E30" s="1">
        <v>24.86</v>
      </c>
      <c r="F30" s="1">
        <v>7.61</v>
      </c>
      <c r="G30" s="1">
        <v>16.02</v>
      </c>
      <c r="H30" s="1">
        <v>5.1689999999999996</v>
      </c>
      <c r="I30" s="1">
        <v>5.8070000000000004</v>
      </c>
      <c r="J30" s="1">
        <v>23.4</v>
      </c>
      <c r="K30" s="1">
        <v>5.25</v>
      </c>
      <c r="L30" s="1">
        <v>5.3659999999999997</v>
      </c>
      <c r="M30" s="1">
        <v>10.44</v>
      </c>
      <c r="N30" s="1">
        <v>5.1820000000000004</v>
      </c>
      <c r="O30" s="1">
        <v>27.78</v>
      </c>
      <c r="P30" s="1">
        <v>5.3639999999999999</v>
      </c>
    </row>
    <row r="31" spans="1:16" x14ac:dyDescent="0.3">
      <c r="A31" s="1">
        <v>29</v>
      </c>
      <c r="B31" s="1">
        <v>28.24</v>
      </c>
      <c r="C31" s="1">
        <v>5.4249999999999998</v>
      </c>
      <c r="D31" s="1">
        <v>20.86</v>
      </c>
      <c r="E31" s="1">
        <v>26.87</v>
      </c>
      <c r="F31" s="1">
        <v>6.0540000000000003</v>
      </c>
      <c r="G31" s="1">
        <v>14.53</v>
      </c>
      <c r="H31" s="1">
        <v>5.25</v>
      </c>
      <c r="I31" s="1">
        <v>6.3090000000000002</v>
      </c>
      <c r="J31" s="1">
        <v>24.63</v>
      </c>
      <c r="K31" s="1">
        <v>5.4020000000000001</v>
      </c>
      <c r="L31" s="1">
        <v>5.75</v>
      </c>
      <c r="M31" s="1">
        <v>11.81</v>
      </c>
      <c r="N31" s="1">
        <v>5.25</v>
      </c>
      <c r="O31" s="1">
        <v>29.2</v>
      </c>
      <c r="P31" s="1">
        <v>5.75</v>
      </c>
    </row>
    <row r="32" spans="1:16" x14ac:dyDescent="0.3">
      <c r="A32" s="1">
        <v>30</v>
      </c>
      <c r="B32" s="1">
        <v>29.6</v>
      </c>
      <c r="C32" s="1">
        <v>5.75</v>
      </c>
      <c r="D32" s="1">
        <v>22.95</v>
      </c>
      <c r="E32" s="1">
        <v>28.37</v>
      </c>
      <c r="F32" s="1">
        <v>11.48</v>
      </c>
      <c r="G32" s="1">
        <v>10.01</v>
      </c>
      <c r="H32" s="1">
        <v>5.569</v>
      </c>
      <c r="I32" s="1">
        <v>10.68</v>
      </c>
      <c r="J32" s="1">
        <v>26.05</v>
      </c>
      <c r="K32" s="1">
        <v>5.75</v>
      </c>
      <c r="L32" s="1">
        <v>5.75</v>
      </c>
      <c r="M32" s="1">
        <v>6.7510000000000003</v>
      </c>
      <c r="N32" s="1">
        <v>5.468</v>
      </c>
      <c r="O32" s="1">
        <v>30.31</v>
      </c>
      <c r="P32" s="1">
        <v>8.4610000000000003</v>
      </c>
    </row>
    <row r="33" spans="1:16" x14ac:dyDescent="0.3">
      <c r="A33" s="1">
        <v>31</v>
      </c>
      <c r="B33" s="1">
        <v>30.76</v>
      </c>
      <c r="C33" s="1">
        <v>5.75</v>
      </c>
      <c r="D33" s="1">
        <v>24.64</v>
      </c>
      <c r="E33" s="1">
        <v>33.770000000000003</v>
      </c>
      <c r="F33" s="1">
        <v>7.2939999999999996</v>
      </c>
      <c r="G33" s="1">
        <v>6.8460000000000001</v>
      </c>
      <c r="H33" s="1">
        <v>5.75</v>
      </c>
      <c r="I33" s="1">
        <v>13.74</v>
      </c>
      <c r="J33" s="1">
        <v>28.06</v>
      </c>
      <c r="K33" s="1">
        <v>5.8949999999999996</v>
      </c>
      <c r="L33" s="1">
        <v>6.1580000000000004</v>
      </c>
      <c r="M33" s="1">
        <v>8.5860000000000003</v>
      </c>
      <c r="N33" s="1">
        <v>5.75</v>
      </c>
      <c r="O33" s="1">
        <v>31.42</v>
      </c>
      <c r="P33" s="1">
        <v>7.0129999999999999</v>
      </c>
    </row>
    <row r="34" spans="1:16" x14ac:dyDescent="0.3">
      <c r="A34" s="1">
        <v>32</v>
      </c>
      <c r="B34" s="1">
        <v>31.98</v>
      </c>
      <c r="C34" s="1">
        <v>6.1379999999999999</v>
      </c>
      <c r="D34" s="1">
        <v>25.94</v>
      </c>
      <c r="E34" s="1">
        <v>31.17</v>
      </c>
      <c r="F34" s="1">
        <v>16.02</v>
      </c>
      <c r="G34" s="1">
        <v>12.5</v>
      </c>
      <c r="H34" s="1">
        <v>6.0149999999999997</v>
      </c>
      <c r="I34" s="1">
        <v>16.68</v>
      </c>
      <c r="J34" s="1">
        <v>29.68</v>
      </c>
      <c r="K34" s="1">
        <v>6.25</v>
      </c>
      <c r="L34" s="1">
        <v>6.25</v>
      </c>
      <c r="M34" s="1">
        <v>10.199999999999999</v>
      </c>
      <c r="N34" s="1">
        <v>5.7910000000000004</v>
      </c>
      <c r="O34" s="1">
        <v>32.51</v>
      </c>
      <c r="P34" s="1">
        <v>7.3040000000000003</v>
      </c>
    </row>
    <row r="35" spans="1:16" x14ac:dyDescent="0.3">
      <c r="A35" s="1">
        <v>33</v>
      </c>
      <c r="B35" s="1">
        <v>34.619999999999997</v>
      </c>
      <c r="C35" s="1">
        <v>6.25</v>
      </c>
      <c r="D35" s="1">
        <v>27.2</v>
      </c>
      <c r="E35" s="1">
        <v>33.39</v>
      </c>
      <c r="F35" s="1">
        <v>12.97</v>
      </c>
      <c r="G35" s="1">
        <v>13.14</v>
      </c>
      <c r="H35" s="1">
        <v>6.25</v>
      </c>
      <c r="I35" s="1">
        <v>27.24</v>
      </c>
      <c r="J35" s="1">
        <v>31.28</v>
      </c>
      <c r="K35" s="1">
        <v>6.3209999999999997</v>
      </c>
      <c r="L35" s="1">
        <v>6.444</v>
      </c>
      <c r="M35" s="1">
        <v>8.9930000000000003</v>
      </c>
      <c r="N35" s="1">
        <v>6.25</v>
      </c>
      <c r="O35" s="1">
        <v>33.29</v>
      </c>
      <c r="P35" s="1">
        <v>12.56</v>
      </c>
    </row>
    <row r="36" spans="1:16" x14ac:dyDescent="0.3">
      <c r="A36" s="1">
        <v>34</v>
      </c>
      <c r="B36" s="1">
        <v>37.159999999999997</v>
      </c>
      <c r="C36" s="1">
        <v>6.25</v>
      </c>
      <c r="D36" s="1">
        <v>28.75</v>
      </c>
      <c r="E36" s="1">
        <v>35.409999999999997</v>
      </c>
      <c r="F36" s="1">
        <v>25.92</v>
      </c>
      <c r="G36" s="1">
        <v>23.23</v>
      </c>
      <c r="H36" s="1">
        <v>6.4729999999999999</v>
      </c>
      <c r="I36" s="1">
        <v>22.96</v>
      </c>
      <c r="J36" s="1">
        <v>32.58</v>
      </c>
      <c r="K36" s="1">
        <v>6.75</v>
      </c>
      <c r="L36" s="1">
        <v>6.75</v>
      </c>
      <c r="M36" s="1">
        <v>7.0620000000000003</v>
      </c>
      <c r="N36" s="1">
        <v>6.2690000000000001</v>
      </c>
      <c r="O36" s="1">
        <v>34.42</v>
      </c>
      <c r="P36" s="1">
        <v>12.7</v>
      </c>
    </row>
    <row r="37" spans="1:16" x14ac:dyDescent="0.3">
      <c r="A37" s="1">
        <v>35</v>
      </c>
      <c r="B37" s="1">
        <v>39.03</v>
      </c>
      <c r="C37" s="1">
        <v>6.798</v>
      </c>
      <c r="D37" s="1">
        <v>30.51</v>
      </c>
      <c r="E37" s="1">
        <v>38.31</v>
      </c>
      <c r="F37" s="1">
        <v>28.92</v>
      </c>
      <c r="G37" s="1">
        <v>29.51</v>
      </c>
      <c r="H37" s="1">
        <v>6.75</v>
      </c>
      <c r="I37" s="1">
        <v>28.08</v>
      </c>
      <c r="J37" s="1">
        <v>34.58</v>
      </c>
      <c r="K37" s="1">
        <v>6.75</v>
      </c>
      <c r="L37" s="1">
        <v>6.75</v>
      </c>
      <c r="M37" s="1">
        <v>7.6310000000000002</v>
      </c>
      <c r="N37" s="1">
        <v>6.75</v>
      </c>
      <c r="O37" s="1">
        <v>36.24</v>
      </c>
      <c r="P37" s="1">
        <v>13.05</v>
      </c>
    </row>
    <row r="38" spans="1:16" x14ac:dyDescent="0.3">
      <c r="A38" s="1">
        <v>36</v>
      </c>
      <c r="B38" s="1">
        <v>40.47</v>
      </c>
      <c r="C38" s="1">
        <v>6.8019999999999996</v>
      </c>
      <c r="D38" s="1">
        <v>32.14</v>
      </c>
      <c r="E38" s="1">
        <v>42.91</v>
      </c>
      <c r="F38" s="1">
        <v>18.37</v>
      </c>
      <c r="G38" s="1">
        <v>28.91</v>
      </c>
      <c r="H38" s="1">
        <v>6.9459999999999997</v>
      </c>
      <c r="I38" s="1">
        <v>36.11</v>
      </c>
      <c r="J38" s="1">
        <v>36.42</v>
      </c>
      <c r="K38" s="1">
        <v>7.25</v>
      </c>
      <c r="L38" s="1">
        <v>7.266</v>
      </c>
      <c r="M38" s="1">
        <v>11.99</v>
      </c>
      <c r="N38" s="1">
        <v>6.75</v>
      </c>
      <c r="O38" s="1">
        <v>37.49</v>
      </c>
      <c r="P38" s="1">
        <v>17.13</v>
      </c>
    </row>
    <row r="39" spans="1:16" x14ac:dyDescent="0.3">
      <c r="A39" s="1">
        <v>37</v>
      </c>
      <c r="B39" s="1">
        <v>42.06</v>
      </c>
      <c r="C39" s="1">
        <v>6.75</v>
      </c>
      <c r="D39" s="1">
        <v>33.950000000000003</v>
      </c>
      <c r="E39" s="1">
        <v>44.61</v>
      </c>
      <c r="F39" s="1">
        <v>21.93</v>
      </c>
      <c r="G39" s="1">
        <v>29.64</v>
      </c>
      <c r="H39" s="1">
        <v>7.25</v>
      </c>
      <c r="I39" s="1">
        <v>30.41</v>
      </c>
      <c r="J39" s="1">
        <v>37.72</v>
      </c>
      <c r="K39" s="1">
        <v>7.25</v>
      </c>
      <c r="L39" s="1">
        <v>7.25</v>
      </c>
      <c r="M39" s="1">
        <v>14.87</v>
      </c>
      <c r="N39" s="1">
        <v>7.1</v>
      </c>
      <c r="O39" s="1">
        <v>39.5</v>
      </c>
      <c r="P39" s="1">
        <v>15.32</v>
      </c>
    </row>
    <row r="40" spans="1:16" x14ac:dyDescent="0.3">
      <c r="A40" s="1">
        <v>38</v>
      </c>
      <c r="B40" s="1">
        <v>43.95</v>
      </c>
      <c r="C40" s="1">
        <v>16.21</v>
      </c>
      <c r="D40" s="1">
        <v>35.76</v>
      </c>
      <c r="E40" s="1">
        <v>47.81</v>
      </c>
      <c r="F40" s="1">
        <v>28.79</v>
      </c>
      <c r="G40" s="1">
        <v>28.16</v>
      </c>
      <c r="H40" s="1">
        <v>7.47</v>
      </c>
      <c r="I40" s="1">
        <v>36.49</v>
      </c>
      <c r="J40" s="1">
        <v>40.020000000000003</v>
      </c>
      <c r="K40" s="1">
        <v>7.6609999999999996</v>
      </c>
      <c r="L40" s="1">
        <v>7.9189999999999996</v>
      </c>
      <c r="M40" s="1">
        <v>29.45</v>
      </c>
      <c r="N40" s="1">
        <v>7.25</v>
      </c>
      <c r="O40" s="1">
        <v>41.64</v>
      </c>
      <c r="P40" s="1">
        <v>22.67</v>
      </c>
    </row>
    <row r="41" spans="1:16" x14ac:dyDescent="0.3">
      <c r="A41" s="1">
        <v>39</v>
      </c>
      <c r="B41" s="1">
        <v>45.94</v>
      </c>
      <c r="C41" s="1">
        <v>8.3680000000000003</v>
      </c>
      <c r="D41" s="1">
        <v>37.11</v>
      </c>
      <c r="E41" s="1">
        <v>50.14</v>
      </c>
      <c r="F41" s="1">
        <v>38.659999999999997</v>
      </c>
      <c r="G41" s="1">
        <v>42.81</v>
      </c>
      <c r="H41" s="1">
        <v>7.75</v>
      </c>
      <c r="I41" s="1">
        <v>33.47</v>
      </c>
      <c r="J41" s="1">
        <v>40.96</v>
      </c>
      <c r="K41" s="1">
        <v>7.75</v>
      </c>
      <c r="L41" s="1">
        <v>7.75</v>
      </c>
      <c r="M41" s="1">
        <v>37.119999999999997</v>
      </c>
      <c r="N41" s="1">
        <v>7.5460000000000003</v>
      </c>
      <c r="O41" s="1">
        <v>43.44</v>
      </c>
      <c r="P41" s="1">
        <v>18.420000000000002</v>
      </c>
    </row>
    <row r="42" spans="1:16" x14ac:dyDescent="0.3">
      <c r="A42" s="1">
        <v>40</v>
      </c>
      <c r="B42" s="1">
        <v>47.47</v>
      </c>
      <c r="C42" s="1">
        <v>18.66</v>
      </c>
      <c r="D42" s="1">
        <v>38.159999999999997</v>
      </c>
      <c r="E42" s="1">
        <v>52.3</v>
      </c>
      <c r="F42" s="1">
        <v>35.56</v>
      </c>
      <c r="G42" s="1">
        <v>44.41</v>
      </c>
      <c r="H42" s="1">
        <v>7.9880000000000004</v>
      </c>
      <c r="I42" s="1">
        <v>24.8</v>
      </c>
      <c r="J42" s="1">
        <v>42.67</v>
      </c>
      <c r="K42" s="1">
        <v>8.0739999999999998</v>
      </c>
      <c r="L42" s="1">
        <v>7.9290000000000003</v>
      </c>
      <c r="M42" s="1">
        <v>37.4</v>
      </c>
      <c r="N42" s="1">
        <v>7.75</v>
      </c>
      <c r="O42" s="1">
        <v>46</v>
      </c>
      <c r="P42" s="1">
        <v>21.91</v>
      </c>
    </row>
    <row r="43" spans="1:16" x14ac:dyDescent="0.3">
      <c r="A43" s="1">
        <v>41</v>
      </c>
      <c r="B43" s="1">
        <v>49.34</v>
      </c>
      <c r="C43" s="1">
        <v>9.4529999999999994</v>
      </c>
      <c r="D43" s="1">
        <v>39.31</v>
      </c>
      <c r="E43" s="1">
        <v>54.05</v>
      </c>
      <c r="F43" s="1">
        <v>46.82</v>
      </c>
      <c r="G43" s="1">
        <v>44.13</v>
      </c>
      <c r="H43" s="1">
        <v>8.25</v>
      </c>
      <c r="I43" s="1">
        <v>30.09</v>
      </c>
      <c r="J43" s="1">
        <v>44.37</v>
      </c>
      <c r="K43" s="1">
        <v>8.25</v>
      </c>
      <c r="L43" s="1">
        <v>19.98</v>
      </c>
      <c r="M43" s="1">
        <v>42.07</v>
      </c>
      <c r="N43" s="1">
        <v>7.81</v>
      </c>
      <c r="O43" s="1">
        <v>48.03</v>
      </c>
      <c r="P43" s="1">
        <v>22.88</v>
      </c>
    </row>
    <row r="44" spans="1:16" x14ac:dyDescent="0.3">
      <c r="A44" s="1">
        <v>42</v>
      </c>
      <c r="B44" s="1">
        <v>51.39</v>
      </c>
      <c r="C44" s="1">
        <v>21.93</v>
      </c>
      <c r="D44" s="1">
        <v>40.56</v>
      </c>
      <c r="E44" s="1">
        <v>55.45</v>
      </c>
      <c r="F44" s="1">
        <v>44.21</v>
      </c>
      <c r="G44" s="1">
        <v>44.43</v>
      </c>
      <c r="H44" s="1">
        <v>8.5039999999999996</v>
      </c>
      <c r="I44" s="1">
        <v>28.07</v>
      </c>
      <c r="J44" s="1">
        <v>46.37</v>
      </c>
      <c r="K44" s="1">
        <v>8.49</v>
      </c>
      <c r="L44" s="1">
        <v>9.0299999999999994</v>
      </c>
      <c r="M44" s="1">
        <v>44.19</v>
      </c>
      <c r="N44" s="1">
        <v>8.484</v>
      </c>
      <c r="O44" s="1">
        <v>49.23</v>
      </c>
      <c r="P44" s="1">
        <v>24.76</v>
      </c>
    </row>
    <row r="45" spans="1:16" x14ac:dyDescent="0.3">
      <c r="A45" s="1">
        <v>43</v>
      </c>
      <c r="B45" s="1">
        <v>53</v>
      </c>
      <c r="C45" s="1">
        <v>25.06</v>
      </c>
      <c r="D45" s="1">
        <v>41.73</v>
      </c>
      <c r="E45" s="1">
        <v>60.46</v>
      </c>
      <c r="F45" s="1">
        <v>39.03</v>
      </c>
      <c r="G45" s="1">
        <v>53.7</v>
      </c>
      <c r="H45" s="1">
        <v>8.75</v>
      </c>
      <c r="I45" s="1">
        <v>29.28</v>
      </c>
      <c r="J45" s="1">
        <v>47.94</v>
      </c>
      <c r="K45" s="1">
        <v>8.75</v>
      </c>
      <c r="L45" s="1">
        <v>17.03</v>
      </c>
      <c r="M45" s="1">
        <v>40.4</v>
      </c>
      <c r="N45" s="1">
        <v>8.25</v>
      </c>
      <c r="O45" s="1">
        <v>51.51</v>
      </c>
      <c r="P45" s="1">
        <v>26.18</v>
      </c>
    </row>
    <row r="46" spans="1:16" x14ac:dyDescent="0.3">
      <c r="A46" s="1">
        <v>44</v>
      </c>
      <c r="B46" s="1">
        <v>55.28</v>
      </c>
      <c r="C46" s="1">
        <v>8.25</v>
      </c>
      <c r="D46" s="1">
        <v>42.69</v>
      </c>
      <c r="E46" s="1">
        <v>63.31</v>
      </c>
      <c r="F46" s="1">
        <v>37.549999999999997</v>
      </c>
      <c r="G46" s="1">
        <v>38.67</v>
      </c>
      <c r="H46" s="1">
        <v>9.01</v>
      </c>
      <c r="I46" s="1">
        <v>32.24</v>
      </c>
      <c r="J46" s="1">
        <v>49.26</v>
      </c>
      <c r="K46" s="1">
        <v>8.9190000000000005</v>
      </c>
      <c r="L46" s="1">
        <v>8.75</v>
      </c>
      <c r="M46" s="1">
        <v>31.01</v>
      </c>
      <c r="N46" s="1">
        <v>27.09</v>
      </c>
      <c r="O46" s="1">
        <v>53.4</v>
      </c>
      <c r="P46" s="1">
        <v>29.52</v>
      </c>
    </row>
    <row r="47" spans="1:16" x14ac:dyDescent="0.3">
      <c r="A47" s="1">
        <v>45</v>
      </c>
      <c r="B47" s="1">
        <v>57.78</v>
      </c>
      <c r="C47" s="1">
        <v>12.25</v>
      </c>
      <c r="D47" s="1">
        <v>43.83</v>
      </c>
      <c r="E47" s="1">
        <v>67.150000000000006</v>
      </c>
      <c r="F47" s="1">
        <v>37.5</v>
      </c>
      <c r="G47" s="1">
        <v>42.85</v>
      </c>
      <c r="H47" s="1">
        <v>9.25</v>
      </c>
      <c r="I47" s="1">
        <v>41.25</v>
      </c>
      <c r="J47" s="1">
        <v>51.02</v>
      </c>
      <c r="K47" s="1">
        <v>9.3849999999999998</v>
      </c>
      <c r="L47" s="1">
        <v>22.97</v>
      </c>
      <c r="M47" s="1">
        <v>38.799999999999997</v>
      </c>
      <c r="N47" s="1">
        <v>14.39</v>
      </c>
      <c r="O47" s="1">
        <v>55.46</v>
      </c>
      <c r="P47" s="1">
        <v>31.44</v>
      </c>
    </row>
    <row r="48" spans="1:16" x14ac:dyDescent="0.3">
      <c r="A48" s="1">
        <v>46</v>
      </c>
      <c r="B48" s="1">
        <v>59.7</v>
      </c>
      <c r="C48" s="1">
        <v>8.75</v>
      </c>
      <c r="D48" s="1">
        <v>44.91</v>
      </c>
      <c r="E48" s="1">
        <v>69.989999999999995</v>
      </c>
      <c r="F48" s="1">
        <v>47.2</v>
      </c>
      <c r="G48" s="1">
        <v>44.52</v>
      </c>
      <c r="H48" s="1">
        <v>9.4469999999999992</v>
      </c>
      <c r="I48" s="1">
        <v>37.17</v>
      </c>
      <c r="J48" s="1">
        <v>51.58</v>
      </c>
      <c r="K48" s="1">
        <v>9.25</v>
      </c>
      <c r="L48" s="1">
        <v>42.8</v>
      </c>
      <c r="M48" s="1">
        <v>47.2</v>
      </c>
      <c r="N48" s="1">
        <v>17.170000000000002</v>
      </c>
      <c r="O48" s="1">
        <v>56.67</v>
      </c>
      <c r="P48" s="1">
        <v>34.340000000000003</v>
      </c>
    </row>
    <row r="49" spans="1:16" x14ac:dyDescent="0.3">
      <c r="A49" s="1">
        <v>47</v>
      </c>
      <c r="B49" s="1">
        <v>61.79</v>
      </c>
      <c r="C49" s="1">
        <v>23.44</v>
      </c>
      <c r="D49" s="1">
        <v>46.05</v>
      </c>
      <c r="E49" s="1">
        <v>72.12</v>
      </c>
      <c r="F49" s="1">
        <v>49.37</v>
      </c>
      <c r="G49" s="1">
        <v>50.23</v>
      </c>
      <c r="H49" s="1">
        <v>9.75</v>
      </c>
      <c r="I49" s="1">
        <v>42.77</v>
      </c>
      <c r="J49" s="1">
        <v>53.56</v>
      </c>
      <c r="K49" s="1">
        <v>9.7460000000000004</v>
      </c>
      <c r="L49" s="1">
        <v>40.67</v>
      </c>
      <c r="M49" s="1">
        <v>52.48</v>
      </c>
      <c r="N49" s="1">
        <v>9.25</v>
      </c>
      <c r="O49" s="1">
        <v>60.9</v>
      </c>
      <c r="P49" s="1">
        <v>37.630000000000003</v>
      </c>
    </row>
    <row r="50" spans="1:16" x14ac:dyDescent="0.3">
      <c r="A50" s="1">
        <v>48</v>
      </c>
      <c r="B50" s="1">
        <v>68.52</v>
      </c>
      <c r="C50" s="1">
        <v>9.25</v>
      </c>
      <c r="D50" s="1">
        <v>47.46</v>
      </c>
      <c r="E50" s="1">
        <v>73.739999999999995</v>
      </c>
      <c r="F50" s="1">
        <v>47.38</v>
      </c>
      <c r="G50" s="1">
        <v>48.34</v>
      </c>
      <c r="H50" s="1">
        <v>9.9009999999999998</v>
      </c>
      <c r="I50" s="1">
        <v>46.14</v>
      </c>
      <c r="J50" s="1">
        <v>55.62</v>
      </c>
      <c r="K50" s="1">
        <v>9.75</v>
      </c>
      <c r="L50" s="1">
        <v>51.12</v>
      </c>
      <c r="M50" s="1">
        <v>55.42</v>
      </c>
      <c r="N50" s="1">
        <v>13.62</v>
      </c>
      <c r="O50" s="1">
        <v>64.38</v>
      </c>
      <c r="P50" s="1">
        <v>40.85</v>
      </c>
    </row>
    <row r="51" spans="1:16" x14ac:dyDescent="0.3">
      <c r="A51" s="1">
        <v>49</v>
      </c>
      <c r="B51" s="1">
        <v>66.58</v>
      </c>
      <c r="C51" s="1">
        <v>35.29</v>
      </c>
      <c r="D51" s="1">
        <v>51.15</v>
      </c>
      <c r="E51" s="1">
        <v>75.13</v>
      </c>
      <c r="F51" s="1">
        <v>45.39</v>
      </c>
      <c r="G51" s="1">
        <v>51.67</v>
      </c>
      <c r="H51" s="1">
        <v>10.25</v>
      </c>
      <c r="I51" s="1">
        <v>44.11</v>
      </c>
      <c r="J51" s="1">
        <v>57.23</v>
      </c>
      <c r="K51" s="1">
        <v>27.44</v>
      </c>
      <c r="L51" s="1">
        <v>33.1</v>
      </c>
      <c r="M51" s="1">
        <v>50.58</v>
      </c>
      <c r="N51" s="1">
        <v>40.75</v>
      </c>
      <c r="O51" s="1">
        <v>66.66</v>
      </c>
      <c r="P51" s="1">
        <v>42.74</v>
      </c>
    </row>
    <row r="52" spans="1:16" x14ac:dyDescent="0.3">
      <c r="A52" s="1">
        <v>50</v>
      </c>
      <c r="B52" s="1">
        <v>67.84</v>
      </c>
      <c r="C52" s="1">
        <v>20.72</v>
      </c>
      <c r="D52" s="1">
        <v>52.77</v>
      </c>
      <c r="E52" s="1">
        <v>76.64</v>
      </c>
      <c r="F52" s="1">
        <v>51.98</v>
      </c>
      <c r="G52" s="1">
        <v>57.3</v>
      </c>
      <c r="H52" s="1">
        <v>10.84</v>
      </c>
      <c r="I52" s="1">
        <v>47.08</v>
      </c>
      <c r="J52" s="1">
        <v>58.24</v>
      </c>
      <c r="K52" s="1">
        <v>26.7</v>
      </c>
      <c r="L52" s="1">
        <v>27.22</v>
      </c>
      <c r="M52" s="1">
        <v>57.14</v>
      </c>
      <c r="N52" s="1">
        <v>19.5</v>
      </c>
      <c r="O52" s="1">
        <v>68.22</v>
      </c>
      <c r="P52" s="1">
        <v>39.229999999999997</v>
      </c>
    </row>
    <row r="53" spans="1:16" x14ac:dyDescent="0.3">
      <c r="A53" s="1">
        <v>51</v>
      </c>
      <c r="B53" s="1">
        <v>74.319999999999993</v>
      </c>
      <c r="C53" s="1">
        <v>10.25</v>
      </c>
      <c r="D53" s="1">
        <v>52.34</v>
      </c>
      <c r="E53" s="1">
        <v>77.94</v>
      </c>
      <c r="F53" s="1">
        <v>57.77</v>
      </c>
      <c r="G53" s="1">
        <v>59.15</v>
      </c>
      <c r="H53" s="1">
        <v>15.82</v>
      </c>
      <c r="I53" s="1">
        <v>52.01</v>
      </c>
      <c r="J53" s="1">
        <v>59.13</v>
      </c>
      <c r="K53" s="1">
        <v>27.21</v>
      </c>
      <c r="L53" s="1">
        <v>10.28</v>
      </c>
      <c r="M53" s="1">
        <v>52.07</v>
      </c>
      <c r="N53" s="1">
        <v>32.5</v>
      </c>
      <c r="O53" s="1">
        <v>70.55</v>
      </c>
      <c r="P53" s="1">
        <v>40.270000000000003</v>
      </c>
    </row>
    <row r="54" spans="1:16" x14ac:dyDescent="0.3">
      <c r="A54" s="1">
        <v>52</v>
      </c>
      <c r="B54" s="1">
        <v>77.349999999999994</v>
      </c>
      <c r="C54" s="1">
        <v>36.479999999999997</v>
      </c>
      <c r="D54" s="1">
        <v>53.67</v>
      </c>
      <c r="E54" s="1">
        <v>78.989999999999995</v>
      </c>
      <c r="F54" s="1">
        <v>51.89</v>
      </c>
      <c r="G54" s="1">
        <v>62.2</v>
      </c>
      <c r="H54" s="1">
        <v>10.78</v>
      </c>
      <c r="I54" s="1">
        <v>51.02</v>
      </c>
      <c r="J54" s="1">
        <v>60.76</v>
      </c>
      <c r="K54" s="1">
        <v>10.75</v>
      </c>
      <c r="L54" s="1">
        <v>10.75</v>
      </c>
      <c r="M54" s="1">
        <v>54.22</v>
      </c>
      <c r="N54" s="1">
        <v>10.25</v>
      </c>
      <c r="O54" s="1">
        <v>72.58</v>
      </c>
      <c r="P54" s="1">
        <v>45.25</v>
      </c>
    </row>
    <row r="55" spans="1:16" x14ac:dyDescent="0.3">
      <c r="A55" s="1">
        <v>53</v>
      </c>
      <c r="B55" s="1">
        <v>74.989999999999995</v>
      </c>
      <c r="C55" s="1">
        <v>12.03</v>
      </c>
      <c r="D55" s="1">
        <v>55.32</v>
      </c>
      <c r="E55" s="1">
        <v>79.680000000000007</v>
      </c>
      <c r="F55" s="1">
        <v>52.11</v>
      </c>
      <c r="G55" s="1">
        <v>63.35</v>
      </c>
      <c r="H55" s="1">
        <v>22.4</v>
      </c>
      <c r="I55" s="1">
        <v>50.85</v>
      </c>
      <c r="J55" s="1">
        <v>61.63</v>
      </c>
      <c r="K55" s="1">
        <v>29.47</v>
      </c>
      <c r="L55" s="1">
        <v>37.6</v>
      </c>
      <c r="M55" s="1">
        <v>56.09</v>
      </c>
      <c r="N55" s="1">
        <v>34.799999999999997</v>
      </c>
      <c r="O55" s="1">
        <v>73.53</v>
      </c>
      <c r="P55" s="1">
        <v>48.45</v>
      </c>
    </row>
    <row r="56" spans="1:16" x14ac:dyDescent="0.3">
      <c r="A56" s="1">
        <v>54</v>
      </c>
      <c r="B56" s="1">
        <v>78.83</v>
      </c>
      <c r="C56" s="1">
        <v>30.83</v>
      </c>
      <c r="D56" s="1">
        <v>58.48</v>
      </c>
      <c r="E56" s="1">
        <v>80.709999999999994</v>
      </c>
      <c r="F56" s="1">
        <v>54.98</v>
      </c>
      <c r="G56" s="1">
        <v>62.34</v>
      </c>
      <c r="H56" s="1">
        <v>11.26</v>
      </c>
      <c r="I56" s="1">
        <v>52.1</v>
      </c>
      <c r="J56" s="1">
        <v>62.79</v>
      </c>
      <c r="K56" s="1">
        <v>26.63</v>
      </c>
      <c r="L56" s="1">
        <v>11.55</v>
      </c>
      <c r="M56" s="1">
        <v>57.61</v>
      </c>
      <c r="N56" s="1">
        <v>18.27</v>
      </c>
      <c r="O56" s="1">
        <v>74.8</v>
      </c>
      <c r="P56" s="1">
        <v>47.42</v>
      </c>
    </row>
    <row r="57" spans="1:16" x14ac:dyDescent="0.3">
      <c r="A57" s="1">
        <v>55</v>
      </c>
      <c r="B57" s="1">
        <v>80.510000000000005</v>
      </c>
      <c r="C57" s="1">
        <v>30.32</v>
      </c>
      <c r="D57" s="1">
        <v>60.66</v>
      </c>
      <c r="E57" s="1">
        <v>81.96</v>
      </c>
      <c r="F57" s="1">
        <v>57.43</v>
      </c>
      <c r="G57" s="1">
        <v>63.08</v>
      </c>
      <c r="H57" s="1">
        <v>11.75</v>
      </c>
      <c r="I57" s="1">
        <v>53.83</v>
      </c>
      <c r="J57" s="1">
        <v>64.58</v>
      </c>
      <c r="K57" s="1">
        <v>36.64</v>
      </c>
      <c r="L57" s="1">
        <v>46.71</v>
      </c>
      <c r="M57" s="1">
        <v>60.74</v>
      </c>
      <c r="N57" s="1">
        <v>28.25</v>
      </c>
      <c r="O57" s="1">
        <v>75.37</v>
      </c>
      <c r="P57" s="1">
        <v>49.11</v>
      </c>
    </row>
    <row r="58" spans="1:16" x14ac:dyDescent="0.3">
      <c r="A58" s="1">
        <v>56</v>
      </c>
      <c r="B58" s="1">
        <v>82.18</v>
      </c>
      <c r="C58" s="1">
        <v>64.040000000000006</v>
      </c>
      <c r="D58" s="1">
        <v>62.88</v>
      </c>
      <c r="E58" s="1">
        <v>83.51</v>
      </c>
      <c r="F58" s="1">
        <v>60.26</v>
      </c>
      <c r="G58" s="1">
        <v>65.72</v>
      </c>
      <c r="H58" s="1">
        <v>13.1</v>
      </c>
      <c r="I58" s="1">
        <v>59.96</v>
      </c>
      <c r="J58" s="1">
        <v>67.39</v>
      </c>
      <c r="K58" s="1">
        <v>55.86</v>
      </c>
      <c r="L58" s="1">
        <v>67.67</v>
      </c>
      <c r="M58" s="1">
        <v>62.71</v>
      </c>
      <c r="N58" s="1">
        <v>33.58</v>
      </c>
      <c r="O58" s="1">
        <v>76.41</v>
      </c>
      <c r="P58" s="1">
        <v>51.67</v>
      </c>
    </row>
    <row r="59" spans="1:16" x14ac:dyDescent="0.3">
      <c r="A59" s="1">
        <v>57</v>
      </c>
      <c r="B59" s="1">
        <v>87.26</v>
      </c>
      <c r="C59" s="1">
        <v>40.29</v>
      </c>
      <c r="D59" s="1">
        <v>63.63</v>
      </c>
      <c r="E59" s="1">
        <v>84.99</v>
      </c>
      <c r="F59" s="1">
        <v>61.3</v>
      </c>
      <c r="G59" s="1">
        <v>64.989999999999995</v>
      </c>
      <c r="H59" s="1">
        <v>12.35</v>
      </c>
      <c r="I59" s="1">
        <v>60.23</v>
      </c>
      <c r="J59" s="1">
        <v>69.040000000000006</v>
      </c>
      <c r="K59" s="1">
        <v>32.549999999999997</v>
      </c>
      <c r="L59" s="1">
        <v>66.05</v>
      </c>
      <c r="M59" s="1">
        <v>63.98</v>
      </c>
      <c r="N59" s="1">
        <v>16.25</v>
      </c>
      <c r="O59" s="1">
        <v>77.510000000000005</v>
      </c>
      <c r="P59" s="1">
        <v>52.69</v>
      </c>
    </row>
    <row r="60" spans="1:16" x14ac:dyDescent="0.3">
      <c r="A60" s="1">
        <v>58</v>
      </c>
      <c r="B60" s="1">
        <v>95.57</v>
      </c>
      <c r="C60" s="1">
        <v>56.41</v>
      </c>
      <c r="D60" s="1">
        <v>66.75</v>
      </c>
      <c r="E60" s="1">
        <v>86.11</v>
      </c>
      <c r="F60" s="1">
        <v>62.31</v>
      </c>
      <c r="G60" s="1">
        <v>66.930000000000007</v>
      </c>
      <c r="H60" s="1">
        <v>12.25</v>
      </c>
      <c r="I60" s="1">
        <v>61.22</v>
      </c>
      <c r="J60" s="1">
        <v>72.47</v>
      </c>
      <c r="K60" s="1">
        <v>12.25</v>
      </c>
      <c r="L60" s="1">
        <v>72.36</v>
      </c>
      <c r="M60" s="1">
        <v>63.6</v>
      </c>
      <c r="N60" s="1">
        <v>12.15</v>
      </c>
      <c r="O60" s="1">
        <v>80.83</v>
      </c>
      <c r="P60" s="1">
        <v>55.01</v>
      </c>
    </row>
    <row r="61" spans="1:16" x14ac:dyDescent="0.3">
      <c r="A61" s="1">
        <v>59</v>
      </c>
      <c r="B61" s="1">
        <v>92.81</v>
      </c>
      <c r="C61" s="1">
        <v>63.72</v>
      </c>
      <c r="D61" s="1">
        <v>68.569999999999993</v>
      </c>
      <c r="E61" s="1">
        <v>90.65</v>
      </c>
      <c r="F61" s="1">
        <v>66.680000000000007</v>
      </c>
      <c r="G61" s="1">
        <v>73.3</v>
      </c>
      <c r="H61" s="1">
        <v>13.59</v>
      </c>
      <c r="I61" s="1">
        <v>62.62</v>
      </c>
      <c r="J61" s="1">
        <v>74.75</v>
      </c>
      <c r="K61" s="1">
        <v>14.85</v>
      </c>
      <c r="L61" s="1">
        <v>74.430000000000007</v>
      </c>
      <c r="M61" s="1">
        <v>64.069999999999993</v>
      </c>
      <c r="N61" s="1">
        <v>23.26</v>
      </c>
      <c r="O61" s="1">
        <v>80.569999999999993</v>
      </c>
      <c r="P61" s="1">
        <v>54.4</v>
      </c>
    </row>
    <row r="62" spans="1:16" x14ac:dyDescent="0.3">
      <c r="A62" s="1">
        <v>60</v>
      </c>
      <c r="B62" s="1">
        <v>95.27</v>
      </c>
      <c r="C62" s="1">
        <v>19.260000000000002</v>
      </c>
      <c r="D62" s="1">
        <v>69.959999999999994</v>
      </c>
      <c r="E62" s="1">
        <v>90.44</v>
      </c>
      <c r="F62" s="1">
        <v>69.849999999999994</v>
      </c>
      <c r="G62" s="1">
        <v>76.92</v>
      </c>
      <c r="H62" s="1">
        <v>12.77</v>
      </c>
      <c r="I62" s="1">
        <v>66.040000000000006</v>
      </c>
      <c r="J62" s="1">
        <v>76.72</v>
      </c>
      <c r="K62" s="1">
        <v>12.75</v>
      </c>
      <c r="L62" s="1">
        <v>76.959999999999994</v>
      </c>
      <c r="M62" s="1">
        <v>64.650000000000006</v>
      </c>
      <c r="N62" s="1">
        <v>56.14</v>
      </c>
      <c r="O62" s="1">
        <v>85.01</v>
      </c>
      <c r="P62" s="1">
        <v>56.3</v>
      </c>
    </row>
    <row r="63" spans="1:16" x14ac:dyDescent="0.3">
      <c r="A63" s="1">
        <v>61</v>
      </c>
      <c r="B63" s="1">
        <v>97.25</v>
      </c>
      <c r="C63" s="1">
        <v>17.600000000000001</v>
      </c>
      <c r="D63" s="1">
        <v>71.7</v>
      </c>
      <c r="E63" s="1">
        <v>90.99</v>
      </c>
      <c r="F63" s="1">
        <v>66.55</v>
      </c>
      <c r="G63" s="1">
        <v>82.25</v>
      </c>
      <c r="H63" s="1">
        <v>13.25</v>
      </c>
      <c r="I63" s="1">
        <v>64.72</v>
      </c>
      <c r="J63" s="1">
        <v>78.650000000000006</v>
      </c>
      <c r="K63" s="1">
        <v>13.2</v>
      </c>
      <c r="L63" s="1">
        <v>79.56</v>
      </c>
      <c r="M63" s="1">
        <v>68.569999999999993</v>
      </c>
      <c r="N63" s="1">
        <v>36.01</v>
      </c>
      <c r="O63" s="1">
        <v>85.37</v>
      </c>
      <c r="P63" s="1">
        <v>60.41</v>
      </c>
    </row>
    <row r="64" spans="1:16" x14ac:dyDescent="0.3">
      <c r="A64" s="1">
        <v>62</v>
      </c>
      <c r="B64" s="1">
        <v>99.2</v>
      </c>
      <c r="C64" s="1">
        <v>44.06</v>
      </c>
      <c r="D64" s="1">
        <v>75.06</v>
      </c>
      <c r="E64" s="1">
        <v>96.38</v>
      </c>
      <c r="F64" s="1">
        <v>71.319999999999993</v>
      </c>
      <c r="G64" s="1">
        <v>88.75</v>
      </c>
      <c r="H64" s="1">
        <v>13.31</v>
      </c>
      <c r="I64" s="1">
        <v>64.63</v>
      </c>
      <c r="J64" s="1">
        <v>79.63</v>
      </c>
      <c r="K64" s="1">
        <v>21.8</v>
      </c>
      <c r="L64" s="1">
        <v>82.87</v>
      </c>
      <c r="M64" s="1">
        <v>68.33</v>
      </c>
      <c r="N64" s="1">
        <v>39.19</v>
      </c>
      <c r="O64" s="1">
        <v>87.07</v>
      </c>
      <c r="P64" s="1">
        <v>63.9</v>
      </c>
    </row>
    <row r="65" spans="1:16" x14ac:dyDescent="0.3">
      <c r="A65" s="1">
        <v>63</v>
      </c>
      <c r="B65" s="1">
        <v>102.1</v>
      </c>
      <c r="C65" s="1">
        <v>96.27</v>
      </c>
      <c r="D65" s="1">
        <v>77.709999999999994</v>
      </c>
      <c r="E65" s="1">
        <v>102.6</v>
      </c>
      <c r="F65" s="1">
        <v>73.88</v>
      </c>
      <c r="G65" s="1">
        <v>77.739999999999995</v>
      </c>
      <c r="H65" s="1">
        <v>13.75</v>
      </c>
      <c r="I65" s="1">
        <v>68.19</v>
      </c>
      <c r="J65" s="1">
        <v>80.84</v>
      </c>
      <c r="K65" s="1">
        <v>27.63</v>
      </c>
      <c r="L65" s="1">
        <v>84.61</v>
      </c>
      <c r="M65" s="1">
        <v>73.67</v>
      </c>
      <c r="N65" s="1">
        <v>33.130000000000003</v>
      </c>
      <c r="O65" s="1">
        <v>88.86</v>
      </c>
      <c r="P65" s="1">
        <v>61.59</v>
      </c>
    </row>
    <row r="66" spans="1:16" x14ac:dyDescent="0.3">
      <c r="A66" s="1">
        <v>64</v>
      </c>
      <c r="B66" s="1">
        <v>104</v>
      </c>
      <c r="C66" s="1">
        <v>55.67</v>
      </c>
      <c r="D66" s="1">
        <v>80.400000000000006</v>
      </c>
      <c r="E66" s="1">
        <v>103.3</v>
      </c>
      <c r="F66" s="1">
        <v>80.5</v>
      </c>
      <c r="G66" s="1">
        <v>76.3</v>
      </c>
      <c r="H66" s="1">
        <v>13.89</v>
      </c>
      <c r="I66" s="1">
        <v>67.97</v>
      </c>
      <c r="J66" s="1">
        <v>82.13</v>
      </c>
      <c r="K66" s="1">
        <v>30.76</v>
      </c>
      <c r="L66" s="1">
        <v>88.91</v>
      </c>
      <c r="M66" s="1">
        <v>75.69</v>
      </c>
      <c r="N66" s="1">
        <v>55.21</v>
      </c>
      <c r="O66" s="1">
        <v>91.14</v>
      </c>
      <c r="P66" s="1">
        <v>62.61</v>
      </c>
    </row>
    <row r="67" spans="1:16" x14ac:dyDescent="0.3">
      <c r="A67" s="1">
        <v>65</v>
      </c>
      <c r="B67" s="1">
        <v>105.5</v>
      </c>
      <c r="C67" s="1">
        <v>48.57</v>
      </c>
      <c r="D67" s="1">
        <v>83.49</v>
      </c>
      <c r="E67" s="1">
        <v>103.1</v>
      </c>
      <c r="F67" s="1">
        <v>80.489999999999995</v>
      </c>
      <c r="G67" s="1">
        <v>74.52</v>
      </c>
      <c r="H67" s="1">
        <v>14.25</v>
      </c>
      <c r="I67" s="1">
        <v>69.540000000000006</v>
      </c>
      <c r="J67" s="1">
        <v>83.37</v>
      </c>
      <c r="K67" s="1">
        <v>70.22</v>
      </c>
      <c r="L67" s="1">
        <v>96.53</v>
      </c>
      <c r="M67" s="1">
        <v>77.209999999999994</v>
      </c>
      <c r="N67" s="1">
        <v>68.459999999999994</v>
      </c>
      <c r="O67" s="1">
        <v>93.96</v>
      </c>
      <c r="P67" s="1">
        <v>64.67</v>
      </c>
    </row>
    <row r="68" spans="1:16" x14ac:dyDescent="0.3">
      <c r="A68" s="1">
        <v>66</v>
      </c>
      <c r="B68" s="1">
        <v>107.9</v>
      </c>
      <c r="C68" s="1">
        <v>51.79</v>
      </c>
      <c r="D68" s="1">
        <v>85.24</v>
      </c>
      <c r="E68" s="1">
        <v>105</v>
      </c>
      <c r="F68" s="1">
        <v>74.680000000000007</v>
      </c>
      <c r="G68" s="1">
        <v>76.650000000000006</v>
      </c>
      <c r="H68" s="1">
        <v>14.52</v>
      </c>
      <c r="I68" s="1">
        <v>71.180000000000007</v>
      </c>
      <c r="J68" s="1">
        <v>84.82</v>
      </c>
      <c r="K68" s="1">
        <v>62.97</v>
      </c>
      <c r="L68" s="1">
        <v>64.53</v>
      </c>
      <c r="M68" s="1">
        <v>83.98</v>
      </c>
      <c r="N68" s="1">
        <v>74.37</v>
      </c>
      <c r="O68" s="1">
        <v>96.1</v>
      </c>
      <c r="P68" s="1">
        <v>66.37</v>
      </c>
    </row>
    <row r="69" spans="1:16" x14ac:dyDescent="0.3">
      <c r="A69" s="1">
        <v>67</v>
      </c>
      <c r="B69" s="1">
        <v>110.5</v>
      </c>
      <c r="C69" s="1">
        <v>70.86</v>
      </c>
      <c r="D69" s="1">
        <v>86.93</v>
      </c>
      <c r="E69" s="1">
        <v>108</v>
      </c>
      <c r="F69" s="1">
        <v>76.650000000000006</v>
      </c>
      <c r="G69" s="1">
        <v>86.71</v>
      </c>
      <c r="H69" s="1">
        <v>17.510000000000002</v>
      </c>
      <c r="I69" s="1">
        <v>73.97</v>
      </c>
      <c r="J69" s="1">
        <v>86.08</v>
      </c>
      <c r="K69" s="1">
        <v>34.89</v>
      </c>
      <c r="L69" s="1">
        <v>88.6</v>
      </c>
      <c r="M69" s="1">
        <v>88.38</v>
      </c>
      <c r="N69" s="1">
        <v>69.25</v>
      </c>
      <c r="O69" s="1">
        <v>99.45</v>
      </c>
      <c r="P69" s="1">
        <v>66.2</v>
      </c>
    </row>
    <row r="70" spans="1:16" x14ac:dyDescent="0.3">
      <c r="A70" s="1">
        <v>68</v>
      </c>
      <c r="B70" s="1">
        <v>112.3</v>
      </c>
      <c r="C70" s="1">
        <v>101.1</v>
      </c>
      <c r="D70" s="1">
        <v>88.15</v>
      </c>
      <c r="E70" s="1">
        <v>110.7</v>
      </c>
      <c r="F70" s="1">
        <v>82.92</v>
      </c>
      <c r="G70" s="1">
        <v>98.99</v>
      </c>
      <c r="H70" s="1">
        <v>29.45</v>
      </c>
      <c r="I70" s="1">
        <v>79.92</v>
      </c>
      <c r="J70" s="1">
        <v>87.98</v>
      </c>
      <c r="K70" s="1">
        <v>57.01</v>
      </c>
      <c r="L70" s="1">
        <v>93.06</v>
      </c>
      <c r="M70" s="1">
        <v>90.36</v>
      </c>
      <c r="N70" s="1">
        <v>81.540000000000006</v>
      </c>
      <c r="O70" s="1">
        <v>100.7</v>
      </c>
      <c r="P70" s="1">
        <v>68.319999999999993</v>
      </c>
    </row>
    <row r="71" spans="1:16" x14ac:dyDescent="0.3">
      <c r="A71" s="1">
        <v>69</v>
      </c>
      <c r="B71" s="1">
        <v>114</v>
      </c>
      <c r="C71" s="1">
        <v>72.89</v>
      </c>
      <c r="D71" s="1">
        <v>89.36</v>
      </c>
      <c r="E71" s="1">
        <v>116.4</v>
      </c>
      <c r="F71" s="1">
        <v>84.85</v>
      </c>
      <c r="G71" s="1">
        <v>89.31</v>
      </c>
      <c r="H71" s="1">
        <v>28.6</v>
      </c>
      <c r="I71" s="1">
        <v>78.56</v>
      </c>
      <c r="J71" s="1">
        <v>89.99</v>
      </c>
      <c r="K71" s="1">
        <v>76.290000000000006</v>
      </c>
      <c r="L71" s="1">
        <v>96.04</v>
      </c>
      <c r="M71" s="1">
        <v>92.62</v>
      </c>
      <c r="N71" s="1">
        <v>83.67</v>
      </c>
      <c r="O71" s="1">
        <v>102.1</v>
      </c>
      <c r="P71" s="1">
        <v>69.48</v>
      </c>
    </row>
    <row r="72" spans="1:16" x14ac:dyDescent="0.3">
      <c r="A72" s="1">
        <v>70</v>
      </c>
      <c r="B72" s="1">
        <v>116.6</v>
      </c>
      <c r="C72" s="1">
        <v>104.6</v>
      </c>
      <c r="D72" s="1">
        <v>90.54</v>
      </c>
      <c r="E72" s="1">
        <v>119.8</v>
      </c>
      <c r="F72" s="1">
        <v>85.6</v>
      </c>
      <c r="G72" s="1">
        <v>90.39</v>
      </c>
      <c r="H72" s="1">
        <v>31.71</v>
      </c>
      <c r="I72" s="1">
        <v>77.14</v>
      </c>
      <c r="J72" s="1">
        <v>91.87</v>
      </c>
      <c r="K72" s="1">
        <v>66.36</v>
      </c>
      <c r="L72" s="1">
        <v>102.7</v>
      </c>
      <c r="M72" s="1">
        <v>95.61</v>
      </c>
      <c r="N72" s="1">
        <v>81.56</v>
      </c>
      <c r="O72" s="1">
        <v>103.5</v>
      </c>
      <c r="P72" s="1">
        <v>70.28</v>
      </c>
    </row>
    <row r="73" spans="1:16" x14ac:dyDescent="0.3">
      <c r="A73" s="1">
        <v>71</v>
      </c>
      <c r="B73" s="1">
        <v>118.6</v>
      </c>
      <c r="C73" s="1">
        <v>107.7</v>
      </c>
      <c r="D73" s="1">
        <v>91.61</v>
      </c>
      <c r="E73" s="1">
        <v>123.3</v>
      </c>
      <c r="F73" s="1">
        <v>83.99</v>
      </c>
      <c r="G73" s="1">
        <v>98.76</v>
      </c>
      <c r="H73" s="1">
        <v>32.659999999999997</v>
      </c>
      <c r="I73" s="1">
        <v>78.239999999999995</v>
      </c>
      <c r="J73" s="1">
        <v>93.4</v>
      </c>
      <c r="K73" s="1">
        <v>79.13</v>
      </c>
      <c r="L73" s="1">
        <v>94.35</v>
      </c>
      <c r="M73" s="1">
        <v>89.11</v>
      </c>
      <c r="N73" s="1">
        <v>88.74</v>
      </c>
      <c r="O73" s="1">
        <v>105</v>
      </c>
      <c r="P73" s="1">
        <v>70.81</v>
      </c>
    </row>
    <row r="74" spans="1:16" x14ac:dyDescent="0.3">
      <c r="A74" s="1">
        <v>72</v>
      </c>
      <c r="B74" s="1">
        <v>120.6</v>
      </c>
      <c r="C74" s="1">
        <v>115.9</v>
      </c>
      <c r="D74" s="1">
        <v>92.73</v>
      </c>
      <c r="E74" s="1">
        <v>123.3</v>
      </c>
      <c r="F74" s="1">
        <v>91.53</v>
      </c>
      <c r="G74" s="1">
        <v>94.42</v>
      </c>
      <c r="H74" s="1">
        <v>33.89</v>
      </c>
      <c r="I74" s="1">
        <v>79.55</v>
      </c>
      <c r="J74" s="1">
        <v>95.15</v>
      </c>
      <c r="K74" s="1">
        <v>78.260000000000005</v>
      </c>
      <c r="L74" s="1">
        <v>106.3</v>
      </c>
      <c r="M74" s="1">
        <v>87.56</v>
      </c>
      <c r="N74" s="1">
        <v>90.57</v>
      </c>
      <c r="O74" s="1">
        <v>106.6</v>
      </c>
      <c r="P74" s="1">
        <v>71.39</v>
      </c>
    </row>
    <row r="75" spans="1:16" x14ac:dyDescent="0.3">
      <c r="A75" s="1">
        <v>73</v>
      </c>
      <c r="B75" s="1">
        <v>122.5</v>
      </c>
      <c r="C75" s="1">
        <v>119.3</v>
      </c>
      <c r="D75" s="1">
        <v>93.86</v>
      </c>
      <c r="E75" s="1">
        <v>134.5</v>
      </c>
      <c r="F75" s="1">
        <v>95.51</v>
      </c>
      <c r="G75" s="1">
        <v>95.5</v>
      </c>
      <c r="H75" s="1">
        <v>34.81</v>
      </c>
      <c r="I75" s="1">
        <v>80.33</v>
      </c>
      <c r="J75" s="1">
        <v>97.97</v>
      </c>
      <c r="K75" s="1">
        <v>79.819999999999993</v>
      </c>
      <c r="L75" s="1">
        <v>86.73</v>
      </c>
      <c r="M75" s="1">
        <v>89.68</v>
      </c>
      <c r="N75" s="1">
        <v>94.53</v>
      </c>
      <c r="O75" s="1">
        <v>108.5</v>
      </c>
      <c r="P75" s="1">
        <v>72.569999999999993</v>
      </c>
    </row>
    <row r="76" spans="1:16" x14ac:dyDescent="0.3">
      <c r="A76" s="1">
        <v>74</v>
      </c>
      <c r="B76" s="1">
        <v>124.4</v>
      </c>
      <c r="C76" s="1">
        <v>115.7</v>
      </c>
      <c r="D76" s="1">
        <v>94.91</v>
      </c>
      <c r="E76" s="1">
        <v>124.8</v>
      </c>
      <c r="F76" s="1">
        <v>90.45</v>
      </c>
      <c r="G76" s="1">
        <v>97.18</v>
      </c>
      <c r="H76" s="1">
        <v>36.93</v>
      </c>
      <c r="I76" s="1">
        <v>80.48</v>
      </c>
      <c r="J76" s="1">
        <v>100.4</v>
      </c>
      <c r="K76" s="1">
        <v>73.489999999999995</v>
      </c>
      <c r="L76" s="1">
        <v>79.27</v>
      </c>
      <c r="M76" s="1">
        <v>91.03</v>
      </c>
      <c r="N76" s="1">
        <v>95.42</v>
      </c>
      <c r="O76" s="1">
        <v>111.8</v>
      </c>
      <c r="P76" s="1">
        <v>73.459999999999994</v>
      </c>
    </row>
    <row r="77" spans="1:16" x14ac:dyDescent="0.3">
      <c r="A77" s="1">
        <v>75</v>
      </c>
      <c r="B77" s="1">
        <v>125.7</v>
      </c>
      <c r="C77" s="1">
        <v>111.5</v>
      </c>
      <c r="D77" s="1">
        <v>96.1</v>
      </c>
      <c r="E77" s="1">
        <v>127.5</v>
      </c>
      <c r="F77" s="1">
        <v>94.53</v>
      </c>
      <c r="G77" s="1">
        <v>99.37</v>
      </c>
      <c r="H77" s="1">
        <v>37.340000000000003</v>
      </c>
      <c r="I77" s="1">
        <v>81.25</v>
      </c>
      <c r="J77" s="1">
        <v>102.5</v>
      </c>
      <c r="K77" s="1">
        <v>82.55</v>
      </c>
      <c r="L77" s="1">
        <v>81.47</v>
      </c>
      <c r="M77" s="1">
        <v>100.5</v>
      </c>
      <c r="N77" s="1">
        <v>92.02</v>
      </c>
      <c r="O77" s="1">
        <v>114.3</v>
      </c>
      <c r="P77" s="1">
        <v>73.88</v>
      </c>
    </row>
    <row r="78" spans="1:16" x14ac:dyDescent="0.3">
      <c r="A78" s="1">
        <v>76</v>
      </c>
      <c r="B78" s="1">
        <v>128.1</v>
      </c>
      <c r="C78" s="1">
        <v>117.5</v>
      </c>
      <c r="D78" s="1">
        <v>97.75</v>
      </c>
      <c r="E78" s="1">
        <v>134.19999999999999</v>
      </c>
      <c r="F78" s="1">
        <v>100.8</v>
      </c>
      <c r="G78" s="1">
        <v>101.2</v>
      </c>
      <c r="H78" s="1">
        <v>37.47</v>
      </c>
      <c r="I78" s="1">
        <v>82.16</v>
      </c>
      <c r="J78" s="1">
        <v>103.9</v>
      </c>
      <c r="K78" s="1">
        <v>84.33</v>
      </c>
      <c r="L78" s="1">
        <v>92.87</v>
      </c>
      <c r="M78" s="1">
        <v>107.7</v>
      </c>
      <c r="N78" s="1">
        <v>100.2</v>
      </c>
      <c r="O78" s="1">
        <v>117.5</v>
      </c>
      <c r="P78" s="1">
        <v>74.569999999999993</v>
      </c>
    </row>
    <row r="79" spans="1:16" x14ac:dyDescent="0.3">
      <c r="A79" s="1">
        <v>77</v>
      </c>
      <c r="B79" s="1">
        <v>130.6</v>
      </c>
      <c r="C79" s="1">
        <v>129.6</v>
      </c>
      <c r="D79" s="1">
        <v>98.82</v>
      </c>
      <c r="E79" s="1">
        <v>138.69999999999999</v>
      </c>
      <c r="F79" s="1">
        <v>97.57</v>
      </c>
      <c r="G79" s="1">
        <v>104</v>
      </c>
      <c r="H79" s="1">
        <v>38.94</v>
      </c>
      <c r="I79" s="1">
        <v>83.14</v>
      </c>
      <c r="J79" s="1">
        <v>105</v>
      </c>
      <c r="K79" s="1">
        <v>88.27</v>
      </c>
      <c r="L79" s="1">
        <v>90.67</v>
      </c>
      <c r="M79" s="1">
        <v>108.5</v>
      </c>
      <c r="N79" s="1">
        <v>86.88</v>
      </c>
      <c r="O79" s="1">
        <v>118.3</v>
      </c>
      <c r="P79" s="1">
        <v>75.25</v>
      </c>
    </row>
    <row r="80" spans="1:16" x14ac:dyDescent="0.3">
      <c r="A80" s="1">
        <v>78</v>
      </c>
      <c r="B80" s="1">
        <v>131.9</v>
      </c>
      <c r="C80" s="1">
        <v>114.1</v>
      </c>
      <c r="D80" s="1">
        <v>99.98</v>
      </c>
      <c r="E80" s="1">
        <v>144.30000000000001</v>
      </c>
      <c r="F80" s="1">
        <v>107</v>
      </c>
      <c r="G80" s="1">
        <v>107.6</v>
      </c>
      <c r="H80" s="1">
        <v>47.41</v>
      </c>
      <c r="I80" s="1">
        <v>84.28</v>
      </c>
      <c r="J80" s="1">
        <v>106.2</v>
      </c>
      <c r="K80" s="1">
        <v>86.57</v>
      </c>
      <c r="L80" s="1">
        <v>96.89</v>
      </c>
      <c r="M80" s="1">
        <v>112.2</v>
      </c>
      <c r="N80" s="1">
        <v>75.900000000000006</v>
      </c>
      <c r="O80" s="1">
        <v>118.5</v>
      </c>
      <c r="P80" s="1">
        <v>77.94</v>
      </c>
    </row>
    <row r="81" spans="1:16" x14ac:dyDescent="0.3">
      <c r="A81" s="1">
        <v>79</v>
      </c>
      <c r="B81" s="1">
        <v>133.4</v>
      </c>
      <c r="C81" s="1">
        <v>120.5</v>
      </c>
      <c r="D81" s="1">
        <v>101.5</v>
      </c>
      <c r="E81" s="1">
        <v>147</v>
      </c>
      <c r="F81" s="1">
        <v>109.7</v>
      </c>
      <c r="G81" s="1">
        <v>111.1</v>
      </c>
      <c r="H81" s="1">
        <v>44.35</v>
      </c>
      <c r="I81" s="1">
        <v>84.83</v>
      </c>
      <c r="J81" s="1">
        <v>107.6</v>
      </c>
      <c r="K81" s="1">
        <v>91.48</v>
      </c>
      <c r="L81" s="1">
        <v>92.5</v>
      </c>
      <c r="M81" s="1">
        <v>114.4</v>
      </c>
      <c r="N81" s="1">
        <v>75.86</v>
      </c>
      <c r="O81" s="1">
        <v>121</v>
      </c>
      <c r="P81" s="1">
        <v>77.95</v>
      </c>
    </row>
    <row r="82" spans="1:16" x14ac:dyDescent="0.3">
      <c r="A82" s="1">
        <v>80</v>
      </c>
      <c r="B82" s="1">
        <v>135.9</v>
      </c>
      <c r="C82" s="1">
        <v>137.5</v>
      </c>
      <c r="D82" s="1">
        <v>102.5</v>
      </c>
      <c r="E82" s="1">
        <v>149.1</v>
      </c>
      <c r="F82" s="1">
        <v>110.3</v>
      </c>
      <c r="G82" s="1">
        <v>108.6</v>
      </c>
      <c r="H82" s="1">
        <v>45.73</v>
      </c>
      <c r="I82" s="1">
        <v>85.49</v>
      </c>
      <c r="J82" s="1">
        <v>113</v>
      </c>
      <c r="K82" s="1">
        <v>94.13</v>
      </c>
      <c r="L82" s="1">
        <v>88.37</v>
      </c>
      <c r="M82" s="1">
        <v>117.9</v>
      </c>
      <c r="N82" s="1">
        <v>84.91</v>
      </c>
      <c r="O82" s="1">
        <v>124.2</v>
      </c>
      <c r="P82" s="1">
        <v>76.989999999999995</v>
      </c>
    </row>
    <row r="83" spans="1:16" x14ac:dyDescent="0.3">
      <c r="A83" s="1">
        <v>81</v>
      </c>
      <c r="B83" s="1">
        <v>138.30000000000001</v>
      </c>
      <c r="C83" s="1">
        <v>129.9</v>
      </c>
      <c r="D83" s="1">
        <v>103.7</v>
      </c>
      <c r="E83" s="1">
        <v>150.9</v>
      </c>
      <c r="F83" s="1">
        <v>114.6</v>
      </c>
      <c r="G83" s="1">
        <v>115.7</v>
      </c>
      <c r="H83" s="1">
        <v>46.35</v>
      </c>
      <c r="I83" s="1">
        <v>90.54</v>
      </c>
      <c r="J83" s="1">
        <v>114.6</v>
      </c>
      <c r="K83" s="1">
        <v>94.22</v>
      </c>
      <c r="L83" s="1">
        <v>90.04</v>
      </c>
      <c r="M83" s="1">
        <v>120.9</v>
      </c>
      <c r="N83" s="1">
        <v>99.36</v>
      </c>
      <c r="O83" s="1">
        <v>131</v>
      </c>
      <c r="P83" s="1">
        <v>81.209999999999994</v>
      </c>
    </row>
    <row r="84" spans="1:16" x14ac:dyDescent="0.3">
      <c r="A84" s="1">
        <v>82</v>
      </c>
      <c r="B84" s="1">
        <v>139.5</v>
      </c>
      <c r="C84" s="1">
        <v>134.69999999999999</v>
      </c>
      <c r="D84" s="1">
        <v>105.4</v>
      </c>
      <c r="E84" s="1">
        <v>153.19999999999999</v>
      </c>
      <c r="F84" s="1">
        <v>109.3</v>
      </c>
      <c r="G84" s="1">
        <v>117.4</v>
      </c>
      <c r="H84" s="1">
        <v>46.89</v>
      </c>
      <c r="I84" s="1">
        <v>91.1</v>
      </c>
      <c r="J84" s="1">
        <v>116</v>
      </c>
      <c r="K84" s="1">
        <v>98.46</v>
      </c>
      <c r="L84" s="1">
        <v>101</v>
      </c>
      <c r="M84" s="1">
        <v>122.3</v>
      </c>
      <c r="N84" s="1">
        <v>107.2</v>
      </c>
      <c r="O84" s="1">
        <v>131.4</v>
      </c>
      <c r="P84" s="1">
        <v>79.7</v>
      </c>
    </row>
    <row r="85" spans="1:16" x14ac:dyDescent="0.3">
      <c r="A85" s="1">
        <v>83</v>
      </c>
      <c r="B85" s="1">
        <v>141.6</v>
      </c>
      <c r="C85" s="1">
        <v>135.5</v>
      </c>
      <c r="D85" s="1">
        <v>107.2</v>
      </c>
      <c r="E85" s="1">
        <v>154.80000000000001</v>
      </c>
      <c r="F85" s="1">
        <v>115.2</v>
      </c>
      <c r="G85" s="1">
        <v>124.2</v>
      </c>
      <c r="H85" s="1">
        <v>48.49</v>
      </c>
      <c r="I85" s="1">
        <v>98.43</v>
      </c>
      <c r="J85" s="1">
        <v>117.8</v>
      </c>
      <c r="K85" s="1">
        <v>93.83</v>
      </c>
      <c r="L85" s="1">
        <v>99.77</v>
      </c>
      <c r="M85" s="1">
        <v>124.8</v>
      </c>
      <c r="N85" s="1">
        <v>111.5</v>
      </c>
      <c r="O85" s="1">
        <v>132</v>
      </c>
      <c r="P85" s="1">
        <v>81.760000000000005</v>
      </c>
    </row>
    <row r="86" spans="1:16" x14ac:dyDescent="0.3">
      <c r="A86" s="1">
        <v>84</v>
      </c>
      <c r="B86" s="1">
        <v>144.5</v>
      </c>
      <c r="C86" s="1">
        <v>135.80000000000001</v>
      </c>
      <c r="D86" s="1">
        <v>108.7</v>
      </c>
      <c r="E86" s="1">
        <v>157.19999999999999</v>
      </c>
      <c r="F86" s="1">
        <v>116.8</v>
      </c>
      <c r="G86" s="1">
        <v>127.1</v>
      </c>
      <c r="H86" s="1">
        <v>49.39</v>
      </c>
      <c r="I86" s="1">
        <v>92.57</v>
      </c>
      <c r="J86" s="1">
        <v>119.2</v>
      </c>
      <c r="K86" s="1">
        <v>97.06</v>
      </c>
      <c r="L86" s="1">
        <v>94.44</v>
      </c>
      <c r="M86" s="1">
        <v>129.19999999999999</v>
      </c>
      <c r="N86" s="1">
        <v>82.09</v>
      </c>
      <c r="O86" s="1">
        <v>133.9</v>
      </c>
      <c r="P86" s="1">
        <v>81.680000000000007</v>
      </c>
    </row>
    <row r="87" spans="1:16" x14ac:dyDescent="0.3">
      <c r="A87" s="1">
        <v>85</v>
      </c>
      <c r="B87" s="1">
        <v>151.19999999999999</v>
      </c>
      <c r="C87" s="1">
        <v>137.30000000000001</v>
      </c>
      <c r="D87" s="1">
        <v>110</v>
      </c>
      <c r="E87" s="1">
        <v>158.6</v>
      </c>
      <c r="F87" s="1">
        <v>121.3</v>
      </c>
      <c r="G87" s="1">
        <v>129.1</v>
      </c>
      <c r="H87" s="1">
        <v>56.53</v>
      </c>
      <c r="I87" s="1">
        <v>98.65</v>
      </c>
      <c r="J87" s="1">
        <v>121.8</v>
      </c>
      <c r="K87" s="1">
        <v>101.7</v>
      </c>
      <c r="L87" s="1">
        <v>96.98</v>
      </c>
      <c r="M87" s="1">
        <v>130.9</v>
      </c>
      <c r="N87" s="1">
        <v>110.3</v>
      </c>
      <c r="O87" s="1">
        <v>136.30000000000001</v>
      </c>
      <c r="P87" s="1">
        <v>82.61</v>
      </c>
    </row>
    <row r="88" spans="1:16" x14ac:dyDescent="0.3">
      <c r="A88" s="1">
        <v>86</v>
      </c>
      <c r="B88" s="1">
        <v>153.19999999999999</v>
      </c>
      <c r="C88" s="1">
        <v>137.9</v>
      </c>
      <c r="D88" s="1">
        <v>111.2</v>
      </c>
      <c r="E88" s="1">
        <v>160.1</v>
      </c>
      <c r="F88" s="1">
        <v>123.6</v>
      </c>
      <c r="G88" s="1">
        <v>135.69999999999999</v>
      </c>
      <c r="H88" s="1">
        <v>66.16</v>
      </c>
      <c r="I88" s="1">
        <v>103.4</v>
      </c>
      <c r="J88" s="1">
        <v>123.5</v>
      </c>
      <c r="K88" s="1">
        <v>95.79</v>
      </c>
      <c r="L88" s="1">
        <v>108</v>
      </c>
      <c r="M88" s="1">
        <v>121.9</v>
      </c>
      <c r="N88" s="1">
        <v>111.9</v>
      </c>
      <c r="O88" s="1">
        <v>139.6</v>
      </c>
      <c r="P88" s="1">
        <v>84</v>
      </c>
    </row>
    <row r="89" spans="1:16" x14ac:dyDescent="0.3">
      <c r="A89" s="1">
        <v>87</v>
      </c>
      <c r="B89" s="1">
        <v>158.69999999999999</v>
      </c>
      <c r="C89" s="1">
        <v>146.69999999999999</v>
      </c>
      <c r="D89" s="1">
        <v>112.6</v>
      </c>
      <c r="E89" s="1">
        <v>161.30000000000001</v>
      </c>
      <c r="F89" s="1">
        <v>124.1</v>
      </c>
      <c r="G89" s="1">
        <v>139.1</v>
      </c>
      <c r="H89" s="1">
        <v>61.8</v>
      </c>
      <c r="I89" s="1">
        <v>104.8</v>
      </c>
      <c r="J89" s="1">
        <v>124.6</v>
      </c>
      <c r="K89" s="1">
        <v>106.5</v>
      </c>
      <c r="L89" s="1">
        <v>108.5</v>
      </c>
      <c r="M89" s="1">
        <v>118.3</v>
      </c>
      <c r="N89" s="1">
        <v>117.3</v>
      </c>
      <c r="O89" s="1">
        <v>141</v>
      </c>
      <c r="P89" s="1">
        <v>84.53</v>
      </c>
    </row>
    <row r="90" spans="1:16" x14ac:dyDescent="0.3">
      <c r="A90" s="1">
        <v>88</v>
      </c>
      <c r="B90" s="1">
        <v>162.9</v>
      </c>
      <c r="C90" s="1">
        <v>138.5</v>
      </c>
      <c r="D90" s="1">
        <v>114.4</v>
      </c>
      <c r="E90" s="1">
        <v>164.2</v>
      </c>
      <c r="F90" s="1">
        <v>124</v>
      </c>
      <c r="G90" s="1">
        <v>142.4</v>
      </c>
      <c r="H90" s="1">
        <v>57.07</v>
      </c>
      <c r="I90" s="1">
        <v>104</v>
      </c>
      <c r="J90" s="1">
        <v>126.5</v>
      </c>
      <c r="K90" s="1">
        <v>94.67</v>
      </c>
      <c r="L90" s="1">
        <v>138.1</v>
      </c>
      <c r="M90" s="1">
        <v>130</v>
      </c>
      <c r="N90" s="1">
        <v>119</v>
      </c>
      <c r="O90" s="1">
        <v>143.9</v>
      </c>
      <c r="P90" s="1">
        <v>85.78</v>
      </c>
    </row>
    <row r="91" spans="1:16" x14ac:dyDescent="0.3">
      <c r="A91" s="1">
        <v>89</v>
      </c>
      <c r="B91" s="1">
        <v>162</v>
      </c>
      <c r="C91" s="1">
        <v>133.1</v>
      </c>
      <c r="D91" s="1">
        <v>116.2</v>
      </c>
      <c r="E91" s="1">
        <v>165.2</v>
      </c>
      <c r="F91" s="1">
        <v>123.5</v>
      </c>
      <c r="G91" s="1">
        <v>135.30000000000001</v>
      </c>
      <c r="H91" s="1">
        <v>61.47</v>
      </c>
      <c r="I91" s="1">
        <v>97.66</v>
      </c>
      <c r="J91" s="1">
        <v>129.6</v>
      </c>
      <c r="K91" s="1">
        <v>85.97</v>
      </c>
      <c r="L91" s="1">
        <v>127.7</v>
      </c>
      <c r="M91" s="1">
        <v>132.6</v>
      </c>
      <c r="N91" s="1">
        <v>121.3</v>
      </c>
      <c r="O91" s="1">
        <v>146.9</v>
      </c>
      <c r="P91" s="1">
        <v>86.48</v>
      </c>
    </row>
    <row r="92" spans="1:16" x14ac:dyDescent="0.3">
      <c r="A92" s="1">
        <v>90</v>
      </c>
      <c r="B92" s="1">
        <v>156.6</v>
      </c>
      <c r="C92" s="1">
        <v>118.5</v>
      </c>
      <c r="D92" s="1">
        <v>118.4</v>
      </c>
      <c r="E92" s="1">
        <v>166.6</v>
      </c>
      <c r="F92" s="1">
        <v>129.30000000000001</v>
      </c>
      <c r="G92" s="1">
        <v>143.4</v>
      </c>
      <c r="H92" s="1">
        <v>58.9</v>
      </c>
      <c r="I92" s="1">
        <v>98.22</v>
      </c>
      <c r="J92" s="1">
        <v>130.69999999999999</v>
      </c>
      <c r="K92" s="1">
        <v>90.4</v>
      </c>
      <c r="L92" s="1">
        <v>140.19999999999999</v>
      </c>
      <c r="M92" s="1">
        <v>123.8</v>
      </c>
      <c r="N92" s="1">
        <v>113.6</v>
      </c>
      <c r="O92" s="1">
        <v>149.4</v>
      </c>
      <c r="P92" s="1">
        <v>88.19</v>
      </c>
    </row>
    <row r="93" spans="1:16" x14ac:dyDescent="0.3">
      <c r="A93" s="1">
        <v>91</v>
      </c>
      <c r="B93" s="1">
        <v>161.9</v>
      </c>
      <c r="C93" s="1">
        <v>138</v>
      </c>
      <c r="D93" s="1">
        <v>121.1</v>
      </c>
      <c r="E93" s="1">
        <v>168.4</v>
      </c>
      <c r="F93" s="1">
        <v>131.19999999999999</v>
      </c>
      <c r="G93" s="1">
        <v>143.19999999999999</v>
      </c>
      <c r="H93" s="1">
        <v>59.12</v>
      </c>
      <c r="I93" s="1">
        <v>107.8</v>
      </c>
      <c r="J93" s="1">
        <v>132.1</v>
      </c>
      <c r="K93" s="1">
        <v>95.19</v>
      </c>
      <c r="L93" s="1">
        <v>144.1</v>
      </c>
      <c r="M93" s="1">
        <v>142.5</v>
      </c>
      <c r="N93" s="1">
        <v>99.86</v>
      </c>
      <c r="O93" s="1">
        <v>151.1</v>
      </c>
      <c r="P93" s="1">
        <v>89.08</v>
      </c>
    </row>
    <row r="94" spans="1:16" x14ac:dyDescent="0.3">
      <c r="A94" s="1">
        <v>92</v>
      </c>
      <c r="B94" s="1">
        <v>167.4</v>
      </c>
      <c r="C94" s="1">
        <v>150.9</v>
      </c>
      <c r="D94" s="1">
        <v>122.4</v>
      </c>
      <c r="E94" s="1">
        <v>170.3</v>
      </c>
      <c r="F94" s="1">
        <v>127.2</v>
      </c>
      <c r="G94" s="1">
        <v>145.6</v>
      </c>
      <c r="H94" s="1">
        <v>60.17</v>
      </c>
      <c r="I94" s="1">
        <v>111.5</v>
      </c>
      <c r="J94" s="1">
        <v>135.69999999999999</v>
      </c>
      <c r="K94" s="1">
        <v>99.15</v>
      </c>
      <c r="L94" s="1">
        <v>145.9</v>
      </c>
      <c r="M94" s="1">
        <v>141.80000000000001</v>
      </c>
      <c r="N94" s="1">
        <v>109.2</v>
      </c>
      <c r="O94" s="1">
        <v>152.69999999999999</v>
      </c>
      <c r="P94" s="1">
        <v>89.7</v>
      </c>
    </row>
    <row r="95" spans="1:16" x14ac:dyDescent="0.3">
      <c r="A95" s="1">
        <v>93</v>
      </c>
      <c r="B95" s="1">
        <v>169.5</v>
      </c>
      <c r="C95" s="1">
        <v>156.30000000000001</v>
      </c>
      <c r="D95" s="1">
        <v>125.1</v>
      </c>
      <c r="E95" s="1">
        <v>173.1</v>
      </c>
      <c r="F95" s="1">
        <v>134.9</v>
      </c>
      <c r="G95" s="1">
        <v>146.4</v>
      </c>
      <c r="H95" s="1">
        <v>60.55</v>
      </c>
      <c r="I95" s="1">
        <v>102.6</v>
      </c>
      <c r="J95" s="1">
        <v>138.1</v>
      </c>
      <c r="K95" s="1">
        <v>107.4</v>
      </c>
      <c r="L95" s="1">
        <v>140.4</v>
      </c>
      <c r="M95" s="1">
        <v>145.9</v>
      </c>
      <c r="N95" s="1">
        <v>106</v>
      </c>
      <c r="O95" s="1">
        <v>154.30000000000001</v>
      </c>
      <c r="P95" s="1">
        <v>90.28</v>
      </c>
    </row>
    <row r="96" spans="1:16" x14ac:dyDescent="0.3">
      <c r="A96" s="1">
        <v>94</v>
      </c>
      <c r="B96" s="1">
        <v>173.7</v>
      </c>
      <c r="C96" s="1">
        <v>166.6</v>
      </c>
      <c r="D96" s="1">
        <v>126.9</v>
      </c>
      <c r="E96" s="1">
        <v>175.3</v>
      </c>
      <c r="F96" s="1">
        <v>144.4</v>
      </c>
      <c r="G96" s="1">
        <v>146.69999999999999</v>
      </c>
      <c r="H96" s="1">
        <v>61.59</v>
      </c>
      <c r="I96" s="1">
        <v>104.9</v>
      </c>
      <c r="J96" s="1">
        <v>139.80000000000001</v>
      </c>
      <c r="K96" s="1">
        <v>106.6</v>
      </c>
      <c r="L96" s="1">
        <v>140.5</v>
      </c>
      <c r="M96" s="1">
        <v>134.5</v>
      </c>
      <c r="N96" s="1">
        <v>123.3</v>
      </c>
      <c r="O96" s="1">
        <v>156.19999999999999</v>
      </c>
      <c r="P96" s="1">
        <v>92.17</v>
      </c>
    </row>
    <row r="97" spans="1:16" x14ac:dyDescent="0.3">
      <c r="A97" s="1">
        <v>95</v>
      </c>
      <c r="B97" s="1">
        <v>175</v>
      </c>
      <c r="C97" s="1">
        <v>187.6</v>
      </c>
      <c r="D97" s="1">
        <v>128.5</v>
      </c>
      <c r="E97" s="1">
        <v>181.1</v>
      </c>
      <c r="F97" s="1">
        <v>133.30000000000001</v>
      </c>
      <c r="G97" s="1">
        <v>154.1</v>
      </c>
      <c r="H97" s="1">
        <v>62.42</v>
      </c>
      <c r="I97" s="1">
        <v>107.7</v>
      </c>
      <c r="J97" s="1">
        <v>141.5</v>
      </c>
      <c r="K97" s="1">
        <v>108.3</v>
      </c>
      <c r="L97" s="1">
        <v>127.8</v>
      </c>
      <c r="M97" s="1">
        <v>146.4</v>
      </c>
      <c r="N97" s="1">
        <v>109.3</v>
      </c>
      <c r="O97" s="1">
        <v>158.9</v>
      </c>
      <c r="P97" s="1">
        <v>92.45</v>
      </c>
    </row>
    <row r="98" spans="1:16" x14ac:dyDescent="0.3">
      <c r="A98" s="1">
        <v>96</v>
      </c>
      <c r="B98" s="1">
        <v>180.9</v>
      </c>
      <c r="C98" s="1">
        <v>170.7</v>
      </c>
      <c r="D98" s="1">
        <v>129.9</v>
      </c>
      <c r="E98" s="1">
        <v>182.8</v>
      </c>
      <c r="F98" s="1">
        <v>132.80000000000001</v>
      </c>
      <c r="G98" s="1">
        <v>143</v>
      </c>
      <c r="H98" s="1">
        <v>63.22</v>
      </c>
      <c r="I98" s="1">
        <v>113.6</v>
      </c>
      <c r="J98" s="1">
        <v>144.69999999999999</v>
      </c>
      <c r="K98" s="1">
        <v>93.9</v>
      </c>
      <c r="L98" s="1">
        <v>124.7</v>
      </c>
      <c r="M98" s="1">
        <v>144</v>
      </c>
      <c r="N98" s="1">
        <v>126.1</v>
      </c>
      <c r="O98" s="1">
        <v>162</v>
      </c>
      <c r="P98" s="1">
        <v>93.78</v>
      </c>
    </row>
    <row r="99" spans="1:16" x14ac:dyDescent="0.3">
      <c r="A99" s="1">
        <v>97</v>
      </c>
      <c r="B99" s="1">
        <v>179.6</v>
      </c>
      <c r="C99" s="1">
        <v>181.4</v>
      </c>
      <c r="D99" s="1">
        <v>132.1</v>
      </c>
      <c r="E99" s="1">
        <v>182.6</v>
      </c>
      <c r="F99" s="1">
        <v>143.1</v>
      </c>
      <c r="G99" s="1">
        <v>146</v>
      </c>
      <c r="H99" s="1">
        <v>63.94</v>
      </c>
      <c r="I99" s="1">
        <v>108.5</v>
      </c>
      <c r="J99" s="1">
        <v>147</v>
      </c>
      <c r="K99" s="1">
        <v>98.02</v>
      </c>
      <c r="L99" s="1">
        <v>115.9</v>
      </c>
      <c r="M99" s="1">
        <v>144.80000000000001</v>
      </c>
      <c r="N99" s="1">
        <v>127.9</v>
      </c>
      <c r="O99" s="1">
        <v>163.80000000000001</v>
      </c>
      <c r="P99" s="1">
        <v>94.96</v>
      </c>
    </row>
    <row r="100" spans="1:16" x14ac:dyDescent="0.3">
      <c r="A100" s="1">
        <v>98</v>
      </c>
      <c r="B100" s="1">
        <v>181.3</v>
      </c>
      <c r="C100" s="1">
        <v>168.4</v>
      </c>
      <c r="D100" s="1">
        <v>133.6</v>
      </c>
      <c r="E100" s="1">
        <v>181.9</v>
      </c>
      <c r="F100" s="1">
        <v>144.30000000000001</v>
      </c>
      <c r="G100" s="1">
        <v>153.80000000000001</v>
      </c>
      <c r="H100" s="1">
        <v>65</v>
      </c>
      <c r="I100" s="1">
        <v>109.2</v>
      </c>
      <c r="J100" s="1">
        <v>149.4</v>
      </c>
      <c r="K100" s="1">
        <v>117.6</v>
      </c>
      <c r="L100" s="1">
        <v>129.9</v>
      </c>
      <c r="M100" s="1">
        <v>154.9</v>
      </c>
      <c r="N100" s="1">
        <v>119.9</v>
      </c>
      <c r="O100" s="1">
        <v>165.2</v>
      </c>
      <c r="P100" s="1">
        <v>95.97</v>
      </c>
    </row>
    <row r="101" spans="1:16" x14ac:dyDescent="0.3">
      <c r="A101" s="1">
        <v>99</v>
      </c>
      <c r="B101" s="1">
        <v>182.8</v>
      </c>
      <c r="C101" s="1">
        <v>190</v>
      </c>
      <c r="D101" s="1">
        <v>136.4</v>
      </c>
      <c r="E101" s="1">
        <v>184.6</v>
      </c>
      <c r="F101" s="1">
        <v>138.69999999999999</v>
      </c>
      <c r="G101" s="1">
        <v>151.80000000000001</v>
      </c>
      <c r="H101" s="1">
        <v>65.53</v>
      </c>
      <c r="I101" s="1">
        <v>113.5</v>
      </c>
      <c r="J101" s="1">
        <v>151</v>
      </c>
      <c r="K101" s="1">
        <v>112.1</v>
      </c>
      <c r="L101" s="1">
        <v>139.30000000000001</v>
      </c>
      <c r="M101" s="1">
        <v>144.30000000000001</v>
      </c>
      <c r="N101" s="1">
        <v>107.3</v>
      </c>
      <c r="O101" s="1">
        <v>167</v>
      </c>
      <c r="P101" s="1">
        <v>97.84</v>
      </c>
    </row>
    <row r="102" spans="1:16" x14ac:dyDescent="0.3">
      <c r="A102" s="1">
        <v>100</v>
      </c>
      <c r="B102" s="1">
        <v>186.2</v>
      </c>
      <c r="C102" s="1">
        <v>175.7</v>
      </c>
      <c r="D102" s="1">
        <v>138.1</v>
      </c>
      <c r="E102" s="1">
        <v>189.1</v>
      </c>
      <c r="F102" s="1">
        <v>141.69999999999999</v>
      </c>
      <c r="G102" s="1">
        <v>151.5</v>
      </c>
      <c r="H102" s="1">
        <v>66.069999999999993</v>
      </c>
      <c r="I102" s="1">
        <v>113.4</v>
      </c>
      <c r="J102" s="1">
        <v>152.1</v>
      </c>
      <c r="K102" s="1">
        <v>121.4</v>
      </c>
      <c r="L102" s="1">
        <v>130.19999999999999</v>
      </c>
      <c r="M102" s="1">
        <v>160.6</v>
      </c>
      <c r="N102" s="1">
        <v>116.9</v>
      </c>
      <c r="O102" s="1">
        <v>168.5</v>
      </c>
      <c r="P102" s="1">
        <v>97.49</v>
      </c>
    </row>
    <row r="103" spans="1:16" x14ac:dyDescent="0.3">
      <c r="A103" s="1">
        <v>101</v>
      </c>
      <c r="B103" s="1">
        <v>190.7</v>
      </c>
      <c r="C103" s="1">
        <v>190.4</v>
      </c>
      <c r="D103" s="1">
        <v>139.9</v>
      </c>
      <c r="E103" s="1">
        <v>197.1</v>
      </c>
      <c r="F103" s="1">
        <v>142.80000000000001</v>
      </c>
      <c r="G103" s="1">
        <v>153.4</v>
      </c>
      <c r="H103" s="1">
        <v>66.37</v>
      </c>
      <c r="I103" s="1">
        <v>112.9</v>
      </c>
      <c r="J103" s="1">
        <v>153.19999999999999</v>
      </c>
      <c r="K103" s="1">
        <v>112.4</v>
      </c>
      <c r="L103" s="1">
        <v>151.1</v>
      </c>
      <c r="M103" s="1">
        <v>157.19999999999999</v>
      </c>
      <c r="N103" s="1">
        <v>116.6</v>
      </c>
      <c r="O103" s="1">
        <v>170</v>
      </c>
      <c r="P103" s="1">
        <v>99.67</v>
      </c>
    </row>
    <row r="104" spans="1:16" x14ac:dyDescent="0.3">
      <c r="A104" s="1">
        <v>102</v>
      </c>
      <c r="B104" s="1">
        <v>192.6</v>
      </c>
      <c r="C104" s="1">
        <v>181.3</v>
      </c>
      <c r="D104" s="1">
        <v>141.19999999999999</v>
      </c>
      <c r="E104" s="1">
        <v>196.8</v>
      </c>
      <c r="F104" s="1">
        <v>144.69999999999999</v>
      </c>
      <c r="G104" s="1">
        <v>154.9</v>
      </c>
      <c r="H104" s="1">
        <v>67.680000000000007</v>
      </c>
      <c r="I104" s="1">
        <v>114.1</v>
      </c>
      <c r="J104" s="1">
        <v>154.30000000000001</v>
      </c>
      <c r="K104" s="1">
        <v>123.8</v>
      </c>
      <c r="L104" s="1">
        <v>150.19999999999999</v>
      </c>
      <c r="M104" s="1">
        <v>157.19999999999999</v>
      </c>
      <c r="N104" s="1">
        <v>134.5</v>
      </c>
      <c r="O104" s="1">
        <v>171.4</v>
      </c>
      <c r="P104" s="1">
        <v>100.3</v>
      </c>
    </row>
    <row r="105" spans="1:16" x14ac:dyDescent="0.3">
      <c r="A105" s="1">
        <v>103</v>
      </c>
      <c r="B105" s="1">
        <v>191.5</v>
      </c>
      <c r="C105" s="1">
        <v>193.2</v>
      </c>
      <c r="D105" s="1">
        <v>142.19999999999999</v>
      </c>
      <c r="E105" s="1">
        <v>195.1</v>
      </c>
      <c r="F105" s="1">
        <v>150.80000000000001</v>
      </c>
      <c r="G105" s="1">
        <v>155.80000000000001</v>
      </c>
      <c r="H105" s="1">
        <v>70.22</v>
      </c>
      <c r="I105" s="1">
        <v>120.8</v>
      </c>
      <c r="J105" s="1">
        <v>155.30000000000001</v>
      </c>
      <c r="K105" s="1">
        <v>120.1</v>
      </c>
      <c r="L105" s="1">
        <v>165.4</v>
      </c>
      <c r="M105" s="1">
        <v>162.5</v>
      </c>
      <c r="N105" s="1">
        <v>111.1</v>
      </c>
      <c r="O105" s="1">
        <v>172.6</v>
      </c>
      <c r="P105" s="1">
        <v>101.2</v>
      </c>
    </row>
    <row r="106" spans="1:16" x14ac:dyDescent="0.3">
      <c r="A106" s="1">
        <v>104</v>
      </c>
      <c r="B106" s="1">
        <v>194.6</v>
      </c>
      <c r="C106" s="1">
        <v>189.2</v>
      </c>
      <c r="D106" s="1">
        <v>143.4</v>
      </c>
      <c r="E106" s="1">
        <v>197.9</v>
      </c>
      <c r="F106" s="1">
        <v>159.80000000000001</v>
      </c>
      <c r="G106" s="1">
        <v>159.1</v>
      </c>
      <c r="H106" s="1">
        <v>68.27</v>
      </c>
      <c r="I106" s="1">
        <v>116.4</v>
      </c>
      <c r="J106" s="1">
        <v>156.5</v>
      </c>
      <c r="K106" s="1">
        <v>112.4</v>
      </c>
      <c r="L106" s="1">
        <v>170.8</v>
      </c>
      <c r="M106" s="1">
        <v>171.9</v>
      </c>
      <c r="N106" s="1">
        <v>114.1</v>
      </c>
      <c r="O106" s="1">
        <v>173.7</v>
      </c>
      <c r="P106" s="1">
        <v>103.9</v>
      </c>
    </row>
    <row r="107" spans="1:16" x14ac:dyDescent="0.3">
      <c r="A107" s="1">
        <v>105</v>
      </c>
      <c r="B107" s="1">
        <v>197.5</v>
      </c>
      <c r="C107" s="1">
        <v>170.9</v>
      </c>
      <c r="D107" s="1">
        <v>144.5</v>
      </c>
      <c r="F107" s="1">
        <v>152.30000000000001</v>
      </c>
      <c r="G107" s="1">
        <v>161.5</v>
      </c>
      <c r="H107" s="1">
        <v>68.87</v>
      </c>
      <c r="I107" s="1">
        <v>117.7</v>
      </c>
      <c r="J107" s="1">
        <v>157.5</v>
      </c>
      <c r="K107" s="1">
        <v>125</v>
      </c>
      <c r="L107" s="1">
        <v>165.6</v>
      </c>
      <c r="M107" s="1">
        <v>161.6</v>
      </c>
      <c r="N107" s="1">
        <v>122.8</v>
      </c>
      <c r="O107" s="1">
        <v>174.9</v>
      </c>
      <c r="P107" s="1">
        <v>108</v>
      </c>
    </row>
    <row r="108" spans="1:16" x14ac:dyDescent="0.3">
      <c r="A108" s="1">
        <v>106</v>
      </c>
      <c r="C108" s="1">
        <v>158.19999999999999</v>
      </c>
      <c r="D108" s="1">
        <v>145.30000000000001</v>
      </c>
      <c r="F108" s="1">
        <v>151.4</v>
      </c>
      <c r="G108" s="1">
        <v>161.69999999999999</v>
      </c>
      <c r="H108" s="1">
        <v>69.66</v>
      </c>
      <c r="I108" s="1">
        <v>118.3</v>
      </c>
      <c r="J108" s="1">
        <v>158.69999999999999</v>
      </c>
      <c r="K108" s="1">
        <v>125</v>
      </c>
      <c r="L108" s="1">
        <v>164.2</v>
      </c>
      <c r="M108" s="1">
        <v>170</v>
      </c>
      <c r="N108" s="1">
        <v>121.2</v>
      </c>
      <c r="O108" s="1">
        <v>175.9</v>
      </c>
      <c r="P108" s="1">
        <v>108.6</v>
      </c>
    </row>
    <row r="109" spans="1:16" x14ac:dyDescent="0.3">
      <c r="A109" s="1">
        <v>107</v>
      </c>
      <c r="C109" s="1">
        <v>159.19999999999999</v>
      </c>
      <c r="D109" s="1">
        <v>146.30000000000001</v>
      </c>
      <c r="F109" s="1">
        <v>151.6</v>
      </c>
      <c r="G109" s="1">
        <v>163.19999999999999</v>
      </c>
      <c r="H109" s="1">
        <v>70.14</v>
      </c>
      <c r="I109" s="1">
        <v>119.4</v>
      </c>
      <c r="J109" s="1">
        <v>159.69999999999999</v>
      </c>
      <c r="K109" s="1">
        <v>117.6</v>
      </c>
      <c r="L109" s="1">
        <v>179</v>
      </c>
      <c r="M109" s="1">
        <v>174.8</v>
      </c>
      <c r="N109" s="1">
        <v>118.9</v>
      </c>
      <c r="O109" s="1">
        <v>177.4</v>
      </c>
      <c r="P109" s="1">
        <v>109.2</v>
      </c>
    </row>
    <row r="110" spans="1:16" x14ac:dyDescent="0.3">
      <c r="A110" s="1">
        <v>108</v>
      </c>
      <c r="C110" s="1">
        <v>161.4</v>
      </c>
      <c r="D110" s="1">
        <v>147.1</v>
      </c>
      <c r="F110" s="1">
        <v>152.6</v>
      </c>
      <c r="G110" s="1">
        <v>165.6</v>
      </c>
      <c r="H110" s="1">
        <v>70.930000000000007</v>
      </c>
      <c r="I110" s="1">
        <v>125.2</v>
      </c>
      <c r="J110" s="1">
        <v>161.30000000000001</v>
      </c>
      <c r="K110" s="1">
        <v>115.9</v>
      </c>
      <c r="L110" s="1">
        <v>181.2</v>
      </c>
      <c r="M110" s="1">
        <v>169.2</v>
      </c>
      <c r="N110" s="1">
        <v>133.4</v>
      </c>
      <c r="O110" s="1">
        <v>178.8</v>
      </c>
      <c r="P110" s="1">
        <v>111.7</v>
      </c>
    </row>
    <row r="111" spans="1:16" x14ac:dyDescent="0.3">
      <c r="A111" s="1">
        <v>109</v>
      </c>
      <c r="C111" s="1">
        <v>165.9</v>
      </c>
      <c r="D111" s="1">
        <v>148.19999999999999</v>
      </c>
      <c r="F111" s="1">
        <v>153.69999999999999</v>
      </c>
      <c r="G111" s="1">
        <v>167.3</v>
      </c>
      <c r="H111" s="1">
        <v>71.39</v>
      </c>
      <c r="I111" s="1">
        <v>124.2</v>
      </c>
      <c r="J111" s="1">
        <v>162.1</v>
      </c>
      <c r="K111" s="1">
        <v>117.7</v>
      </c>
      <c r="L111" s="1">
        <v>190.5</v>
      </c>
      <c r="M111" s="1">
        <v>181.5</v>
      </c>
      <c r="N111" s="1">
        <v>137.5</v>
      </c>
      <c r="O111" s="1">
        <v>181.2</v>
      </c>
      <c r="P111" s="1">
        <v>112.9</v>
      </c>
    </row>
    <row r="112" spans="1:16" x14ac:dyDescent="0.3">
      <c r="A112" s="1">
        <v>110</v>
      </c>
      <c r="C112" s="1">
        <v>168.2</v>
      </c>
      <c r="D112" s="1">
        <v>149.1</v>
      </c>
      <c r="F112" s="1">
        <v>154.9</v>
      </c>
      <c r="G112" s="1">
        <v>170.5</v>
      </c>
      <c r="H112" s="1">
        <v>71.62</v>
      </c>
      <c r="I112" s="1">
        <v>133.69999999999999</v>
      </c>
      <c r="J112" s="1">
        <v>163.30000000000001</v>
      </c>
      <c r="K112" s="1">
        <v>117.9</v>
      </c>
      <c r="L112" s="1">
        <v>190.2</v>
      </c>
      <c r="M112" s="1">
        <v>190</v>
      </c>
      <c r="N112" s="1">
        <v>122.9</v>
      </c>
      <c r="O112" s="1">
        <v>183.3</v>
      </c>
      <c r="P112" s="1">
        <v>113.8</v>
      </c>
    </row>
    <row r="113" spans="1:16" x14ac:dyDescent="0.3">
      <c r="A113" s="1">
        <v>111</v>
      </c>
      <c r="C113" s="1">
        <v>169.5</v>
      </c>
      <c r="D113" s="1">
        <v>150.19999999999999</v>
      </c>
      <c r="F113" s="1">
        <v>157.69999999999999</v>
      </c>
      <c r="G113" s="1">
        <v>172.9</v>
      </c>
      <c r="H113" s="1">
        <v>72.25</v>
      </c>
      <c r="I113" s="1">
        <v>132.69999999999999</v>
      </c>
      <c r="J113" s="1">
        <v>164.5</v>
      </c>
      <c r="K113" s="1">
        <v>118.6</v>
      </c>
      <c r="L113" s="1">
        <v>168</v>
      </c>
      <c r="M113" s="1">
        <v>185.9</v>
      </c>
      <c r="N113" s="1">
        <v>123.5</v>
      </c>
      <c r="O113" s="1">
        <v>188.1</v>
      </c>
      <c r="P113" s="1">
        <v>114.5</v>
      </c>
    </row>
    <row r="114" spans="1:16" x14ac:dyDescent="0.3">
      <c r="A114" s="1">
        <v>112</v>
      </c>
      <c r="C114" s="1">
        <v>172.6</v>
      </c>
      <c r="D114" s="1">
        <v>151</v>
      </c>
      <c r="F114" s="1">
        <v>158.4</v>
      </c>
      <c r="G114" s="1">
        <v>173.4</v>
      </c>
      <c r="H114" s="1">
        <v>73.06</v>
      </c>
      <c r="I114" s="1">
        <v>135.9</v>
      </c>
      <c r="J114" s="1">
        <v>165.7</v>
      </c>
      <c r="K114" s="1">
        <v>126</v>
      </c>
      <c r="L114" s="1">
        <v>166.1</v>
      </c>
      <c r="M114" s="1">
        <v>194.9</v>
      </c>
      <c r="N114" s="1">
        <v>126.5</v>
      </c>
      <c r="O114" s="1">
        <v>188.8</v>
      </c>
      <c r="P114" s="1">
        <v>115.3</v>
      </c>
    </row>
    <row r="115" spans="1:16" x14ac:dyDescent="0.3">
      <c r="A115" s="1">
        <v>113</v>
      </c>
      <c r="C115" s="1">
        <v>174.7</v>
      </c>
      <c r="D115" s="1">
        <v>151.69999999999999</v>
      </c>
      <c r="F115" s="1">
        <v>162</v>
      </c>
      <c r="G115" s="1">
        <v>176</v>
      </c>
      <c r="H115" s="1">
        <v>73.48</v>
      </c>
      <c r="I115" s="1">
        <v>142.19999999999999</v>
      </c>
      <c r="J115" s="1">
        <v>166.9</v>
      </c>
      <c r="K115" s="1">
        <v>130.5</v>
      </c>
      <c r="L115" s="1">
        <v>188.3</v>
      </c>
      <c r="M115" s="1">
        <v>197.1</v>
      </c>
      <c r="N115" s="1">
        <v>127.2</v>
      </c>
      <c r="O115" s="1">
        <v>191.4</v>
      </c>
      <c r="P115" s="1">
        <v>116.8</v>
      </c>
    </row>
    <row r="116" spans="1:16" x14ac:dyDescent="0.3">
      <c r="A116" s="1">
        <v>114</v>
      </c>
      <c r="C116" s="1">
        <v>177.2</v>
      </c>
      <c r="D116" s="1">
        <v>152.6</v>
      </c>
      <c r="F116" s="1">
        <v>167.2</v>
      </c>
      <c r="G116" s="1">
        <v>177.1</v>
      </c>
      <c r="H116" s="1">
        <v>74.400000000000006</v>
      </c>
      <c r="I116" s="1">
        <v>143.30000000000001</v>
      </c>
      <c r="J116" s="1">
        <v>171.1</v>
      </c>
      <c r="K116" s="1">
        <v>126.1</v>
      </c>
      <c r="L116" s="1">
        <v>185.5</v>
      </c>
      <c r="M116" s="1">
        <v>196.9</v>
      </c>
      <c r="N116" s="1">
        <v>139.80000000000001</v>
      </c>
      <c r="O116" s="1">
        <v>190.5</v>
      </c>
      <c r="P116" s="1">
        <v>117.6</v>
      </c>
    </row>
    <row r="117" spans="1:16" x14ac:dyDescent="0.3">
      <c r="A117" s="1">
        <v>115</v>
      </c>
      <c r="C117" s="1">
        <v>182.1</v>
      </c>
      <c r="D117" s="1">
        <v>153.30000000000001</v>
      </c>
      <c r="F117" s="1">
        <v>170.2</v>
      </c>
      <c r="G117" s="1">
        <v>178.8</v>
      </c>
      <c r="H117" s="1">
        <v>74.98</v>
      </c>
      <c r="I117" s="1">
        <v>148.1</v>
      </c>
      <c r="J117" s="1">
        <v>172.7</v>
      </c>
      <c r="K117" s="1">
        <v>126.3</v>
      </c>
      <c r="L117" s="1">
        <v>188.1</v>
      </c>
      <c r="M117" s="1">
        <v>195.8</v>
      </c>
      <c r="N117" s="1">
        <v>132.1</v>
      </c>
      <c r="O117" s="1">
        <v>193.6</v>
      </c>
      <c r="P117" s="1">
        <v>118.3</v>
      </c>
    </row>
    <row r="118" spans="1:16" x14ac:dyDescent="0.3">
      <c r="A118" s="1">
        <v>116</v>
      </c>
      <c r="C118" s="1">
        <v>184.8</v>
      </c>
      <c r="D118" s="1">
        <v>154.30000000000001</v>
      </c>
      <c r="F118" s="1">
        <v>170.9</v>
      </c>
      <c r="G118" s="1">
        <v>180.6</v>
      </c>
      <c r="H118" s="1">
        <v>76.42</v>
      </c>
      <c r="I118" s="1">
        <v>149.6</v>
      </c>
      <c r="J118" s="1">
        <v>172.1</v>
      </c>
      <c r="K118" s="1">
        <v>124.4</v>
      </c>
      <c r="L118" s="1">
        <v>190.4</v>
      </c>
      <c r="M118" s="1">
        <v>197.4</v>
      </c>
      <c r="N118" s="1">
        <v>133.5</v>
      </c>
      <c r="O118" s="1">
        <v>196.9</v>
      </c>
      <c r="P118" s="1">
        <v>119.9</v>
      </c>
    </row>
    <row r="119" spans="1:16" x14ac:dyDescent="0.3">
      <c r="A119" s="1">
        <v>117</v>
      </c>
      <c r="C119" s="1">
        <v>187</v>
      </c>
      <c r="D119" s="1">
        <v>155.6</v>
      </c>
      <c r="F119" s="1">
        <v>173.4</v>
      </c>
      <c r="G119" s="1">
        <v>181.5</v>
      </c>
      <c r="H119" s="1">
        <v>75.91</v>
      </c>
      <c r="I119" s="1">
        <v>150.6</v>
      </c>
      <c r="J119" s="1">
        <v>178.8</v>
      </c>
      <c r="K119" s="1">
        <v>128.4</v>
      </c>
      <c r="L119" s="1">
        <v>193.7</v>
      </c>
      <c r="M119" s="1">
        <v>189.5</v>
      </c>
      <c r="N119" s="1">
        <v>155.5</v>
      </c>
      <c r="O119" s="1">
        <v>198.2</v>
      </c>
      <c r="P119" s="1">
        <v>119.9</v>
      </c>
    </row>
    <row r="120" spans="1:16" x14ac:dyDescent="0.3">
      <c r="A120" s="1">
        <v>118</v>
      </c>
      <c r="C120" s="1">
        <v>189.7</v>
      </c>
      <c r="D120" s="1">
        <v>156.80000000000001</v>
      </c>
      <c r="F120" s="1">
        <v>174.8</v>
      </c>
      <c r="G120" s="1">
        <v>182.4</v>
      </c>
      <c r="H120" s="1">
        <v>76.099999999999994</v>
      </c>
      <c r="I120" s="1">
        <v>151.5</v>
      </c>
      <c r="J120" s="1">
        <v>178.3</v>
      </c>
      <c r="K120" s="1">
        <v>130.30000000000001</v>
      </c>
      <c r="L120" s="1">
        <v>193.5</v>
      </c>
      <c r="M120" s="1">
        <v>187.7</v>
      </c>
      <c r="N120" s="1">
        <v>134.19999999999999</v>
      </c>
      <c r="P120" s="1">
        <v>120.8</v>
      </c>
    </row>
    <row r="121" spans="1:16" x14ac:dyDescent="0.3">
      <c r="A121" s="1">
        <v>119</v>
      </c>
      <c r="C121" s="1">
        <v>194.7</v>
      </c>
      <c r="D121" s="1">
        <v>158.1</v>
      </c>
      <c r="F121" s="1">
        <v>176.3</v>
      </c>
      <c r="G121" s="1">
        <v>183.4</v>
      </c>
      <c r="H121" s="1">
        <v>76.75</v>
      </c>
      <c r="I121" s="1">
        <v>154.1</v>
      </c>
      <c r="J121" s="1">
        <v>179.8</v>
      </c>
      <c r="K121" s="1">
        <v>127.3</v>
      </c>
      <c r="L121" s="1">
        <v>186.6</v>
      </c>
      <c r="M121" s="1">
        <v>188.9</v>
      </c>
      <c r="N121" s="1">
        <v>135.19999999999999</v>
      </c>
      <c r="P121" s="1">
        <v>122</v>
      </c>
    </row>
    <row r="122" spans="1:16" x14ac:dyDescent="0.3">
      <c r="A122" s="1">
        <v>120</v>
      </c>
      <c r="C122" s="1">
        <v>194.5</v>
      </c>
      <c r="D122" s="1">
        <v>160.80000000000001</v>
      </c>
      <c r="F122" s="1">
        <v>177.5</v>
      </c>
      <c r="G122" s="1">
        <v>187.1</v>
      </c>
      <c r="H122" s="1">
        <v>77.25</v>
      </c>
      <c r="I122" s="1">
        <v>155.30000000000001</v>
      </c>
      <c r="J122" s="1">
        <v>181</v>
      </c>
      <c r="K122" s="1">
        <v>128.4</v>
      </c>
      <c r="L122" s="1">
        <v>171.7</v>
      </c>
      <c r="M122" s="1">
        <v>192.9</v>
      </c>
      <c r="N122" s="1">
        <v>143.69999999999999</v>
      </c>
      <c r="P122" s="1">
        <v>122.3</v>
      </c>
    </row>
    <row r="123" spans="1:16" x14ac:dyDescent="0.3">
      <c r="A123" s="1">
        <v>121</v>
      </c>
      <c r="C123" s="1">
        <v>193.1</v>
      </c>
      <c r="D123" s="1">
        <v>163.9</v>
      </c>
      <c r="F123" s="1">
        <v>179.4</v>
      </c>
      <c r="G123" s="1">
        <v>190.7</v>
      </c>
      <c r="H123" s="1">
        <v>77.61</v>
      </c>
      <c r="I123" s="1">
        <v>154.5</v>
      </c>
      <c r="J123" s="1">
        <v>183.6</v>
      </c>
      <c r="K123" s="1">
        <v>131.6</v>
      </c>
      <c r="L123" s="1">
        <v>172.2</v>
      </c>
      <c r="M123" s="1">
        <v>194.4</v>
      </c>
      <c r="N123" s="1">
        <v>137.5</v>
      </c>
      <c r="P123" s="1">
        <v>123</v>
      </c>
    </row>
    <row r="124" spans="1:16" x14ac:dyDescent="0.3">
      <c r="A124" s="1">
        <v>122</v>
      </c>
      <c r="C124" s="1">
        <v>193.8</v>
      </c>
      <c r="D124" s="1">
        <v>166.5</v>
      </c>
      <c r="F124" s="1">
        <v>180.7</v>
      </c>
      <c r="G124" s="1">
        <v>187.3</v>
      </c>
      <c r="H124" s="1">
        <v>77.900000000000006</v>
      </c>
      <c r="I124" s="1">
        <v>155.9</v>
      </c>
      <c r="J124" s="1">
        <v>185.7</v>
      </c>
      <c r="K124" s="1">
        <v>133.6</v>
      </c>
      <c r="L124" s="1">
        <v>174</v>
      </c>
      <c r="M124" s="1">
        <v>197.5</v>
      </c>
      <c r="N124" s="1">
        <v>143.30000000000001</v>
      </c>
      <c r="P124" s="1">
        <v>124.1</v>
      </c>
    </row>
    <row r="125" spans="1:16" x14ac:dyDescent="0.3">
      <c r="A125" s="1">
        <v>123</v>
      </c>
      <c r="C125" s="1">
        <v>194.8</v>
      </c>
      <c r="D125" s="1">
        <v>167.7</v>
      </c>
      <c r="F125" s="1">
        <v>182.4</v>
      </c>
      <c r="G125" s="1">
        <v>188.4</v>
      </c>
      <c r="H125" s="1">
        <v>78.25</v>
      </c>
      <c r="I125" s="1">
        <v>163.69999999999999</v>
      </c>
      <c r="J125" s="1">
        <v>191.2</v>
      </c>
      <c r="K125" s="1">
        <v>137.19999999999999</v>
      </c>
      <c r="L125" s="1">
        <v>174.9</v>
      </c>
      <c r="N125" s="1">
        <v>171.6</v>
      </c>
      <c r="P125" s="1">
        <v>124.7</v>
      </c>
    </row>
    <row r="126" spans="1:16" x14ac:dyDescent="0.3">
      <c r="A126" s="1">
        <v>124</v>
      </c>
      <c r="C126" s="1">
        <v>195.6</v>
      </c>
      <c r="D126" s="1">
        <v>168.9</v>
      </c>
      <c r="F126" s="1">
        <v>183.9</v>
      </c>
      <c r="G126" s="1">
        <v>190</v>
      </c>
      <c r="H126" s="1">
        <v>78.709999999999994</v>
      </c>
      <c r="I126" s="1">
        <v>166.4</v>
      </c>
      <c r="J126" s="1">
        <v>191.8</v>
      </c>
      <c r="K126" s="1">
        <v>132.69999999999999</v>
      </c>
      <c r="L126" s="1">
        <v>181.4</v>
      </c>
      <c r="N126" s="1">
        <v>174.8</v>
      </c>
      <c r="P126" s="1">
        <v>125.4</v>
      </c>
    </row>
    <row r="127" spans="1:16" x14ac:dyDescent="0.3">
      <c r="A127" s="1">
        <v>125</v>
      </c>
      <c r="C127" s="1">
        <v>195.8</v>
      </c>
      <c r="D127" s="1">
        <v>170.2</v>
      </c>
      <c r="F127" s="1">
        <v>188.4</v>
      </c>
      <c r="G127" s="1">
        <v>191.3</v>
      </c>
      <c r="H127" s="1">
        <v>79.22</v>
      </c>
      <c r="I127" s="1">
        <v>165.8</v>
      </c>
      <c r="J127" s="1">
        <v>194.1</v>
      </c>
      <c r="K127" s="1">
        <v>137.4</v>
      </c>
      <c r="L127" s="1">
        <v>182.1</v>
      </c>
      <c r="N127" s="1">
        <v>144</v>
      </c>
      <c r="P127" s="1">
        <v>126.4</v>
      </c>
    </row>
    <row r="128" spans="1:16" x14ac:dyDescent="0.3">
      <c r="A128" s="1">
        <v>126</v>
      </c>
      <c r="C128" s="1">
        <v>195.7</v>
      </c>
      <c r="D128" s="1">
        <v>171.7</v>
      </c>
      <c r="F128" s="1">
        <v>188.1</v>
      </c>
      <c r="G128" s="1">
        <v>192.5</v>
      </c>
      <c r="H128" s="1">
        <v>79.25</v>
      </c>
      <c r="I128" s="1">
        <v>168.7</v>
      </c>
      <c r="J128" s="1">
        <v>196.8</v>
      </c>
      <c r="K128" s="1">
        <v>134.19999999999999</v>
      </c>
      <c r="L128" s="1">
        <v>186</v>
      </c>
      <c r="N128" s="1">
        <v>156.5</v>
      </c>
      <c r="P128" s="1">
        <v>127.2</v>
      </c>
    </row>
    <row r="129" spans="1:16" x14ac:dyDescent="0.3">
      <c r="A129" s="1">
        <v>127</v>
      </c>
      <c r="C129" s="1">
        <v>195.8</v>
      </c>
      <c r="D129" s="1">
        <v>173</v>
      </c>
      <c r="F129" s="1">
        <v>189.6</v>
      </c>
      <c r="G129" s="1">
        <v>193.7</v>
      </c>
      <c r="H129" s="1">
        <v>79.73</v>
      </c>
      <c r="I129" s="1">
        <v>169.2</v>
      </c>
      <c r="J129" s="1">
        <v>198.9</v>
      </c>
      <c r="K129" s="1">
        <v>134.9</v>
      </c>
      <c r="L129" s="1">
        <v>188.6</v>
      </c>
      <c r="N129" s="1">
        <v>169.5</v>
      </c>
      <c r="P129" s="1">
        <v>128.1</v>
      </c>
    </row>
    <row r="130" spans="1:16" x14ac:dyDescent="0.3">
      <c r="A130" s="1">
        <v>128</v>
      </c>
      <c r="C130" s="1">
        <v>198.2</v>
      </c>
      <c r="D130" s="1">
        <v>174.2</v>
      </c>
      <c r="F130" s="1">
        <v>192.4</v>
      </c>
      <c r="G130" s="1">
        <v>195.1</v>
      </c>
      <c r="H130" s="1">
        <v>79.95</v>
      </c>
      <c r="I130" s="1">
        <v>169.1</v>
      </c>
      <c r="K130" s="1">
        <v>135.9</v>
      </c>
      <c r="L130" s="1">
        <v>184.7</v>
      </c>
      <c r="N130" s="1">
        <v>144.5</v>
      </c>
      <c r="P130" s="1">
        <v>128.69999999999999</v>
      </c>
    </row>
    <row r="131" spans="1:16" x14ac:dyDescent="0.3">
      <c r="A131" s="1">
        <v>129</v>
      </c>
      <c r="D131" s="1">
        <v>175.8</v>
      </c>
      <c r="F131" s="1">
        <v>193.4</v>
      </c>
      <c r="G131" s="1">
        <v>196.6</v>
      </c>
      <c r="H131" s="1">
        <v>80.260000000000005</v>
      </c>
      <c r="I131" s="1">
        <v>170.3</v>
      </c>
      <c r="K131" s="1">
        <v>138.6</v>
      </c>
      <c r="L131" s="1">
        <v>185</v>
      </c>
      <c r="N131" s="1">
        <v>145.5</v>
      </c>
      <c r="P131" s="1">
        <v>129.4</v>
      </c>
    </row>
    <row r="132" spans="1:16" x14ac:dyDescent="0.3">
      <c r="A132" s="1">
        <v>130</v>
      </c>
      <c r="D132" s="1">
        <v>177.9</v>
      </c>
      <c r="F132" s="1">
        <v>194</v>
      </c>
      <c r="G132" s="1">
        <v>197.8</v>
      </c>
      <c r="H132" s="1">
        <v>80.75</v>
      </c>
      <c r="I132" s="1">
        <v>171.3</v>
      </c>
      <c r="K132" s="1">
        <v>139.4</v>
      </c>
      <c r="L132" s="1">
        <v>185.2</v>
      </c>
      <c r="N132" s="1">
        <v>147.80000000000001</v>
      </c>
      <c r="P132" s="1">
        <v>130</v>
      </c>
    </row>
    <row r="133" spans="1:16" x14ac:dyDescent="0.3">
      <c r="A133" s="1">
        <v>131</v>
      </c>
      <c r="D133" s="1">
        <v>179.7</v>
      </c>
      <c r="F133" s="1">
        <v>195.7</v>
      </c>
      <c r="G133" s="1">
        <v>195</v>
      </c>
      <c r="H133" s="1">
        <v>81.12</v>
      </c>
      <c r="I133" s="1">
        <v>174.1</v>
      </c>
      <c r="K133" s="1">
        <v>142</v>
      </c>
      <c r="L133" s="1">
        <v>186.4</v>
      </c>
      <c r="N133" s="1">
        <v>150.30000000000001</v>
      </c>
      <c r="P133" s="1">
        <v>130.5</v>
      </c>
    </row>
    <row r="134" spans="1:16" x14ac:dyDescent="0.3">
      <c r="A134" s="1">
        <v>132</v>
      </c>
      <c r="D134" s="1">
        <v>181.5</v>
      </c>
      <c r="F134" s="1">
        <v>196.5</v>
      </c>
      <c r="G134" s="1">
        <v>196.4</v>
      </c>
      <c r="H134" s="1">
        <v>81.459999999999994</v>
      </c>
      <c r="I134" s="1">
        <v>177.3</v>
      </c>
      <c r="K134" s="1">
        <v>146.19999999999999</v>
      </c>
      <c r="L134" s="1">
        <v>187.6</v>
      </c>
      <c r="N134" s="1">
        <v>151.5</v>
      </c>
      <c r="P134" s="1">
        <v>131.1</v>
      </c>
    </row>
    <row r="135" spans="1:16" x14ac:dyDescent="0.3">
      <c r="A135" s="1">
        <v>133</v>
      </c>
      <c r="D135" s="1">
        <v>182.9</v>
      </c>
      <c r="F135" s="1">
        <v>197.4</v>
      </c>
      <c r="G135" s="1">
        <v>197.1</v>
      </c>
      <c r="H135" s="1">
        <v>81.790000000000006</v>
      </c>
      <c r="I135" s="1">
        <v>183</v>
      </c>
      <c r="K135" s="1">
        <v>143.30000000000001</v>
      </c>
      <c r="L135" s="1">
        <v>189.5</v>
      </c>
      <c r="N135" s="1">
        <v>153.1</v>
      </c>
      <c r="P135" s="1">
        <v>134.30000000000001</v>
      </c>
    </row>
    <row r="136" spans="1:16" x14ac:dyDescent="0.3">
      <c r="A136" s="1">
        <v>134</v>
      </c>
      <c r="D136" s="1">
        <v>184.3</v>
      </c>
      <c r="F136" s="1">
        <v>198.1</v>
      </c>
      <c r="G136" s="1">
        <v>197.5</v>
      </c>
      <c r="H136" s="1">
        <v>82.25</v>
      </c>
      <c r="I136" s="1">
        <v>185.7</v>
      </c>
      <c r="K136" s="1">
        <v>151.69999999999999</v>
      </c>
      <c r="L136" s="1">
        <v>190.9</v>
      </c>
      <c r="N136" s="1">
        <v>158.4</v>
      </c>
      <c r="P136" s="1">
        <v>135.19999999999999</v>
      </c>
    </row>
    <row r="137" spans="1:16" x14ac:dyDescent="0.3">
      <c r="A137" s="1">
        <v>135</v>
      </c>
      <c r="D137" s="1">
        <v>185.5</v>
      </c>
      <c r="F137" s="1">
        <v>197.9</v>
      </c>
      <c r="G137" s="1">
        <v>198.9</v>
      </c>
      <c r="H137" s="1">
        <v>82.68</v>
      </c>
      <c r="I137" s="1">
        <v>183.7</v>
      </c>
      <c r="K137" s="1">
        <v>153.9</v>
      </c>
      <c r="L137" s="1">
        <v>192.2</v>
      </c>
      <c r="N137" s="1">
        <v>162.4</v>
      </c>
      <c r="P137" s="1">
        <v>133.1</v>
      </c>
    </row>
    <row r="138" spans="1:16" x14ac:dyDescent="0.3">
      <c r="A138" s="1">
        <v>136</v>
      </c>
      <c r="D138" s="1">
        <v>186.5</v>
      </c>
      <c r="F138" s="1">
        <v>197.5</v>
      </c>
      <c r="H138" s="1">
        <v>82.92</v>
      </c>
      <c r="I138" s="1">
        <v>182.4</v>
      </c>
      <c r="K138" s="1">
        <v>150.80000000000001</v>
      </c>
      <c r="L138" s="1">
        <v>195.5</v>
      </c>
      <c r="N138" s="1">
        <v>165.4</v>
      </c>
      <c r="P138" s="1">
        <v>133.69999999999999</v>
      </c>
    </row>
    <row r="139" spans="1:16" x14ac:dyDescent="0.3">
      <c r="A139" s="1">
        <v>137</v>
      </c>
      <c r="D139" s="1">
        <v>187.5</v>
      </c>
      <c r="F139" s="1">
        <v>198.5</v>
      </c>
      <c r="H139" s="1">
        <v>83.25</v>
      </c>
      <c r="I139" s="1">
        <v>188</v>
      </c>
      <c r="K139" s="1">
        <v>147</v>
      </c>
      <c r="L139" s="1">
        <v>195</v>
      </c>
      <c r="N139" s="1">
        <v>164.3</v>
      </c>
      <c r="P139" s="1">
        <v>134.69999999999999</v>
      </c>
    </row>
    <row r="140" spans="1:16" x14ac:dyDescent="0.3">
      <c r="A140" s="1">
        <v>138</v>
      </c>
      <c r="D140" s="1">
        <v>188.5</v>
      </c>
      <c r="H140" s="1">
        <v>83.62</v>
      </c>
      <c r="I140" s="1">
        <v>181.7</v>
      </c>
      <c r="K140" s="1">
        <v>147.80000000000001</v>
      </c>
      <c r="L140" s="1">
        <v>195.8</v>
      </c>
      <c r="N140" s="1">
        <v>174.1</v>
      </c>
      <c r="P140" s="1">
        <v>135.1</v>
      </c>
    </row>
    <row r="141" spans="1:16" x14ac:dyDescent="0.3">
      <c r="A141" s="1">
        <v>139</v>
      </c>
      <c r="D141" s="1">
        <v>189.4</v>
      </c>
      <c r="H141" s="1">
        <v>83.95</v>
      </c>
      <c r="I141" s="1">
        <v>182.7</v>
      </c>
      <c r="K141" s="1">
        <v>148.80000000000001</v>
      </c>
      <c r="L141" s="1">
        <v>196.7</v>
      </c>
      <c r="N141" s="1">
        <v>175.3</v>
      </c>
      <c r="P141" s="1">
        <v>136</v>
      </c>
    </row>
    <row r="142" spans="1:16" x14ac:dyDescent="0.3">
      <c r="A142" s="1">
        <v>140</v>
      </c>
      <c r="D142" s="1">
        <v>190.5</v>
      </c>
      <c r="H142" s="1">
        <v>84.25</v>
      </c>
      <c r="I142" s="1">
        <v>187.8</v>
      </c>
      <c r="K142" s="1">
        <v>152</v>
      </c>
      <c r="L142" s="1">
        <v>197.8</v>
      </c>
      <c r="N142" s="1">
        <v>175.8</v>
      </c>
      <c r="P142" s="1">
        <v>137</v>
      </c>
    </row>
    <row r="143" spans="1:16" x14ac:dyDescent="0.3">
      <c r="A143" s="1">
        <v>141</v>
      </c>
      <c r="D143" s="1">
        <v>191.5</v>
      </c>
      <c r="H143" s="1">
        <v>84.62</v>
      </c>
      <c r="I143" s="1">
        <v>185.8</v>
      </c>
      <c r="K143" s="1">
        <v>149.9</v>
      </c>
      <c r="N143" s="1">
        <v>180</v>
      </c>
      <c r="P143" s="1">
        <v>138.9</v>
      </c>
    </row>
    <row r="144" spans="1:16" x14ac:dyDescent="0.3">
      <c r="A144" s="1">
        <v>142</v>
      </c>
      <c r="D144" s="1">
        <v>192.6</v>
      </c>
      <c r="H144" s="1">
        <v>84.8</v>
      </c>
      <c r="I144" s="1">
        <v>187.8</v>
      </c>
      <c r="K144" s="1">
        <v>150.1</v>
      </c>
      <c r="N144" s="1">
        <v>180.5</v>
      </c>
      <c r="P144" s="1">
        <v>140.30000000000001</v>
      </c>
    </row>
    <row r="145" spans="1:16" x14ac:dyDescent="0.3">
      <c r="A145" s="1">
        <v>143</v>
      </c>
      <c r="D145" s="1">
        <v>193.5</v>
      </c>
      <c r="H145" s="1">
        <v>85.25</v>
      </c>
      <c r="I145" s="1">
        <v>193.2</v>
      </c>
      <c r="K145" s="1">
        <v>150.80000000000001</v>
      </c>
      <c r="N145" s="1">
        <v>187.6</v>
      </c>
      <c r="P145" s="1">
        <v>142.1</v>
      </c>
    </row>
    <row r="146" spans="1:16" x14ac:dyDescent="0.3">
      <c r="A146" s="1">
        <v>144</v>
      </c>
      <c r="D146" s="1">
        <v>194.9</v>
      </c>
      <c r="H146" s="1">
        <v>85.55</v>
      </c>
      <c r="I146" s="1">
        <v>192.7</v>
      </c>
      <c r="K146" s="1">
        <v>151.5</v>
      </c>
      <c r="N146" s="1">
        <v>189.5</v>
      </c>
      <c r="P146" s="1">
        <v>144.19999999999999</v>
      </c>
    </row>
    <row r="147" spans="1:16" x14ac:dyDescent="0.3">
      <c r="A147" s="1">
        <v>145</v>
      </c>
      <c r="D147" s="1">
        <v>196.3</v>
      </c>
      <c r="H147" s="1">
        <v>85.81</v>
      </c>
      <c r="I147" s="1">
        <v>188.8</v>
      </c>
      <c r="K147" s="1">
        <v>153.5</v>
      </c>
      <c r="N147" s="1">
        <v>190.4</v>
      </c>
      <c r="P147" s="1">
        <v>145.6</v>
      </c>
    </row>
    <row r="148" spans="1:16" x14ac:dyDescent="0.3">
      <c r="A148" s="1">
        <v>146</v>
      </c>
      <c r="D148" s="1">
        <v>197.8</v>
      </c>
      <c r="H148" s="1">
        <v>86.25</v>
      </c>
      <c r="I148" s="1">
        <v>189.5</v>
      </c>
      <c r="K148" s="1">
        <v>157.30000000000001</v>
      </c>
      <c r="N148" s="1">
        <v>191.6</v>
      </c>
      <c r="P148" s="1">
        <v>148</v>
      </c>
    </row>
    <row r="149" spans="1:16" x14ac:dyDescent="0.3">
      <c r="A149" s="1">
        <v>147</v>
      </c>
      <c r="H149" s="1">
        <v>86.56</v>
      </c>
      <c r="I149" s="1">
        <v>190.3</v>
      </c>
      <c r="K149" s="1">
        <v>155.5</v>
      </c>
      <c r="N149" s="1">
        <v>192.6</v>
      </c>
      <c r="P149" s="1">
        <v>148.80000000000001</v>
      </c>
    </row>
    <row r="150" spans="1:16" x14ac:dyDescent="0.3">
      <c r="A150" s="1">
        <v>148</v>
      </c>
      <c r="H150" s="1">
        <v>86.92</v>
      </c>
      <c r="I150" s="1">
        <v>193.4</v>
      </c>
      <c r="K150" s="1">
        <v>153.80000000000001</v>
      </c>
      <c r="N150" s="1">
        <v>193.3</v>
      </c>
      <c r="P150" s="1">
        <v>151</v>
      </c>
    </row>
    <row r="151" spans="1:16" x14ac:dyDescent="0.3">
      <c r="A151" s="1">
        <v>149</v>
      </c>
      <c r="H151" s="1">
        <v>87.61</v>
      </c>
      <c r="I151" s="1">
        <v>191.4</v>
      </c>
      <c r="K151" s="1">
        <v>155</v>
      </c>
      <c r="N151" s="1">
        <v>193.5</v>
      </c>
      <c r="P151" s="1">
        <v>153.19999999999999</v>
      </c>
    </row>
    <row r="152" spans="1:16" x14ac:dyDescent="0.3">
      <c r="A152" s="1">
        <v>150</v>
      </c>
      <c r="H152" s="1">
        <v>87.75</v>
      </c>
      <c r="I152" s="1">
        <v>192.4</v>
      </c>
      <c r="K152" s="1">
        <v>159.30000000000001</v>
      </c>
      <c r="N152" s="1">
        <v>195.2</v>
      </c>
      <c r="P152" s="1">
        <v>155.30000000000001</v>
      </c>
    </row>
    <row r="153" spans="1:16" x14ac:dyDescent="0.3">
      <c r="A153" s="1">
        <v>151</v>
      </c>
      <c r="H153" s="1">
        <v>88.29</v>
      </c>
      <c r="I153" s="1">
        <v>195</v>
      </c>
      <c r="K153" s="1">
        <v>161.19999999999999</v>
      </c>
      <c r="N153" s="1">
        <v>196</v>
      </c>
      <c r="P153" s="1">
        <v>157.6</v>
      </c>
    </row>
    <row r="154" spans="1:16" x14ac:dyDescent="0.3">
      <c r="A154" s="1">
        <v>152</v>
      </c>
      <c r="H154" s="1">
        <v>88.95</v>
      </c>
      <c r="I154" s="1">
        <v>195.6</v>
      </c>
      <c r="K154" s="1">
        <v>163.9</v>
      </c>
      <c r="P154" s="1">
        <v>158.4</v>
      </c>
    </row>
    <row r="155" spans="1:16" x14ac:dyDescent="0.3">
      <c r="A155" s="1">
        <v>153</v>
      </c>
      <c r="H155" s="1">
        <v>89.39</v>
      </c>
      <c r="I155" s="1">
        <v>197</v>
      </c>
      <c r="K155" s="1">
        <v>163.4</v>
      </c>
      <c r="P155" s="1">
        <v>159.4</v>
      </c>
    </row>
    <row r="156" spans="1:16" x14ac:dyDescent="0.3">
      <c r="A156" s="1">
        <v>154</v>
      </c>
      <c r="H156" s="1">
        <v>90.44</v>
      </c>
      <c r="I156" s="1">
        <v>197.4</v>
      </c>
      <c r="K156" s="1">
        <v>162</v>
      </c>
      <c r="P156" s="1">
        <v>159</v>
      </c>
    </row>
    <row r="157" spans="1:16" x14ac:dyDescent="0.3">
      <c r="A157" s="1">
        <v>155</v>
      </c>
      <c r="H157" s="1">
        <v>91.54</v>
      </c>
      <c r="I157" s="1">
        <v>198.5</v>
      </c>
      <c r="K157" s="1">
        <v>167.5</v>
      </c>
      <c r="P157" s="1">
        <v>159.9</v>
      </c>
    </row>
    <row r="158" spans="1:16" x14ac:dyDescent="0.3">
      <c r="A158" s="1">
        <v>156</v>
      </c>
      <c r="H158" s="1">
        <v>92.19</v>
      </c>
      <c r="K158" s="1">
        <v>179.8</v>
      </c>
      <c r="P158" s="1">
        <v>161.6</v>
      </c>
    </row>
    <row r="159" spans="1:16" x14ac:dyDescent="0.3">
      <c r="A159" s="1">
        <v>157</v>
      </c>
      <c r="H159" s="1">
        <v>92.76</v>
      </c>
      <c r="K159" s="1">
        <v>178.9</v>
      </c>
      <c r="P159" s="1">
        <v>161.6</v>
      </c>
    </row>
    <row r="160" spans="1:16" x14ac:dyDescent="0.3">
      <c r="A160" s="1">
        <v>158</v>
      </c>
      <c r="H160" s="1">
        <v>93.27</v>
      </c>
      <c r="K160" s="1">
        <v>166.6</v>
      </c>
      <c r="P160" s="1">
        <v>165.5</v>
      </c>
    </row>
    <row r="161" spans="1:16" x14ac:dyDescent="0.3">
      <c r="A161" s="1">
        <v>159</v>
      </c>
      <c r="H161" s="1">
        <v>94.51</v>
      </c>
      <c r="K161" s="1">
        <v>170</v>
      </c>
      <c r="P161" s="1">
        <v>165.5</v>
      </c>
    </row>
    <row r="162" spans="1:16" x14ac:dyDescent="0.3">
      <c r="A162" s="1">
        <v>160</v>
      </c>
      <c r="H162" s="1">
        <v>94.82</v>
      </c>
      <c r="K162" s="1">
        <v>171.9</v>
      </c>
      <c r="P162" s="1">
        <v>166.6</v>
      </c>
    </row>
    <row r="163" spans="1:16" x14ac:dyDescent="0.3">
      <c r="A163" s="1">
        <v>161</v>
      </c>
      <c r="H163" s="1">
        <v>97.83</v>
      </c>
      <c r="K163" s="1">
        <v>170.1</v>
      </c>
      <c r="P163" s="1">
        <v>163.9</v>
      </c>
    </row>
    <row r="164" spans="1:16" x14ac:dyDescent="0.3">
      <c r="A164" s="1">
        <v>162</v>
      </c>
      <c r="H164" s="1">
        <v>98.07</v>
      </c>
      <c r="K164" s="1">
        <v>168.8</v>
      </c>
      <c r="P164" s="1">
        <v>166.3</v>
      </c>
    </row>
    <row r="165" spans="1:16" x14ac:dyDescent="0.3">
      <c r="A165" s="1">
        <v>163</v>
      </c>
      <c r="H165" s="1">
        <v>100.7</v>
      </c>
      <c r="K165" s="1">
        <v>169.8</v>
      </c>
      <c r="P165" s="1">
        <v>169.1</v>
      </c>
    </row>
    <row r="166" spans="1:16" x14ac:dyDescent="0.3">
      <c r="A166" s="1">
        <v>164</v>
      </c>
      <c r="H166" s="1">
        <v>101.9</v>
      </c>
      <c r="K166" s="1">
        <v>173.8</v>
      </c>
      <c r="P166" s="1">
        <v>169.2</v>
      </c>
    </row>
    <row r="167" spans="1:16" x14ac:dyDescent="0.3">
      <c r="A167" s="1">
        <v>165</v>
      </c>
      <c r="H167" s="1">
        <v>98.38</v>
      </c>
      <c r="K167" s="1">
        <v>174.1</v>
      </c>
      <c r="P167" s="1">
        <v>171.3</v>
      </c>
    </row>
    <row r="168" spans="1:16" x14ac:dyDescent="0.3">
      <c r="A168" s="1">
        <v>166</v>
      </c>
      <c r="H168" s="1">
        <v>100.1</v>
      </c>
      <c r="K168" s="1">
        <v>175.4</v>
      </c>
      <c r="P168" s="1">
        <v>171.9</v>
      </c>
    </row>
    <row r="169" spans="1:16" x14ac:dyDescent="0.3">
      <c r="A169" s="1">
        <v>167</v>
      </c>
      <c r="H169" s="1">
        <v>105.4</v>
      </c>
      <c r="K169" s="1">
        <v>174.2</v>
      </c>
      <c r="P169" s="1">
        <v>172.8</v>
      </c>
    </row>
    <row r="170" spans="1:16" x14ac:dyDescent="0.3">
      <c r="A170" s="1">
        <v>168</v>
      </c>
      <c r="H170" s="1">
        <v>105.3</v>
      </c>
      <c r="K170" s="1">
        <v>178.5</v>
      </c>
      <c r="P170" s="1">
        <v>173.7</v>
      </c>
    </row>
    <row r="171" spans="1:16" x14ac:dyDescent="0.3">
      <c r="A171" s="1">
        <v>169</v>
      </c>
      <c r="H171" s="1">
        <v>108.8</v>
      </c>
      <c r="K171" s="1">
        <v>176.6</v>
      </c>
      <c r="P171" s="1">
        <v>176.9</v>
      </c>
    </row>
    <row r="172" spans="1:16" x14ac:dyDescent="0.3">
      <c r="A172" s="1">
        <v>170</v>
      </c>
      <c r="H172" s="1">
        <v>103.1</v>
      </c>
      <c r="K172" s="1">
        <v>189.3</v>
      </c>
      <c r="P172" s="1">
        <v>175.5</v>
      </c>
    </row>
    <row r="173" spans="1:16" x14ac:dyDescent="0.3">
      <c r="A173" s="1">
        <v>171</v>
      </c>
      <c r="H173" s="1">
        <v>102.9</v>
      </c>
      <c r="K173" s="1">
        <v>194.6</v>
      </c>
      <c r="P173" s="1">
        <v>176.7</v>
      </c>
    </row>
    <row r="174" spans="1:16" x14ac:dyDescent="0.3">
      <c r="A174" s="1">
        <v>172</v>
      </c>
      <c r="H174" s="1">
        <v>104.6</v>
      </c>
      <c r="K174" s="1">
        <v>194.8</v>
      </c>
      <c r="P174" s="1">
        <v>178.2</v>
      </c>
    </row>
    <row r="175" spans="1:16" x14ac:dyDescent="0.3">
      <c r="A175" s="1">
        <v>173</v>
      </c>
      <c r="H175" s="1">
        <v>105.3</v>
      </c>
      <c r="K175" s="1">
        <v>195.1</v>
      </c>
      <c r="P175" s="1">
        <v>178.6</v>
      </c>
    </row>
    <row r="176" spans="1:16" x14ac:dyDescent="0.3">
      <c r="A176" s="1">
        <v>174</v>
      </c>
      <c r="H176" s="1">
        <v>105.8</v>
      </c>
      <c r="K176" s="1">
        <v>196.7</v>
      </c>
      <c r="P176" s="1">
        <v>179.3</v>
      </c>
    </row>
    <row r="177" spans="1:16" x14ac:dyDescent="0.3">
      <c r="A177" s="1">
        <v>175</v>
      </c>
      <c r="H177" s="1">
        <v>106.2</v>
      </c>
      <c r="K177" s="1">
        <v>186.1</v>
      </c>
      <c r="P177" s="1">
        <v>183.6</v>
      </c>
    </row>
    <row r="178" spans="1:16" x14ac:dyDescent="0.3">
      <c r="A178" s="1">
        <v>176</v>
      </c>
      <c r="H178" s="1">
        <v>106.8</v>
      </c>
      <c r="K178" s="1">
        <v>187.2</v>
      </c>
      <c r="P178" s="1">
        <v>184.8</v>
      </c>
    </row>
    <row r="179" spans="1:16" x14ac:dyDescent="0.3">
      <c r="A179" s="1">
        <v>177</v>
      </c>
      <c r="K179" s="1">
        <v>189.5</v>
      </c>
      <c r="P179" s="1">
        <v>182.7</v>
      </c>
    </row>
    <row r="180" spans="1:16" x14ac:dyDescent="0.3">
      <c r="A180" s="1">
        <v>178</v>
      </c>
      <c r="K180" s="1">
        <v>188.6</v>
      </c>
      <c r="P180" s="1">
        <v>186.9</v>
      </c>
    </row>
    <row r="181" spans="1:16" x14ac:dyDescent="0.3">
      <c r="A181" s="1">
        <v>179</v>
      </c>
      <c r="K181" s="1">
        <v>189.3</v>
      </c>
      <c r="P181" s="1">
        <v>187.6</v>
      </c>
    </row>
    <row r="182" spans="1:16" x14ac:dyDescent="0.3">
      <c r="A182" s="1">
        <v>180</v>
      </c>
      <c r="K182" s="1">
        <v>189.9</v>
      </c>
      <c r="P182" s="1">
        <v>188.7</v>
      </c>
    </row>
    <row r="183" spans="1:16" x14ac:dyDescent="0.3">
      <c r="A183" s="1">
        <v>181</v>
      </c>
      <c r="K183" s="1">
        <v>190.4</v>
      </c>
      <c r="P183" s="1">
        <v>189.8</v>
      </c>
    </row>
    <row r="184" spans="1:16" x14ac:dyDescent="0.3">
      <c r="A184" s="1">
        <v>182</v>
      </c>
      <c r="K184" s="1">
        <v>190.8</v>
      </c>
      <c r="P184" s="1">
        <v>191</v>
      </c>
    </row>
    <row r="185" spans="1:16" x14ac:dyDescent="0.3">
      <c r="A185" s="1">
        <v>183</v>
      </c>
      <c r="K185" s="1">
        <v>191.3</v>
      </c>
      <c r="P185" s="1">
        <v>192.5</v>
      </c>
    </row>
    <row r="186" spans="1:16" x14ac:dyDescent="0.3">
      <c r="A186" s="1">
        <v>184</v>
      </c>
      <c r="K186" s="1">
        <v>191.7</v>
      </c>
      <c r="P186" s="1">
        <v>193.9</v>
      </c>
    </row>
    <row r="187" spans="1:16" x14ac:dyDescent="0.3">
      <c r="A187" s="1">
        <v>185</v>
      </c>
      <c r="K187" s="1">
        <v>192.2</v>
      </c>
      <c r="P187" s="1">
        <v>195.1</v>
      </c>
    </row>
    <row r="188" spans="1:16" x14ac:dyDescent="0.3">
      <c r="A188" s="1">
        <v>186</v>
      </c>
      <c r="K188" s="1">
        <v>192.6</v>
      </c>
      <c r="P188" s="1">
        <v>196.2</v>
      </c>
    </row>
    <row r="189" spans="1:16" x14ac:dyDescent="0.3">
      <c r="A189" s="1">
        <v>187</v>
      </c>
      <c r="K189" s="1">
        <v>193.2</v>
      </c>
      <c r="P189" s="1">
        <v>196.9</v>
      </c>
    </row>
    <row r="190" spans="1:16" x14ac:dyDescent="0.3">
      <c r="A190" s="1">
        <v>188</v>
      </c>
      <c r="K190" s="1">
        <v>193.9</v>
      </c>
      <c r="P190" s="1">
        <v>197.5</v>
      </c>
    </row>
    <row r="191" spans="1:16" x14ac:dyDescent="0.3">
      <c r="A191" s="1">
        <v>189</v>
      </c>
      <c r="K191" s="1">
        <v>194.6</v>
      </c>
      <c r="P191" s="1">
        <v>198.3</v>
      </c>
    </row>
    <row r="192" spans="1:16" x14ac:dyDescent="0.3">
      <c r="A192" s="1">
        <v>190</v>
      </c>
      <c r="K192" s="1">
        <v>195.5</v>
      </c>
    </row>
    <row r="193" spans="1:11" x14ac:dyDescent="0.3">
      <c r="A193" s="1">
        <v>191</v>
      </c>
      <c r="K193" s="1">
        <v>196.4</v>
      </c>
    </row>
    <row r="194" spans="1:11" x14ac:dyDescent="0.3">
      <c r="A194" s="1">
        <v>192</v>
      </c>
      <c r="K194" s="1">
        <v>197.5</v>
      </c>
    </row>
    <row r="195" spans="1:11" x14ac:dyDescent="0.3">
      <c r="A195" s="1">
        <v>193</v>
      </c>
      <c r="K195" s="1">
        <v>198</v>
      </c>
    </row>
    <row r="196" spans="1:11" x14ac:dyDescent="0.3">
      <c r="A196" s="1">
        <v>194</v>
      </c>
    </row>
    <row r="197" spans="1:11" x14ac:dyDescent="0.3">
      <c r="A197" s="1">
        <v>195</v>
      </c>
    </row>
    <row r="198" spans="1:11" x14ac:dyDescent="0.3">
      <c r="A198" s="1">
        <v>196</v>
      </c>
    </row>
    <row r="199" spans="1:11" x14ac:dyDescent="0.3">
      <c r="A199" s="1">
        <v>197</v>
      </c>
    </row>
    <row r="200" spans="1:11" x14ac:dyDescent="0.3">
      <c r="A200" s="1">
        <v>198</v>
      </c>
    </row>
    <row r="201" spans="1:11" x14ac:dyDescent="0.3">
      <c r="A201" s="1">
        <v>199</v>
      </c>
    </row>
    <row r="202" spans="1:11" x14ac:dyDescent="0.3">
      <c r="A202" s="1">
        <v>200</v>
      </c>
    </row>
    <row r="203" spans="1:11" x14ac:dyDescent="0.3">
      <c r="A203" s="1">
        <v>201</v>
      </c>
    </row>
    <row r="204" spans="1:11" x14ac:dyDescent="0.3">
      <c r="A204" s="1">
        <v>202</v>
      </c>
    </row>
    <row r="205" spans="1:11" x14ac:dyDescent="0.3">
      <c r="A205" s="1">
        <v>203</v>
      </c>
    </row>
    <row r="206" spans="1:11" x14ac:dyDescent="0.3">
      <c r="A206" s="1">
        <v>204</v>
      </c>
    </row>
    <row r="207" spans="1:11" x14ac:dyDescent="0.3">
      <c r="A207" s="1">
        <v>205</v>
      </c>
    </row>
    <row r="208" spans="1:11" x14ac:dyDescent="0.3">
      <c r="A208" s="1">
        <v>206</v>
      </c>
    </row>
    <row r="209" spans="1:1" x14ac:dyDescent="0.3">
      <c r="A209" s="1">
        <v>207</v>
      </c>
    </row>
    <row r="210" spans="1:1" x14ac:dyDescent="0.3">
      <c r="A210" s="1">
        <v>208</v>
      </c>
    </row>
    <row r="211" spans="1:1" x14ac:dyDescent="0.3">
      <c r="A211" s="1">
        <v>209</v>
      </c>
    </row>
    <row r="212" spans="1:1" x14ac:dyDescent="0.3">
      <c r="A212" s="1">
        <v>210</v>
      </c>
    </row>
    <row r="213" spans="1:1" x14ac:dyDescent="0.3">
      <c r="A213" s="1">
        <v>211</v>
      </c>
    </row>
    <row r="214" spans="1:1" x14ac:dyDescent="0.3">
      <c r="A214" s="1">
        <v>212</v>
      </c>
    </row>
    <row r="215" spans="1:1" x14ac:dyDescent="0.3">
      <c r="A215" s="1">
        <v>213</v>
      </c>
    </row>
    <row r="216" spans="1:1" x14ac:dyDescent="0.3">
      <c r="A216" s="1">
        <v>214</v>
      </c>
    </row>
    <row r="217" spans="1:1" x14ac:dyDescent="0.3">
      <c r="A217" s="1">
        <v>215</v>
      </c>
    </row>
    <row r="218" spans="1:1" x14ac:dyDescent="0.3">
      <c r="A218" s="1">
        <v>216</v>
      </c>
    </row>
    <row r="219" spans="1:1" x14ac:dyDescent="0.3">
      <c r="A219" s="1">
        <v>217</v>
      </c>
    </row>
    <row r="220" spans="1:1" x14ac:dyDescent="0.3">
      <c r="A220" s="1">
        <v>218</v>
      </c>
    </row>
    <row r="221" spans="1:1" x14ac:dyDescent="0.3">
      <c r="A221" s="1">
        <v>219</v>
      </c>
    </row>
    <row r="222" spans="1:1" x14ac:dyDescent="0.3">
      <c r="A222" s="1">
        <v>220</v>
      </c>
    </row>
    <row r="223" spans="1:1" x14ac:dyDescent="0.3">
      <c r="A223" s="1">
        <v>221</v>
      </c>
    </row>
    <row r="224" spans="1:1" x14ac:dyDescent="0.3">
      <c r="A224" s="1">
        <v>222</v>
      </c>
    </row>
    <row r="225" spans="1:1" x14ac:dyDescent="0.3">
      <c r="A225" s="1">
        <v>223</v>
      </c>
    </row>
    <row r="226" spans="1:1" x14ac:dyDescent="0.3">
      <c r="A226" s="1">
        <v>224</v>
      </c>
    </row>
    <row r="227" spans="1:1" x14ac:dyDescent="0.3">
      <c r="A227" s="1">
        <v>225</v>
      </c>
    </row>
    <row r="228" spans="1:1" x14ac:dyDescent="0.3">
      <c r="A228" s="1">
        <v>226</v>
      </c>
    </row>
    <row r="229" spans="1:1" x14ac:dyDescent="0.3">
      <c r="A229" s="1">
        <v>227</v>
      </c>
    </row>
    <row r="230" spans="1:1" x14ac:dyDescent="0.3">
      <c r="A230" s="1">
        <v>228</v>
      </c>
    </row>
    <row r="231" spans="1:1" x14ac:dyDescent="0.3">
      <c r="A231" s="1">
        <v>229</v>
      </c>
    </row>
    <row r="232" spans="1:1" x14ac:dyDescent="0.3">
      <c r="A232" s="1">
        <v>230</v>
      </c>
    </row>
    <row r="233" spans="1:1" x14ac:dyDescent="0.3">
      <c r="A233" s="1">
        <v>231</v>
      </c>
    </row>
    <row r="234" spans="1:1" x14ac:dyDescent="0.3">
      <c r="A234" s="1">
        <v>232</v>
      </c>
    </row>
    <row r="235" spans="1:1" x14ac:dyDescent="0.3">
      <c r="A235" s="1">
        <v>233</v>
      </c>
    </row>
    <row r="236" spans="1:1" x14ac:dyDescent="0.3">
      <c r="A236" s="1">
        <v>234</v>
      </c>
    </row>
    <row r="237" spans="1:1" x14ac:dyDescent="0.3">
      <c r="A237" s="1">
        <v>235</v>
      </c>
    </row>
    <row r="238" spans="1:1" x14ac:dyDescent="0.3">
      <c r="A238" s="1">
        <v>236</v>
      </c>
    </row>
    <row r="239" spans="1:1" x14ac:dyDescent="0.3">
      <c r="A239" s="1">
        <v>237</v>
      </c>
    </row>
    <row r="240" spans="1:1" x14ac:dyDescent="0.3">
      <c r="A240" s="1">
        <v>238</v>
      </c>
    </row>
    <row r="241" spans="1:1" x14ac:dyDescent="0.3">
      <c r="A241" s="1">
        <v>239</v>
      </c>
    </row>
    <row r="242" spans="1:1" x14ac:dyDescent="0.3">
      <c r="A242" s="1">
        <v>240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2"/>
  <sheetViews>
    <sheetView workbookViewId="0">
      <selection activeCell="G1" activeCellId="3" sqref="A1:A1048576 B1:B1048576 K1:K1048576 G1:G1048576"/>
    </sheetView>
  </sheetViews>
  <sheetFormatPr defaultRowHeight="14.4" x14ac:dyDescent="0.3"/>
  <sheetData>
    <row r="1" spans="1:16" s="3" customFormat="1" ht="57.6" x14ac:dyDescent="0.3">
      <c r="A1" s="2" t="s">
        <v>0</v>
      </c>
      <c r="B1" s="2" t="s">
        <v>149</v>
      </c>
      <c r="C1" s="2" t="s">
        <v>150</v>
      </c>
      <c r="D1" s="2" t="s">
        <v>151</v>
      </c>
      <c r="E1" s="2" t="s">
        <v>152</v>
      </c>
      <c r="F1" s="2" t="s">
        <v>153</v>
      </c>
      <c r="G1" s="2" t="s">
        <v>154</v>
      </c>
      <c r="H1" s="2" t="s">
        <v>155</v>
      </c>
      <c r="I1" s="2" t="s">
        <v>156</v>
      </c>
      <c r="J1" s="2" t="s">
        <v>157</v>
      </c>
      <c r="K1" s="2" t="s">
        <v>158</v>
      </c>
      <c r="L1" s="2" t="s">
        <v>159</v>
      </c>
      <c r="M1" s="2" t="s">
        <v>160</v>
      </c>
      <c r="N1" s="2" t="s">
        <v>161</v>
      </c>
      <c r="O1" s="2" t="s">
        <v>162</v>
      </c>
      <c r="P1" s="2" t="s">
        <v>163</v>
      </c>
    </row>
    <row r="2" spans="1:16" x14ac:dyDescent="0.3">
      <c r="A2" s="1">
        <v>0</v>
      </c>
      <c r="B2" s="1">
        <v>0.25</v>
      </c>
      <c r="C2" s="1">
        <v>0.25</v>
      </c>
      <c r="D2" s="1">
        <v>0.25</v>
      </c>
      <c r="E2" s="1">
        <v>0.25</v>
      </c>
      <c r="F2" s="1">
        <v>0.25</v>
      </c>
      <c r="G2" s="1">
        <v>0.25</v>
      </c>
      <c r="H2" s="1">
        <v>0.25</v>
      </c>
      <c r="I2" s="1">
        <v>0.25</v>
      </c>
      <c r="J2" s="1">
        <v>0.25</v>
      </c>
      <c r="K2" s="1">
        <v>0.25</v>
      </c>
      <c r="L2" s="1">
        <v>0.25</v>
      </c>
      <c r="M2" s="1">
        <v>0.25</v>
      </c>
      <c r="N2" s="1">
        <v>0.25</v>
      </c>
      <c r="O2" s="1">
        <v>0.25</v>
      </c>
      <c r="P2" s="1">
        <v>0.25</v>
      </c>
    </row>
    <row r="3" spans="1:16" x14ac:dyDescent="0.3">
      <c r="A3" s="1">
        <v>1</v>
      </c>
      <c r="B3" s="1">
        <v>-0.11840000000000001</v>
      </c>
      <c r="C3" s="1">
        <v>-0.125</v>
      </c>
      <c r="D3" s="1">
        <v>-0.11169999999999999</v>
      </c>
      <c r="E3" s="1">
        <v>-0.1042</v>
      </c>
      <c r="F3" s="1">
        <v>-0.121</v>
      </c>
      <c r="G3" s="1">
        <v>-0.11169999999999999</v>
      </c>
      <c r="H3" s="1">
        <v>-7.8950000000000006E-2</v>
      </c>
      <c r="I3" s="1">
        <v>-0.1048</v>
      </c>
      <c r="J3" s="1">
        <v>-0.1111</v>
      </c>
      <c r="K3" s="1">
        <v>-0.1084</v>
      </c>
      <c r="L3" s="1">
        <v>-0.1167</v>
      </c>
      <c r="M3" s="1">
        <v>-8.6959999999999996E-2</v>
      </c>
      <c r="N3" s="1">
        <v>-9.783E-2</v>
      </c>
      <c r="O3" s="1">
        <v>-0.1111</v>
      </c>
      <c r="P3" s="1">
        <v>-0.109</v>
      </c>
    </row>
    <row r="4" spans="1:16" x14ac:dyDescent="0.3">
      <c r="A4" s="1">
        <v>2</v>
      </c>
      <c r="B4" s="1">
        <v>-0.25</v>
      </c>
      <c r="C4" s="1">
        <v>-0.25</v>
      </c>
      <c r="D4" s="1">
        <v>-0.21809999999999999</v>
      </c>
      <c r="E4" s="1">
        <v>-0.25</v>
      </c>
      <c r="F4" s="1">
        <v>8.8709999999999997E-2</v>
      </c>
      <c r="G4" s="1">
        <v>-7.2919999999999999E-2</v>
      </c>
      <c r="H4" s="1">
        <v>0.25</v>
      </c>
      <c r="I4" s="1">
        <v>-0.25</v>
      </c>
      <c r="J4" s="1">
        <v>-0.25</v>
      </c>
      <c r="K4" s="1">
        <v>-0.25</v>
      </c>
      <c r="L4" s="1">
        <v>-0.25</v>
      </c>
      <c r="M4" s="1">
        <v>0.25</v>
      </c>
      <c r="N4" s="1">
        <v>-0.2283</v>
      </c>
      <c r="O4" s="1">
        <v>-0.25</v>
      </c>
      <c r="P4" s="1">
        <v>-0.25</v>
      </c>
    </row>
    <row r="5" spans="1:16" x14ac:dyDescent="0.3">
      <c r="A5" s="1">
        <v>3</v>
      </c>
      <c r="B5" s="1">
        <v>7.0510000000000003E-2</v>
      </c>
      <c r="C5" s="1">
        <v>-0.25</v>
      </c>
      <c r="D5" s="1">
        <v>0.25</v>
      </c>
      <c r="E5" s="1">
        <v>-0.25</v>
      </c>
      <c r="F5" s="1">
        <v>0.25</v>
      </c>
      <c r="G5" s="1">
        <v>0.2606</v>
      </c>
      <c r="H5" s="1">
        <v>0.25</v>
      </c>
      <c r="I5" s="1">
        <v>-0.25</v>
      </c>
      <c r="J5" s="1">
        <v>3.125E-2</v>
      </c>
      <c r="K5" s="1">
        <v>-0.16200000000000001</v>
      </c>
      <c r="L5" s="1">
        <v>-2.2259999999999999E-2</v>
      </c>
      <c r="M5" s="1">
        <v>0.53259999999999996</v>
      </c>
      <c r="N5" s="1">
        <v>0.25</v>
      </c>
      <c r="O5" s="1">
        <v>-0.25</v>
      </c>
      <c r="P5" s="1">
        <v>-0.25</v>
      </c>
    </row>
    <row r="6" spans="1:16" x14ac:dyDescent="0.3">
      <c r="A6" s="1">
        <v>4</v>
      </c>
      <c r="B6" s="1">
        <v>0.25</v>
      </c>
      <c r="C6" s="1">
        <v>-4.4119999999999999E-2</v>
      </c>
      <c r="D6" s="1">
        <v>0.65429999999999999</v>
      </c>
      <c r="E6" s="1">
        <v>-3.261E-2</v>
      </c>
      <c r="F6" s="1">
        <v>0.25</v>
      </c>
      <c r="G6" s="1">
        <v>0.32290000000000002</v>
      </c>
      <c r="H6" s="1">
        <v>0.50639999999999996</v>
      </c>
      <c r="I6" s="1">
        <v>-8.0649999999999993E-3</v>
      </c>
      <c r="J6" s="1">
        <v>0.25</v>
      </c>
      <c r="K6" s="1">
        <v>0.25</v>
      </c>
      <c r="L6" s="1">
        <v>0.25</v>
      </c>
      <c r="M6" s="1">
        <v>0.82450000000000001</v>
      </c>
      <c r="N6" s="1">
        <v>0.25</v>
      </c>
      <c r="O6" s="1">
        <v>0.25</v>
      </c>
      <c r="P6" s="1">
        <v>4.487E-2</v>
      </c>
    </row>
    <row r="7" spans="1:16" x14ac:dyDescent="0.3">
      <c r="A7" s="1">
        <v>5</v>
      </c>
      <c r="B7" s="1">
        <v>0.25</v>
      </c>
      <c r="C7" s="1">
        <v>0.25</v>
      </c>
      <c r="D7" s="1">
        <v>0.75</v>
      </c>
      <c r="E7" s="1">
        <v>0.25</v>
      </c>
      <c r="F7" s="1">
        <v>0.48499999999999999</v>
      </c>
      <c r="G7" s="1">
        <v>0.98399999999999999</v>
      </c>
      <c r="H7" s="1">
        <v>0.71050000000000002</v>
      </c>
      <c r="I7" s="1">
        <v>0.25</v>
      </c>
      <c r="J7" s="1">
        <v>0.53169999999999995</v>
      </c>
      <c r="K7" s="1">
        <v>0.2717</v>
      </c>
      <c r="L7" s="1">
        <v>0.25</v>
      </c>
      <c r="M7" s="1">
        <v>0.94569999999999999</v>
      </c>
      <c r="N7" s="1">
        <v>0.55649999999999999</v>
      </c>
      <c r="O7" s="1">
        <v>0.27439999999999998</v>
      </c>
      <c r="P7" s="1">
        <v>0.25</v>
      </c>
    </row>
    <row r="8" spans="1:16" x14ac:dyDescent="0.3">
      <c r="A8" s="1">
        <v>6</v>
      </c>
      <c r="B8" s="1">
        <v>0.25</v>
      </c>
      <c r="C8" s="1">
        <v>0.25</v>
      </c>
      <c r="D8" s="1">
        <v>0.75</v>
      </c>
      <c r="E8" s="1">
        <v>0.25</v>
      </c>
      <c r="F8" s="1">
        <v>1.103</v>
      </c>
      <c r="G8" s="1">
        <v>1.583</v>
      </c>
      <c r="H8" s="1">
        <v>0.99360000000000004</v>
      </c>
      <c r="I8" s="1">
        <v>0.25</v>
      </c>
      <c r="J8" s="1">
        <v>1.0609999999999999</v>
      </c>
      <c r="K8" s="1">
        <v>0.4007</v>
      </c>
      <c r="L8" s="1">
        <v>0.34379999999999999</v>
      </c>
      <c r="M8" s="1">
        <v>1.3029999999999999</v>
      </c>
      <c r="N8" s="1">
        <v>1.099</v>
      </c>
      <c r="O8" s="1">
        <v>0.25</v>
      </c>
      <c r="P8" s="1">
        <v>0.25</v>
      </c>
    </row>
    <row r="9" spans="1:16" x14ac:dyDescent="0.3">
      <c r="A9" s="1">
        <v>7</v>
      </c>
      <c r="B9" s="1">
        <v>0.73709999999999998</v>
      </c>
      <c r="C9" s="1">
        <v>0.38019999999999998</v>
      </c>
      <c r="D9" s="1">
        <v>0.75</v>
      </c>
      <c r="E9" s="1">
        <v>0.49020000000000002</v>
      </c>
      <c r="F9" s="1">
        <v>1.653</v>
      </c>
      <c r="G9" s="1">
        <v>1.75</v>
      </c>
      <c r="H9" s="1">
        <v>1.605</v>
      </c>
      <c r="I9" s="1">
        <v>0.59350000000000003</v>
      </c>
      <c r="J9" s="1">
        <v>1.474</v>
      </c>
      <c r="K9" s="1">
        <v>0.87139999999999995</v>
      </c>
      <c r="L9" s="1">
        <v>0.81330000000000002</v>
      </c>
      <c r="M9" s="1">
        <v>1.25</v>
      </c>
      <c r="N9" s="1">
        <v>1.595</v>
      </c>
      <c r="O9" s="1">
        <v>0.75</v>
      </c>
      <c r="P9" s="1">
        <v>0.68600000000000005</v>
      </c>
    </row>
    <row r="10" spans="1:16" x14ac:dyDescent="0.3">
      <c r="A10" s="1">
        <v>8</v>
      </c>
      <c r="B10" s="1">
        <v>0.91500000000000004</v>
      </c>
      <c r="C10" s="1">
        <v>0.75</v>
      </c>
      <c r="D10" s="1">
        <v>0.68430000000000002</v>
      </c>
      <c r="E10" s="1">
        <v>0.75</v>
      </c>
      <c r="F10" s="1">
        <v>2.2050000000000001</v>
      </c>
      <c r="G10" s="1">
        <v>1</v>
      </c>
      <c r="H10" s="1">
        <v>2.2189999999999999</v>
      </c>
      <c r="I10" s="1">
        <v>0.75</v>
      </c>
      <c r="J10" s="1">
        <v>2.044</v>
      </c>
      <c r="K10" s="1">
        <v>0.75</v>
      </c>
      <c r="L10" s="1">
        <v>0.84860000000000002</v>
      </c>
      <c r="M10" s="1">
        <v>1.25</v>
      </c>
      <c r="N10" s="1">
        <v>2.177</v>
      </c>
      <c r="O10" s="1">
        <v>0.75</v>
      </c>
      <c r="P10" s="1">
        <v>0.75</v>
      </c>
    </row>
    <row r="11" spans="1:16" x14ac:dyDescent="0.3">
      <c r="A11" s="1">
        <v>9</v>
      </c>
      <c r="B11" s="1">
        <v>1.25</v>
      </c>
      <c r="C11" s="1">
        <v>0.75</v>
      </c>
      <c r="D11" s="1">
        <v>0.74170000000000003</v>
      </c>
      <c r="E11" s="1">
        <v>0.80100000000000005</v>
      </c>
      <c r="F11" s="1">
        <v>2.7040000000000002</v>
      </c>
      <c r="G11" s="1">
        <v>0.75</v>
      </c>
      <c r="H11" s="1">
        <v>2.8860000000000001</v>
      </c>
      <c r="I11" s="1">
        <v>0.97550000000000003</v>
      </c>
      <c r="J11" s="1">
        <v>2.5139999999999998</v>
      </c>
      <c r="K11" s="1">
        <v>1.2170000000000001</v>
      </c>
      <c r="L11" s="1">
        <v>1.25</v>
      </c>
      <c r="M11" s="1">
        <v>1.4410000000000001</v>
      </c>
      <c r="N11" s="1">
        <v>2.802</v>
      </c>
      <c r="O11" s="1">
        <v>1.1200000000000001</v>
      </c>
      <c r="P11" s="1">
        <v>1.0900000000000001</v>
      </c>
    </row>
    <row r="12" spans="1:16" x14ac:dyDescent="0.3">
      <c r="A12" s="1">
        <v>10</v>
      </c>
      <c r="B12" s="1">
        <v>1.5609999999999999</v>
      </c>
      <c r="C12" s="1">
        <v>1.1000000000000001</v>
      </c>
      <c r="D12" s="1">
        <v>1.177</v>
      </c>
      <c r="E12" s="1">
        <v>1.25</v>
      </c>
      <c r="F12" s="1">
        <v>3.2189999999999999</v>
      </c>
      <c r="G12" s="1">
        <v>0.82289999999999996</v>
      </c>
      <c r="H12" s="1">
        <v>3.4169999999999998</v>
      </c>
      <c r="I12" s="1">
        <v>1.25</v>
      </c>
      <c r="J12" s="1">
        <v>3.085</v>
      </c>
      <c r="K12" s="1">
        <v>1.25</v>
      </c>
      <c r="L12" s="1">
        <v>1.25</v>
      </c>
      <c r="M12" s="1">
        <v>2.0110000000000001</v>
      </c>
      <c r="N12" s="1">
        <v>3.4329999999999998</v>
      </c>
      <c r="O12" s="1">
        <v>1.25</v>
      </c>
      <c r="P12" s="1">
        <v>1.2669999999999999</v>
      </c>
    </row>
    <row r="13" spans="1:16" x14ac:dyDescent="0.3">
      <c r="A13" s="1">
        <v>11</v>
      </c>
      <c r="B13" s="1">
        <v>1.75</v>
      </c>
      <c r="C13" s="1">
        <v>1.25</v>
      </c>
      <c r="D13" s="1">
        <v>1.42</v>
      </c>
      <c r="E13" s="1">
        <v>1.25</v>
      </c>
      <c r="F13" s="1">
        <v>4.0229999999999997</v>
      </c>
      <c r="G13" s="1">
        <v>0.86699999999999999</v>
      </c>
      <c r="H13" s="1">
        <v>4.0919999999999996</v>
      </c>
      <c r="I13" s="1">
        <v>1.25</v>
      </c>
      <c r="J13" s="1">
        <v>3.9950000000000001</v>
      </c>
      <c r="K13" s="1">
        <v>1.7250000000000001</v>
      </c>
      <c r="L13" s="1">
        <v>2.5670000000000002</v>
      </c>
      <c r="M13" s="1">
        <v>2.282</v>
      </c>
      <c r="N13" s="1">
        <v>4.4480000000000004</v>
      </c>
      <c r="O13" s="1">
        <v>1.3129999999999999</v>
      </c>
      <c r="P13" s="1">
        <v>1.716</v>
      </c>
    </row>
    <row r="14" spans="1:16" x14ac:dyDescent="0.3">
      <c r="A14" s="1">
        <v>12</v>
      </c>
      <c r="B14" s="1">
        <v>1.948</v>
      </c>
      <c r="C14" s="1">
        <v>1.35</v>
      </c>
      <c r="D14" s="1">
        <v>1.75</v>
      </c>
      <c r="E14" s="1">
        <v>1.4990000000000001</v>
      </c>
      <c r="F14" s="1">
        <v>4.5949999999999998</v>
      </c>
      <c r="G14" s="1">
        <v>1.25</v>
      </c>
      <c r="H14" s="1">
        <v>4.9619999999999997</v>
      </c>
      <c r="I14" s="1">
        <v>1.7310000000000001</v>
      </c>
      <c r="J14" s="1">
        <v>4.8339999999999996</v>
      </c>
      <c r="K14" s="1">
        <v>1.75</v>
      </c>
      <c r="L14" s="1">
        <v>1.75</v>
      </c>
      <c r="M14" s="1">
        <v>2.8260000000000001</v>
      </c>
      <c r="N14" s="1">
        <v>5.1349999999999998</v>
      </c>
      <c r="O14" s="1">
        <v>2.105</v>
      </c>
      <c r="P14" s="1">
        <v>1.8660000000000001</v>
      </c>
    </row>
    <row r="15" spans="1:16" x14ac:dyDescent="0.3">
      <c r="A15" s="1">
        <v>13</v>
      </c>
      <c r="B15" s="1">
        <v>2.25</v>
      </c>
      <c r="C15" s="1">
        <v>1.75</v>
      </c>
      <c r="D15" s="1">
        <v>2.141</v>
      </c>
      <c r="E15" s="1">
        <v>1.75</v>
      </c>
      <c r="F15" s="1">
        <v>5.4660000000000002</v>
      </c>
      <c r="G15" s="1">
        <v>1.25</v>
      </c>
      <c r="H15" s="1">
        <v>5.827</v>
      </c>
      <c r="I15" s="1">
        <v>1.75</v>
      </c>
      <c r="J15" s="1">
        <v>5.6230000000000002</v>
      </c>
      <c r="K15" s="1">
        <v>1.7689999999999999</v>
      </c>
      <c r="L15" s="1">
        <v>3.2090000000000001</v>
      </c>
      <c r="M15" s="1">
        <v>3.6549999999999998</v>
      </c>
      <c r="N15" s="1">
        <v>6.5270000000000001</v>
      </c>
      <c r="O15" s="1">
        <v>1.75</v>
      </c>
      <c r="P15" s="1">
        <v>2.25</v>
      </c>
    </row>
    <row r="16" spans="1:16" x14ac:dyDescent="0.3">
      <c r="A16" s="1">
        <v>14</v>
      </c>
      <c r="B16" s="1">
        <v>2.25</v>
      </c>
      <c r="C16" s="1">
        <v>1.857</v>
      </c>
      <c r="D16" s="1">
        <v>2.2730000000000001</v>
      </c>
      <c r="E16" s="1">
        <v>1.966</v>
      </c>
      <c r="F16" s="1">
        <v>6.4130000000000003</v>
      </c>
      <c r="G16" s="1">
        <v>1.5369999999999999</v>
      </c>
      <c r="H16" s="1">
        <v>6.7649999999999997</v>
      </c>
      <c r="I16" s="1">
        <v>2.202</v>
      </c>
      <c r="J16" s="1">
        <v>6.5389999999999997</v>
      </c>
      <c r="K16" s="1">
        <v>2.25</v>
      </c>
      <c r="L16" s="1">
        <v>2.25</v>
      </c>
      <c r="M16" s="1">
        <v>4.4130000000000003</v>
      </c>
      <c r="N16" s="1">
        <v>8.0670000000000002</v>
      </c>
      <c r="O16" s="1">
        <v>2.1080000000000001</v>
      </c>
      <c r="P16" s="1">
        <v>2.4620000000000002</v>
      </c>
    </row>
    <row r="17" spans="1:16" x14ac:dyDescent="0.3">
      <c r="A17" s="1">
        <v>15</v>
      </c>
      <c r="B17" s="1">
        <v>3.2949999999999999</v>
      </c>
      <c r="C17" s="1">
        <v>2.25</v>
      </c>
      <c r="D17" s="1">
        <v>2.75</v>
      </c>
      <c r="E17" s="1">
        <v>2.25</v>
      </c>
      <c r="F17" s="1">
        <v>7.26</v>
      </c>
      <c r="G17" s="1">
        <v>4.7469999999999999</v>
      </c>
      <c r="H17" s="1">
        <v>7.73</v>
      </c>
      <c r="I17" s="1">
        <v>2.25</v>
      </c>
      <c r="J17" s="1">
        <v>7.6619999999999999</v>
      </c>
      <c r="K17" s="1">
        <v>2.25</v>
      </c>
      <c r="L17" s="1">
        <v>2.58</v>
      </c>
      <c r="M17" s="1">
        <v>5.383</v>
      </c>
      <c r="N17" s="1">
        <v>9.3179999999999996</v>
      </c>
      <c r="O17" s="1">
        <v>2.25</v>
      </c>
      <c r="P17" s="1">
        <v>2.75</v>
      </c>
    </row>
    <row r="18" spans="1:16" x14ac:dyDescent="0.3">
      <c r="A18" s="1">
        <v>16</v>
      </c>
      <c r="B18" s="1">
        <v>2.75</v>
      </c>
      <c r="C18" s="1">
        <v>2.343</v>
      </c>
      <c r="D18" s="1">
        <v>2.871</v>
      </c>
      <c r="E18" s="1">
        <v>2.4449999999999998</v>
      </c>
      <c r="F18" s="1">
        <v>8.6739999999999995</v>
      </c>
      <c r="G18" s="1">
        <v>4.5309999999999997</v>
      </c>
      <c r="H18" s="1">
        <v>9.5609999999999999</v>
      </c>
      <c r="I18" s="1">
        <v>2.7429999999999999</v>
      </c>
      <c r="J18" s="1">
        <v>8.7590000000000003</v>
      </c>
      <c r="K18" s="1">
        <v>2.6869999999999998</v>
      </c>
      <c r="L18" s="1">
        <v>2.75</v>
      </c>
      <c r="M18" s="1">
        <v>6.2649999999999997</v>
      </c>
      <c r="N18" s="1">
        <v>10.5</v>
      </c>
      <c r="O18" s="1">
        <v>2.5350000000000001</v>
      </c>
      <c r="P18" s="1">
        <v>3.0379999999999998</v>
      </c>
    </row>
    <row r="19" spans="1:16" x14ac:dyDescent="0.3">
      <c r="A19" s="1">
        <v>17</v>
      </c>
      <c r="B19" s="1">
        <v>4.6310000000000002</v>
      </c>
      <c r="C19" s="1">
        <v>2.75</v>
      </c>
      <c r="D19" s="1">
        <v>3.25</v>
      </c>
      <c r="E19" s="1">
        <v>2.75</v>
      </c>
      <c r="F19" s="1">
        <v>11.51</v>
      </c>
      <c r="G19" s="1">
        <v>3.52</v>
      </c>
      <c r="H19" s="1">
        <v>11.24</v>
      </c>
      <c r="I19" s="1">
        <v>2.7559999999999998</v>
      </c>
      <c r="J19" s="1">
        <v>10.220000000000001</v>
      </c>
      <c r="K19" s="1">
        <v>2.75</v>
      </c>
      <c r="L19" s="1">
        <v>3.1520000000000001</v>
      </c>
      <c r="M19" s="1">
        <v>7.3769999999999998</v>
      </c>
      <c r="N19" s="1">
        <v>11.68</v>
      </c>
      <c r="O19" s="1">
        <v>2.75</v>
      </c>
      <c r="P19" s="1">
        <v>3.25</v>
      </c>
    </row>
    <row r="20" spans="1:16" x14ac:dyDescent="0.3">
      <c r="A20" s="1">
        <v>18</v>
      </c>
      <c r="B20" s="1">
        <v>8.2829999999999995</v>
      </c>
      <c r="C20" s="1">
        <v>2.7570000000000001</v>
      </c>
      <c r="D20" s="1">
        <v>3.3130000000000002</v>
      </c>
      <c r="E20" s="1">
        <v>2.9359999999999999</v>
      </c>
      <c r="F20" s="1">
        <v>12.76</v>
      </c>
      <c r="G20" s="1">
        <v>6.73</v>
      </c>
      <c r="H20" s="1">
        <v>12.5</v>
      </c>
      <c r="I20" s="1">
        <v>3.238</v>
      </c>
      <c r="J20" s="1">
        <v>11.37</v>
      </c>
      <c r="K20" s="1">
        <v>5.3289999999999997</v>
      </c>
      <c r="L20" s="1">
        <v>5.7380000000000004</v>
      </c>
      <c r="M20" s="1">
        <v>8.4339999999999993</v>
      </c>
      <c r="N20" s="1">
        <v>13.06</v>
      </c>
      <c r="O20" s="1">
        <v>3.1080000000000001</v>
      </c>
      <c r="P20" s="1">
        <v>3.589</v>
      </c>
    </row>
    <row r="21" spans="1:16" x14ac:dyDescent="0.3">
      <c r="A21" s="1">
        <v>19</v>
      </c>
      <c r="B21" s="1">
        <v>5.0289999999999999</v>
      </c>
      <c r="C21" s="1">
        <v>3.2360000000000002</v>
      </c>
      <c r="D21" s="1">
        <v>3.75</v>
      </c>
      <c r="E21" s="1">
        <v>3.25</v>
      </c>
      <c r="F21" s="1">
        <v>15.1</v>
      </c>
      <c r="G21" s="1">
        <v>9.5009999999999994</v>
      </c>
      <c r="H21" s="1">
        <v>14.05</v>
      </c>
      <c r="I21" s="1">
        <v>3.38</v>
      </c>
      <c r="J21" s="1">
        <v>12.7</v>
      </c>
      <c r="K21" s="1">
        <v>3.25</v>
      </c>
      <c r="L21" s="1">
        <v>3.25</v>
      </c>
      <c r="M21" s="1">
        <v>9.8710000000000004</v>
      </c>
      <c r="N21" s="1">
        <v>14.1</v>
      </c>
      <c r="O21" s="1">
        <v>3.25</v>
      </c>
      <c r="P21" s="1">
        <v>3.75</v>
      </c>
    </row>
    <row r="22" spans="1:16" x14ac:dyDescent="0.3">
      <c r="A22" s="1">
        <v>20</v>
      </c>
      <c r="B22" s="1">
        <v>7.9459999999999997</v>
      </c>
      <c r="C22" s="1">
        <v>3.36</v>
      </c>
      <c r="D22" s="1">
        <v>3.7759999999999998</v>
      </c>
      <c r="E22" s="1">
        <v>3.528</v>
      </c>
      <c r="F22" s="1">
        <v>16.690000000000001</v>
      </c>
      <c r="G22" s="1">
        <v>9.7739999999999991</v>
      </c>
      <c r="H22" s="1">
        <v>15.69</v>
      </c>
      <c r="I22" s="1">
        <v>3.75</v>
      </c>
      <c r="J22" s="1">
        <v>14.47</v>
      </c>
      <c r="K22" s="1">
        <v>5.6639999999999997</v>
      </c>
      <c r="L22" s="1">
        <v>3.5579999999999998</v>
      </c>
      <c r="M22" s="1">
        <v>11.41</v>
      </c>
      <c r="N22" s="1">
        <v>15.26</v>
      </c>
      <c r="O22" s="1">
        <v>3.6560000000000001</v>
      </c>
      <c r="P22" s="1">
        <v>3.97</v>
      </c>
    </row>
    <row r="23" spans="1:16" x14ac:dyDescent="0.3">
      <c r="A23" s="1">
        <v>21</v>
      </c>
      <c r="B23" s="1">
        <v>5.0309999999999997</v>
      </c>
      <c r="C23" s="1">
        <v>3.75</v>
      </c>
      <c r="D23" s="1">
        <v>4.25</v>
      </c>
      <c r="E23" s="1">
        <v>3.75</v>
      </c>
      <c r="F23" s="1">
        <v>18.579999999999998</v>
      </c>
      <c r="G23" s="1">
        <v>10.46</v>
      </c>
      <c r="H23" s="1">
        <v>18.059999999999999</v>
      </c>
      <c r="I23" s="1">
        <v>3.75</v>
      </c>
      <c r="J23" s="1">
        <v>15.56</v>
      </c>
      <c r="K23" s="1">
        <v>4.4930000000000003</v>
      </c>
      <c r="L23" s="1">
        <v>7.319</v>
      </c>
      <c r="M23" s="1">
        <v>13.04</v>
      </c>
      <c r="N23" s="1">
        <v>16.64</v>
      </c>
      <c r="O23" s="1">
        <v>3.7669999999999999</v>
      </c>
      <c r="P23" s="1">
        <v>4.25</v>
      </c>
    </row>
    <row r="24" spans="1:16" x14ac:dyDescent="0.3">
      <c r="A24" s="1">
        <v>22</v>
      </c>
      <c r="B24" s="1">
        <v>7.3929999999999998</v>
      </c>
      <c r="C24" s="1">
        <v>3.8580000000000001</v>
      </c>
      <c r="D24" s="1">
        <v>4.25</v>
      </c>
      <c r="E24" s="1">
        <v>3.9849999999999999</v>
      </c>
      <c r="F24" s="1">
        <v>20.25</v>
      </c>
      <c r="G24" s="1">
        <v>9.39</v>
      </c>
      <c r="H24" s="1">
        <v>19.96</v>
      </c>
      <c r="I24" s="1">
        <v>4.2290000000000001</v>
      </c>
      <c r="J24" s="1">
        <v>16.899999999999999</v>
      </c>
      <c r="K24" s="1">
        <v>4.25</v>
      </c>
      <c r="L24" s="1">
        <v>4.25</v>
      </c>
      <c r="M24" s="1">
        <v>14.85</v>
      </c>
      <c r="N24" s="1">
        <v>19.45</v>
      </c>
      <c r="O24" s="1">
        <v>4.25</v>
      </c>
      <c r="P24" s="1">
        <v>4.3840000000000003</v>
      </c>
    </row>
    <row r="25" spans="1:16" x14ac:dyDescent="0.3">
      <c r="A25" s="1">
        <v>23</v>
      </c>
      <c r="B25" s="1">
        <v>4.75</v>
      </c>
      <c r="C25" s="1">
        <v>4.25</v>
      </c>
      <c r="D25" s="1">
        <v>4.5179999999999998</v>
      </c>
      <c r="E25" s="1">
        <v>4.25</v>
      </c>
      <c r="F25" s="1">
        <v>22.93</v>
      </c>
      <c r="G25" s="1">
        <v>13.83</v>
      </c>
      <c r="H25" s="1">
        <v>22.81</v>
      </c>
      <c r="I25" s="1">
        <v>4.25</v>
      </c>
      <c r="J25" s="1">
        <v>18.62</v>
      </c>
      <c r="K25" s="1">
        <v>5.16</v>
      </c>
      <c r="L25" s="1">
        <v>4.4359999999999999</v>
      </c>
      <c r="M25" s="1">
        <v>16.53</v>
      </c>
      <c r="N25" s="1">
        <v>21.17</v>
      </c>
      <c r="O25" s="1">
        <v>4.5149999999999997</v>
      </c>
      <c r="P25" s="1">
        <v>4.75</v>
      </c>
    </row>
    <row r="26" spans="1:16" x14ac:dyDescent="0.3">
      <c r="A26" s="1">
        <v>24</v>
      </c>
      <c r="B26" s="1">
        <v>10.5</v>
      </c>
      <c r="C26" s="1">
        <v>4.3570000000000002</v>
      </c>
      <c r="D26" s="1">
        <v>4.75</v>
      </c>
      <c r="E26" s="1">
        <v>4.4809999999999999</v>
      </c>
      <c r="F26" s="1">
        <v>25.66</v>
      </c>
      <c r="G26" s="1">
        <v>12.02</v>
      </c>
      <c r="H26" s="1">
        <v>26.5</v>
      </c>
      <c r="I26" s="1">
        <v>4.5789999999999997</v>
      </c>
      <c r="J26" s="1">
        <v>20.149999999999999</v>
      </c>
      <c r="K26" s="1">
        <v>5.4240000000000004</v>
      </c>
      <c r="L26" s="1">
        <v>4.75</v>
      </c>
      <c r="M26" s="1">
        <v>18.86</v>
      </c>
      <c r="N26" s="1">
        <v>22.28</v>
      </c>
      <c r="O26" s="1">
        <v>4.75</v>
      </c>
      <c r="P26" s="1">
        <v>4.7869999999999999</v>
      </c>
    </row>
    <row r="27" spans="1:16" x14ac:dyDescent="0.3">
      <c r="A27" s="1">
        <v>25</v>
      </c>
      <c r="B27" s="1">
        <v>5.25</v>
      </c>
      <c r="C27" s="1">
        <v>4.75</v>
      </c>
      <c r="D27" s="1">
        <v>4.8789999999999996</v>
      </c>
      <c r="E27" s="1">
        <v>4.75</v>
      </c>
      <c r="F27" s="1">
        <v>30.67</v>
      </c>
      <c r="G27" s="1">
        <v>4.25</v>
      </c>
      <c r="H27" s="1">
        <v>28.36</v>
      </c>
      <c r="I27" s="1">
        <v>4.75</v>
      </c>
      <c r="J27" s="1">
        <v>21.71</v>
      </c>
      <c r="K27" s="1">
        <v>5.4619999999999997</v>
      </c>
      <c r="L27" s="1">
        <v>5.05</v>
      </c>
      <c r="M27" s="1">
        <v>22.36</v>
      </c>
      <c r="N27" s="1">
        <v>23.46</v>
      </c>
      <c r="O27" s="1">
        <v>5.1269999999999998</v>
      </c>
      <c r="P27" s="1">
        <v>5.25</v>
      </c>
    </row>
    <row r="28" spans="1:16" x14ac:dyDescent="0.3">
      <c r="A28" s="1">
        <v>26</v>
      </c>
      <c r="B28" s="1">
        <v>7.0570000000000004</v>
      </c>
      <c r="C28" s="1">
        <v>4.899</v>
      </c>
      <c r="D28" s="1">
        <v>5.25</v>
      </c>
      <c r="E28" s="1">
        <v>5.0049999999999999</v>
      </c>
      <c r="F28" s="1">
        <v>32.31</v>
      </c>
      <c r="G28" s="1">
        <v>4.569</v>
      </c>
      <c r="H28" s="1">
        <v>30.61</v>
      </c>
      <c r="I28" s="1">
        <v>4.9790000000000001</v>
      </c>
      <c r="J28" s="1">
        <v>23.07</v>
      </c>
      <c r="K28" s="1">
        <v>7.52</v>
      </c>
      <c r="L28" s="1">
        <v>5.3129999999999997</v>
      </c>
      <c r="M28" s="1">
        <v>24.98</v>
      </c>
      <c r="N28" s="1">
        <v>27.23</v>
      </c>
      <c r="O28" s="1">
        <v>5.2939999999999996</v>
      </c>
      <c r="P28" s="1">
        <v>5.25</v>
      </c>
    </row>
    <row r="29" spans="1:16" x14ac:dyDescent="0.3">
      <c r="A29" s="1">
        <v>27</v>
      </c>
      <c r="B29" s="1">
        <v>5.968</v>
      </c>
      <c r="C29" s="1">
        <v>5.25</v>
      </c>
      <c r="D29" s="1">
        <v>5.25</v>
      </c>
      <c r="E29" s="1">
        <v>5.25</v>
      </c>
      <c r="F29" s="1">
        <v>35.340000000000003</v>
      </c>
      <c r="G29" s="1">
        <v>4.7839999999999998</v>
      </c>
      <c r="H29" s="1">
        <v>31.93</v>
      </c>
      <c r="I29" s="1">
        <v>5.25</v>
      </c>
      <c r="J29" s="1">
        <v>24.84</v>
      </c>
      <c r="K29" s="1">
        <v>5.75</v>
      </c>
      <c r="L29" s="1">
        <v>5.7370000000000001</v>
      </c>
      <c r="M29" s="1">
        <v>27.88</v>
      </c>
      <c r="N29" s="1">
        <v>30.37</v>
      </c>
      <c r="O29" s="1">
        <v>5.75</v>
      </c>
      <c r="P29" s="1">
        <v>5.6180000000000003</v>
      </c>
    </row>
    <row r="30" spans="1:16" x14ac:dyDescent="0.3">
      <c r="A30" s="1">
        <v>28</v>
      </c>
      <c r="B30" s="1">
        <v>6.25</v>
      </c>
      <c r="C30" s="1">
        <v>5.4450000000000003</v>
      </c>
      <c r="D30" s="1">
        <v>5.6340000000000003</v>
      </c>
      <c r="E30" s="1">
        <v>5.5430000000000001</v>
      </c>
      <c r="F30" s="1">
        <v>33.06</v>
      </c>
      <c r="G30" s="1">
        <v>5.25</v>
      </c>
      <c r="H30" s="1">
        <v>33.4</v>
      </c>
      <c r="I30" s="1">
        <v>5.4130000000000003</v>
      </c>
      <c r="J30" s="1">
        <v>26.79</v>
      </c>
      <c r="K30" s="1">
        <v>8.8960000000000008</v>
      </c>
      <c r="L30" s="1">
        <v>6.09</v>
      </c>
      <c r="M30" s="1">
        <v>32.28</v>
      </c>
      <c r="N30" s="1">
        <v>32.130000000000003</v>
      </c>
      <c r="O30" s="1">
        <v>6.0220000000000002</v>
      </c>
      <c r="P30" s="1">
        <v>5.75</v>
      </c>
    </row>
    <row r="31" spans="1:16" x14ac:dyDescent="0.3">
      <c r="A31" s="1">
        <v>29</v>
      </c>
      <c r="B31" s="1">
        <v>15.07</v>
      </c>
      <c r="C31" s="1">
        <v>5.75</v>
      </c>
      <c r="D31" s="1">
        <v>5.75</v>
      </c>
      <c r="E31" s="1">
        <v>5.75</v>
      </c>
      <c r="F31" s="1">
        <v>35.65</v>
      </c>
      <c r="G31" s="1">
        <v>5.31</v>
      </c>
      <c r="H31" s="1">
        <v>35.64</v>
      </c>
      <c r="I31" s="1">
        <v>5.75</v>
      </c>
      <c r="J31" s="1">
        <v>29.86</v>
      </c>
      <c r="K31" s="1">
        <v>6.4820000000000002</v>
      </c>
      <c r="L31" s="1">
        <v>6.3789999999999996</v>
      </c>
      <c r="M31" s="1">
        <v>40.54</v>
      </c>
      <c r="N31" s="1">
        <v>35.69</v>
      </c>
      <c r="O31" s="1">
        <v>6.2889999999999997</v>
      </c>
      <c r="P31" s="1">
        <v>5.9809999999999999</v>
      </c>
    </row>
    <row r="32" spans="1:16" x14ac:dyDescent="0.3">
      <c r="A32" s="1">
        <v>30</v>
      </c>
      <c r="B32" s="1">
        <v>12.91</v>
      </c>
      <c r="C32" s="1">
        <v>6.0209999999999999</v>
      </c>
      <c r="D32" s="1">
        <v>5.8360000000000003</v>
      </c>
      <c r="E32" s="1">
        <v>6.0880000000000001</v>
      </c>
      <c r="F32" s="1">
        <v>37.18</v>
      </c>
      <c r="G32" s="1">
        <v>7.7759999999999998</v>
      </c>
      <c r="H32" s="1">
        <v>37.03</v>
      </c>
      <c r="I32" s="1">
        <v>5.9</v>
      </c>
      <c r="J32" s="1">
        <v>30.99</v>
      </c>
      <c r="K32" s="1">
        <v>15.15</v>
      </c>
      <c r="L32" s="1">
        <v>6.75</v>
      </c>
      <c r="M32" s="1">
        <v>38.43</v>
      </c>
      <c r="N32" s="1">
        <v>38.19</v>
      </c>
      <c r="O32" s="1">
        <v>6.75</v>
      </c>
      <c r="P32" s="1">
        <v>6.25</v>
      </c>
    </row>
    <row r="33" spans="1:16" x14ac:dyDescent="0.3">
      <c r="A33" s="1">
        <v>31</v>
      </c>
      <c r="B33" s="1">
        <v>11.94</v>
      </c>
      <c r="C33" s="1">
        <v>6.25</v>
      </c>
      <c r="D33" s="1">
        <v>6.25</v>
      </c>
      <c r="E33" s="1">
        <v>6.25</v>
      </c>
      <c r="F33" s="1">
        <v>39.78</v>
      </c>
      <c r="G33" s="1">
        <v>13.69</v>
      </c>
      <c r="H33" s="1">
        <v>39.090000000000003</v>
      </c>
      <c r="I33" s="1">
        <v>6.25</v>
      </c>
      <c r="J33" s="1">
        <v>33.79</v>
      </c>
      <c r="K33" s="1">
        <v>13.91</v>
      </c>
      <c r="L33" s="1">
        <v>7.5979999999999999</v>
      </c>
      <c r="M33" s="1">
        <v>42.23</v>
      </c>
      <c r="N33" s="1">
        <v>39.94</v>
      </c>
      <c r="O33" s="1">
        <v>10.78</v>
      </c>
      <c r="P33" s="1">
        <v>6.399</v>
      </c>
    </row>
    <row r="34" spans="1:16" x14ac:dyDescent="0.3">
      <c r="A34" s="1">
        <v>32</v>
      </c>
      <c r="B34" s="1">
        <v>10.26</v>
      </c>
      <c r="C34" s="1">
        <v>6.5579999999999998</v>
      </c>
      <c r="D34" s="1">
        <v>6.25</v>
      </c>
      <c r="E34" s="1">
        <v>6.6020000000000003</v>
      </c>
      <c r="F34" s="1">
        <v>42.3</v>
      </c>
      <c r="G34" s="1">
        <v>16.57</v>
      </c>
      <c r="H34" s="1">
        <v>41.44</v>
      </c>
      <c r="I34" s="1">
        <v>6.3369999999999997</v>
      </c>
      <c r="J34" s="1">
        <v>35.01</v>
      </c>
      <c r="K34" s="1">
        <v>15.88</v>
      </c>
      <c r="L34" s="1">
        <v>18.16</v>
      </c>
      <c r="M34" s="1">
        <v>48.53</v>
      </c>
      <c r="N34" s="1">
        <v>41.28</v>
      </c>
      <c r="O34" s="1">
        <v>16.8</v>
      </c>
      <c r="P34" s="1">
        <v>6.75</v>
      </c>
    </row>
    <row r="35" spans="1:16" x14ac:dyDescent="0.3">
      <c r="A35" s="1">
        <v>33</v>
      </c>
      <c r="B35" s="1">
        <v>19.420000000000002</v>
      </c>
      <c r="C35" s="1">
        <v>6.75</v>
      </c>
      <c r="D35" s="1">
        <v>6.8609999999999998</v>
      </c>
      <c r="E35" s="1">
        <v>6.75</v>
      </c>
      <c r="F35" s="1">
        <v>45.11</v>
      </c>
      <c r="G35" s="1">
        <v>16.86</v>
      </c>
      <c r="H35" s="1">
        <v>43.62</v>
      </c>
      <c r="I35" s="1">
        <v>6.75</v>
      </c>
      <c r="J35" s="1">
        <v>36.979999999999997</v>
      </c>
      <c r="K35" s="1">
        <v>16.88</v>
      </c>
      <c r="L35" s="1">
        <v>21.5</v>
      </c>
      <c r="M35" s="1">
        <v>45.65</v>
      </c>
      <c r="N35" s="1">
        <v>42.71</v>
      </c>
      <c r="O35" s="1">
        <v>12.38</v>
      </c>
      <c r="P35" s="1">
        <v>6.75</v>
      </c>
    </row>
    <row r="36" spans="1:16" x14ac:dyDescent="0.3">
      <c r="A36" s="1">
        <v>34</v>
      </c>
      <c r="B36" s="1">
        <v>16.010000000000002</v>
      </c>
      <c r="C36" s="1">
        <v>7.1059999999999999</v>
      </c>
      <c r="D36" s="1">
        <v>6.75</v>
      </c>
      <c r="E36" s="1">
        <v>7.1230000000000002</v>
      </c>
      <c r="F36" s="1">
        <v>47.38</v>
      </c>
      <c r="G36" s="1">
        <v>18.38</v>
      </c>
      <c r="H36" s="1">
        <v>46.46</v>
      </c>
      <c r="I36" s="1">
        <v>6.8620000000000001</v>
      </c>
      <c r="J36" s="1">
        <v>38.75</v>
      </c>
      <c r="K36" s="1">
        <v>42.32</v>
      </c>
      <c r="L36" s="1">
        <v>46.07</v>
      </c>
      <c r="M36" s="1">
        <v>49.22</v>
      </c>
      <c r="N36" s="1">
        <v>45.8</v>
      </c>
      <c r="O36" s="1">
        <v>14.56</v>
      </c>
      <c r="P36" s="1">
        <v>7.55</v>
      </c>
    </row>
    <row r="37" spans="1:16" x14ac:dyDescent="0.3">
      <c r="A37" s="1">
        <v>35</v>
      </c>
      <c r="B37" s="1">
        <v>39.28</v>
      </c>
      <c r="C37" s="1">
        <v>7.25</v>
      </c>
      <c r="D37" s="1">
        <v>7.0579999999999998</v>
      </c>
      <c r="E37" s="1">
        <v>7.25</v>
      </c>
      <c r="F37" s="1">
        <v>50.14</v>
      </c>
      <c r="G37" s="1">
        <v>17.72</v>
      </c>
      <c r="H37" s="1">
        <v>49.26</v>
      </c>
      <c r="I37" s="1">
        <v>7.25</v>
      </c>
      <c r="J37" s="1">
        <v>40.42</v>
      </c>
      <c r="K37" s="1">
        <v>30.12</v>
      </c>
      <c r="L37" s="1">
        <v>49.18</v>
      </c>
      <c r="M37" s="1">
        <v>54.18</v>
      </c>
      <c r="N37" s="1">
        <v>47.8</v>
      </c>
      <c r="O37" s="1">
        <v>19.79</v>
      </c>
      <c r="P37" s="1">
        <v>7.2590000000000003</v>
      </c>
    </row>
    <row r="38" spans="1:16" x14ac:dyDescent="0.3">
      <c r="A38" s="1">
        <v>36</v>
      </c>
      <c r="B38" s="1">
        <v>43.44</v>
      </c>
      <c r="C38" s="1">
        <v>7.7290000000000001</v>
      </c>
      <c r="D38" s="1">
        <v>8.1690000000000005</v>
      </c>
      <c r="E38" s="1">
        <v>7.6449999999999996</v>
      </c>
      <c r="F38" s="1">
        <v>56.62</v>
      </c>
      <c r="G38" s="1">
        <v>15.83</v>
      </c>
      <c r="H38" s="1">
        <v>54</v>
      </c>
      <c r="I38" s="1">
        <v>7.25</v>
      </c>
      <c r="J38" s="1">
        <v>43.2</v>
      </c>
      <c r="K38" s="1">
        <v>41.25</v>
      </c>
      <c r="L38" s="1">
        <v>41.95</v>
      </c>
      <c r="M38" s="1">
        <v>55.72</v>
      </c>
      <c r="N38" s="1">
        <v>51.2</v>
      </c>
      <c r="O38" s="1">
        <v>29.89</v>
      </c>
      <c r="P38" s="1">
        <v>8.0500000000000007</v>
      </c>
    </row>
    <row r="39" spans="1:16" x14ac:dyDescent="0.3">
      <c r="A39" s="1">
        <v>37</v>
      </c>
      <c r="B39" s="1">
        <v>43.35</v>
      </c>
      <c r="C39" s="1">
        <v>7.758</v>
      </c>
      <c r="D39" s="1">
        <v>7.2969999999999997</v>
      </c>
      <c r="E39" s="1">
        <v>7.75</v>
      </c>
      <c r="F39" s="1">
        <v>55.98</v>
      </c>
      <c r="G39" s="1">
        <v>23.54</v>
      </c>
      <c r="H39" s="1">
        <v>59.53</v>
      </c>
      <c r="I39" s="1">
        <v>8.2379999999999995</v>
      </c>
      <c r="J39" s="1">
        <v>46.27</v>
      </c>
      <c r="K39" s="1">
        <v>28.7</v>
      </c>
      <c r="L39" s="1">
        <v>51.27</v>
      </c>
      <c r="M39" s="1">
        <v>61.41</v>
      </c>
      <c r="N39" s="1">
        <v>52.24</v>
      </c>
      <c r="O39" s="1">
        <v>30.76</v>
      </c>
      <c r="P39" s="1">
        <v>7.8019999999999996</v>
      </c>
    </row>
    <row r="40" spans="1:16" x14ac:dyDescent="0.3">
      <c r="A40" s="1">
        <v>38</v>
      </c>
      <c r="B40" s="1">
        <v>49.83</v>
      </c>
      <c r="C40" s="1">
        <v>8.5220000000000002</v>
      </c>
      <c r="D40" s="1">
        <v>7.8120000000000003</v>
      </c>
      <c r="E40" s="1">
        <v>8.2319999999999993</v>
      </c>
      <c r="F40" s="1">
        <v>57.72</v>
      </c>
      <c r="G40" s="1">
        <v>40.71</v>
      </c>
      <c r="H40" s="1">
        <v>63.27</v>
      </c>
      <c r="I40" s="1">
        <v>7.95</v>
      </c>
      <c r="J40" s="1">
        <v>48.06</v>
      </c>
      <c r="K40" s="1">
        <v>54.43</v>
      </c>
      <c r="L40" s="1">
        <v>56.18</v>
      </c>
      <c r="M40" s="1">
        <v>60.54</v>
      </c>
      <c r="N40" s="1">
        <v>60.4</v>
      </c>
      <c r="O40" s="1">
        <v>32.51</v>
      </c>
      <c r="P40" s="1">
        <v>14.49</v>
      </c>
    </row>
    <row r="41" spans="1:16" x14ac:dyDescent="0.3">
      <c r="A41" s="1">
        <v>39</v>
      </c>
      <c r="B41" s="1">
        <v>56.42</v>
      </c>
      <c r="C41" s="1">
        <v>8.2680000000000007</v>
      </c>
      <c r="D41" s="1">
        <v>7.75</v>
      </c>
      <c r="E41" s="1">
        <v>8.25</v>
      </c>
      <c r="F41" s="1">
        <v>60.22</v>
      </c>
      <c r="G41" s="1">
        <v>24.7</v>
      </c>
      <c r="H41" s="1">
        <v>69.989999999999995</v>
      </c>
      <c r="I41" s="1">
        <v>8.64</v>
      </c>
      <c r="J41" s="1">
        <v>49.67</v>
      </c>
      <c r="K41" s="1">
        <v>56.31</v>
      </c>
      <c r="L41" s="1">
        <v>54.88</v>
      </c>
      <c r="M41" s="1">
        <v>63.56</v>
      </c>
      <c r="N41" s="1">
        <v>59.63</v>
      </c>
      <c r="O41" s="1">
        <v>41.31</v>
      </c>
      <c r="P41" s="1">
        <v>8.25</v>
      </c>
    </row>
    <row r="42" spans="1:16" x14ac:dyDescent="0.3">
      <c r="A42" s="1">
        <v>40</v>
      </c>
      <c r="B42" s="1">
        <v>58.44</v>
      </c>
      <c r="C42" s="1">
        <v>9.2089999999999996</v>
      </c>
      <c r="D42" s="1">
        <v>11.7</v>
      </c>
      <c r="E42" s="1">
        <v>8.8360000000000003</v>
      </c>
      <c r="F42" s="1">
        <v>65.209999999999994</v>
      </c>
      <c r="G42" s="1">
        <v>53.16</v>
      </c>
      <c r="H42" s="1">
        <v>71.87</v>
      </c>
      <c r="I42" s="1">
        <v>8.25</v>
      </c>
      <c r="J42" s="1">
        <v>56.49</v>
      </c>
      <c r="K42" s="1">
        <v>56.6</v>
      </c>
      <c r="L42" s="1">
        <v>60.38</v>
      </c>
      <c r="M42" s="1">
        <v>66.92</v>
      </c>
      <c r="N42" s="1">
        <v>64.48</v>
      </c>
      <c r="O42" s="1">
        <v>39.86</v>
      </c>
      <c r="P42" s="1">
        <v>16.100000000000001</v>
      </c>
    </row>
    <row r="43" spans="1:16" x14ac:dyDescent="0.3">
      <c r="A43" s="1">
        <v>41</v>
      </c>
      <c r="B43" s="1">
        <v>64.11</v>
      </c>
      <c r="C43" s="1">
        <v>8.7569999999999997</v>
      </c>
      <c r="D43" s="1">
        <v>8.25</v>
      </c>
      <c r="E43" s="1">
        <v>8.9339999999999993</v>
      </c>
      <c r="F43" s="1">
        <v>68.849999999999994</v>
      </c>
      <c r="G43" s="1">
        <v>43.6</v>
      </c>
      <c r="H43" s="1">
        <v>71.430000000000007</v>
      </c>
      <c r="I43" s="1">
        <v>10.72</v>
      </c>
      <c r="J43" s="1">
        <v>53.12</v>
      </c>
      <c r="K43" s="1">
        <v>60.57</v>
      </c>
      <c r="L43" s="1">
        <v>55.01</v>
      </c>
      <c r="M43" s="1">
        <v>73.73</v>
      </c>
      <c r="N43" s="1">
        <v>68.06</v>
      </c>
      <c r="O43" s="1">
        <v>32.81</v>
      </c>
      <c r="P43" s="1">
        <v>10.49</v>
      </c>
    </row>
    <row r="44" spans="1:16" x14ac:dyDescent="0.3">
      <c r="A44" s="1">
        <v>42</v>
      </c>
      <c r="B44" s="1">
        <v>45.6</v>
      </c>
      <c r="C44" s="1">
        <v>9.5519999999999996</v>
      </c>
      <c r="D44" s="1">
        <v>27.12</v>
      </c>
      <c r="E44" s="1">
        <v>9.2319999999999993</v>
      </c>
      <c r="F44" s="1">
        <v>71.59</v>
      </c>
      <c r="G44" s="1">
        <v>56.68</v>
      </c>
      <c r="H44" s="1">
        <v>73.5</v>
      </c>
      <c r="I44" s="1">
        <v>8.75</v>
      </c>
      <c r="J44" s="1">
        <v>58.17</v>
      </c>
      <c r="K44" s="1">
        <v>66.34</v>
      </c>
      <c r="L44" s="1">
        <v>42.17</v>
      </c>
      <c r="M44" s="1">
        <v>77.45</v>
      </c>
      <c r="N44" s="1">
        <v>70.56</v>
      </c>
      <c r="O44" s="1">
        <v>39.380000000000003</v>
      </c>
      <c r="P44" s="1">
        <v>8.75</v>
      </c>
    </row>
    <row r="45" spans="1:16" x14ac:dyDescent="0.3">
      <c r="A45" s="1">
        <v>43</v>
      </c>
      <c r="B45" s="1">
        <v>47.96</v>
      </c>
      <c r="C45" s="1">
        <v>9.25</v>
      </c>
      <c r="D45" s="1">
        <v>8.75</v>
      </c>
      <c r="E45" s="1">
        <v>9.25</v>
      </c>
      <c r="F45" s="1">
        <v>73.87</v>
      </c>
      <c r="G45" s="1">
        <v>57.56</v>
      </c>
      <c r="H45" s="1">
        <v>84.47</v>
      </c>
      <c r="I45" s="1">
        <v>13.18</v>
      </c>
      <c r="J45" s="1">
        <v>60.63</v>
      </c>
      <c r="K45" s="1">
        <v>64.760000000000005</v>
      </c>
      <c r="L45" s="1">
        <v>67.86</v>
      </c>
      <c r="M45" s="1">
        <v>80.930000000000007</v>
      </c>
      <c r="N45" s="1">
        <v>72.14</v>
      </c>
      <c r="O45" s="1">
        <v>37.39</v>
      </c>
      <c r="P45" s="1">
        <v>13.52</v>
      </c>
    </row>
    <row r="46" spans="1:16" x14ac:dyDescent="0.3">
      <c r="A46" s="1">
        <v>44</v>
      </c>
      <c r="B46" s="1">
        <v>62.75</v>
      </c>
      <c r="C46" s="1">
        <v>9.6709999999999994</v>
      </c>
      <c r="D46" s="1">
        <v>24.46</v>
      </c>
      <c r="E46" s="1">
        <v>9.4260000000000002</v>
      </c>
      <c r="F46" s="1">
        <v>76.510000000000005</v>
      </c>
      <c r="G46" s="1">
        <v>64.33</v>
      </c>
      <c r="H46" s="1">
        <v>89.13</v>
      </c>
      <c r="I46" s="1">
        <v>9.25</v>
      </c>
      <c r="J46" s="1">
        <v>63.38</v>
      </c>
      <c r="K46" s="1">
        <v>56.78</v>
      </c>
      <c r="L46" s="1">
        <v>73.069999999999993</v>
      </c>
      <c r="M46" s="1">
        <v>81.37</v>
      </c>
      <c r="N46" s="1">
        <v>73.64</v>
      </c>
      <c r="O46" s="1">
        <v>38.450000000000003</v>
      </c>
      <c r="P46" s="1">
        <v>9.25</v>
      </c>
    </row>
    <row r="47" spans="1:16" x14ac:dyDescent="0.3">
      <c r="A47" s="1">
        <v>45</v>
      </c>
      <c r="B47" s="1">
        <v>77.56</v>
      </c>
      <c r="C47" s="1">
        <v>9.75</v>
      </c>
      <c r="D47" s="1">
        <v>22.91</v>
      </c>
      <c r="E47" s="1">
        <v>9.75</v>
      </c>
      <c r="F47" s="1">
        <v>77.83</v>
      </c>
      <c r="G47" s="1">
        <v>66.52</v>
      </c>
      <c r="H47" s="1">
        <v>80.84</v>
      </c>
      <c r="I47" s="1">
        <v>19.95</v>
      </c>
      <c r="J47" s="1">
        <v>65.58</v>
      </c>
      <c r="K47" s="1">
        <v>63.49</v>
      </c>
      <c r="L47" s="1">
        <v>72.819999999999993</v>
      </c>
      <c r="M47" s="1">
        <v>83.15</v>
      </c>
      <c r="N47" s="1">
        <v>75.099999999999994</v>
      </c>
      <c r="O47" s="1">
        <v>40.1</v>
      </c>
      <c r="P47" s="1">
        <v>15.96</v>
      </c>
    </row>
    <row r="48" spans="1:16" x14ac:dyDescent="0.3">
      <c r="A48" s="1">
        <v>46</v>
      </c>
      <c r="B48" s="1">
        <v>69.08</v>
      </c>
      <c r="C48" s="1">
        <v>17.62</v>
      </c>
      <c r="D48" s="1">
        <v>35.64</v>
      </c>
      <c r="E48" s="1">
        <v>19.010000000000002</v>
      </c>
      <c r="F48" s="1">
        <v>82.82</v>
      </c>
      <c r="G48" s="1">
        <v>70.98</v>
      </c>
      <c r="H48" s="1">
        <v>89</v>
      </c>
      <c r="I48" s="1">
        <v>31.3</v>
      </c>
      <c r="J48" s="1">
        <v>68.14</v>
      </c>
      <c r="K48" s="1">
        <v>75.44</v>
      </c>
      <c r="L48" s="1">
        <v>71.42</v>
      </c>
      <c r="M48" s="1">
        <v>88.9</v>
      </c>
      <c r="N48" s="1">
        <v>76.37</v>
      </c>
      <c r="O48" s="1">
        <v>40.79</v>
      </c>
      <c r="P48" s="1">
        <v>9.75</v>
      </c>
    </row>
    <row r="49" spans="1:16" x14ac:dyDescent="0.3">
      <c r="A49" s="1">
        <v>47</v>
      </c>
      <c r="B49" s="1">
        <v>78.61</v>
      </c>
      <c r="C49" s="1">
        <v>10.25</v>
      </c>
      <c r="D49" s="1">
        <v>23.4</v>
      </c>
      <c r="E49" s="1">
        <v>19.93</v>
      </c>
      <c r="F49" s="1">
        <v>85.65</v>
      </c>
      <c r="G49" s="1">
        <v>68.930000000000007</v>
      </c>
      <c r="H49" s="1">
        <v>93.21</v>
      </c>
      <c r="I49" s="1">
        <v>20.99</v>
      </c>
      <c r="J49" s="1">
        <v>70.45</v>
      </c>
      <c r="K49" s="1">
        <v>65.91</v>
      </c>
      <c r="L49" s="1">
        <v>77.09</v>
      </c>
      <c r="M49" s="1">
        <v>87.14</v>
      </c>
      <c r="N49" s="1">
        <v>77.72</v>
      </c>
      <c r="O49" s="1">
        <v>54.68</v>
      </c>
      <c r="P49" s="1">
        <v>50.4</v>
      </c>
    </row>
    <row r="50" spans="1:16" x14ac:dyDescent="0.3">
      <c r="A50" s="1">
        <v>48</v>
      </c>
      <c r="B50" s="1">
        <v>71.209999999999994</v>
      </c>
      <c r="C50" s="1">
        <v>15.63</v>
      </c>
      <c r="D50" s="1">
        <v>38.840000000000003</v>
      </c>
      <c r="E50" s="1">
        <v>24</v>
      </c>
      <c r="F50" s="1">
        <v>89.73</v>
      </c>
      <c r="G50" s="1">
        <v>73.88</v>
      </c>
      <c r="H50" s="1">
        <v>92.6</v>
      </c>
      <c r="I50" s="1">
        <v>41.26</v>
      </c>
      <c r="J50" s="1">
        <v>73.83</v>
      </c>
      <c r="K50" s="1">
        <v>73.790000000000006</v>
      </c>
      <c r="L50" s="1">
        <v>74.87</v>
      </c>
      <c r="M50" s="1">
        <v>96.39</v>
      </c>
      <c r="N50" s="1">
        <v>80.42</v>
      </c>
      <c r="O50" s="1">
        <v>45.13</v>
      </c>
      <c r="P50" s="1">
        <v>10.25</v>
      </c>
    </row>
    <row r="51" spans="1:16" x14ac:dyDescent="0.3">
      <c r="A51" s="1">
        <v>49</v>
      </c>
      <c r="B51" s="1">
        <v>81.41</v>
      </c>
      <c r="C51" s="1">
        <v>10.75</v>
      </c>
      <c r="D51" s="1">
        <v>27.31</v>
      </c>
      <c r="E51" s="1">
        <v>15.62</v>
      </c>
      <c r="F51" s="1">
        <v>92.26</v>
      </c>
      <c r="G51" s="1">
        <v>68.569999999999993</v>
      </c>
      <c r="H51" s="1">
        <v>95.09</v>
      </c>
      <c r="I51" s="1">
        <v>31.02</v>
      </c>
      <c r="J51" s="1">
        <v>76.540000000000006</v>
      </c>
      <c r="K51" s="1">
        <v>73.61</v>
      </c>
      <c r="L51" s="1">
        <v>81.63</v>
      </c>
      <c r="M51" s="1">
        <v>94.22</v>
      </c>
      <c r="N51" s="1">
        <v>80.349999999999994</v>
      </c>
      <c r="O51" s="1">
        <v>47.02</v>
      </c>
      <c r="P51" s="1">
        <v>55.09</v>
      </c>
    </row>
    <row r="52" spans="1:16" x14ac:dyDescent="0.3">
      <c r="A52" s="1">
        <v>50</v>
      </c>
      <c r="B52" s="1">
        <v>63.61</v>
      </c>
      <c r="C52" s="1">
        <v>37.72</v>
      </c>
      <c r="D52" s="1">
        <v>50.68</v>
      </c>
      <c r="E52" s="1">
        <v>32.65</v>
      </c>
      <c r="F52" s="1">
        <v>96.56</v>
      </c>
      <c r="G52" s="1">
        <v>65.569999999999993</v>
      </c>
      <c r="H52" s="1">
        <v>96.97</v>
      </c>
      <c r="I52" s="1">
        <v>39.01</v>
      </c>
      <c r="J52" s="1">
        <v>78.739999999999995</v>
      </c>
      <c r="K52" s="1">
        <v>81.849999999999994</v>
      </c>
      <c r="L52" s="1">
        <v>78.739999999999995</v>
      </c>
      <c r="M52" s="1">
        <v>96.31</v>
      </c>
      <c r="N52" s="1">
        <v>82.08</v>
      </c>
      <c r="O52" s="1">
        <v>66.63</v>
      </c>
      <c r="P52" s="1">
        <v>10.75</v>
      </c>
    </row>
    <row r="53" spans="1:16" x14ac:dyDescent="0.3">
      <c r="A53" s="1">
        <v>51</v>
      </c>
      <c r="B53" s="1">
        <v>61.75</v>
      </c>
      <c r="C53" s="1">
        <v>27.93</v>
      </c>
      <c r="D53" s="1">
        <v>37.619999999999997</v>
      </c>
      <c r="E53" s="1">
        <v>16.13</v>
      </c>
      <c r="F53" s="1">
        <v>99.21</v>
      </c>
      <c r="G53" s="1">
        <v>83.47</v>
      </c>
      <c r="H53" s="1">
        <v>99.37</v>
      </c>
      <c r="I53" s="1">
        <v>23.55</v>
      </c>
      <c r="J53" s="1">
        <v>80.44</v>
      </c>
      <c r="K53" s="1">
        <v>88.88</v>
      </c>
      <c r="L53" s="1">
        <v>90.69</v>
      </c>
      <c r="M53" s="1">
        <v>99.19</v>
      </c>
      <c r="N53" s="1">
        <v>86.22</v>
      </c>
      <c r="O53" s="1">
        <v>58.41</v>
      </c>
      <c r="P53" s="1">
        <v>22.78</v>
      </c>
    </row>
    <row r="54" spans="1:16" x14ac:dyDescent="0.3">
      <c r="A54" s="1">
        <v>52</v>
      </c>
      <c r="B54" s="1">
        <v>71.55</v>
      </c>
      <c r="C54" s="1">
        <v>36.1</v>
      </c>
      <c r="D54" s="1">
        <v>37.979999999999997</v>
      </c>
      <c r="E54" s="1">
        <v>25.58</v>
      </c>
      <c r="F54" s="1">
        <v>101.4</v>
      </c>
      <c r="G54" s="1">
        <v>80.78</v>
      </c>
      <c r="H54" s="1">
        <v>103.1</v>
      </c>
      <c r="I54" s="1">
        <v>16.57</v>
      </c>
      <c r="J54" s="1">
        <v>82.05</v>
      </c>
      <c r="K54" s="1">
        <v>89.24</v>
      </c>
      <c r="L54" s="1">
        <v>94.41</v>
      </c>
      <c r="M54" s="1">
        <v>105</v>
      </c>
      <c r="N54" s="1">
        <v>84.57</v>
      </c>
      <c r="O54" s="1">
        <v>71.900000000000006</v>
      </c>
      <c r="P54" s="1">
        <v>25.5</v>
      </c>
    </row>
    <row r="55" spans="1:16" x14ac:dyDescent="0.3">
      <c r="A55" s="1">
        <v>53</v>
      </c>
      <c r="B55" s="1">
        <v>74.81</v>
      </c>
      <c r="C55" s="1">
        <v>11.75</v>
      </c>
      <c r="D55" s="1">
        <v>11.25</v>
      </c>
      <c r="E55" s="1">
        <v>38.86</v>
      </c>
      <c r="F55" s="1">
        <v>103</v>
      </c>
      <c r="G55" s="1">
        <v>84.73</v>
      </c>
      <c r="H55" s="1">
        <v>106.4</v>
      </c>
      <c r="I55" s="1">
        <v>29.47</v>
      </c>
      <c r="J55" s="1">
        <v>83.95</v>
      </c>
      <c r="K55" s="1">
        <v>66.28</v>
      </c>
      <c r="L55" s="1">
        <v>80.48</v>
      </c>
      <c r="M55" s="1">
        <v>109.8</v>
      </c>
      <c r="N55" s="1">
        <v>89.69</v>
      </c>
      <c r="O55" s="1">
        <v>72.5</v>
      </c>
      <c r="P55" s="1">
        <v>21.15</v>
      </c>
    </row>
    <row r="56" spans="1:16" x14ac:dyDescent="0.3">
      <c r="A56" s="1">
        <v>54</v>
      </c>
      <c r="B56" s="1">
        <v>76.510000000000005</v>
      </c>
      <c r="C56" s="1">
        <v>12.2</v>
      </c>
      <c r="D56" s="1">
        <v>59.96</v>
      </c>
      <c r="E56" s="1">
        <v>44.09</v>
      </c>
      <c r="F56" s="1">
        <v>104.5</v>
      </c>
      <c r="G56" s="1">
        <v>86.98</v>
      </c>
      <c r="H56" s="1">
        <v>110.4</v>
      </c>
      <c r="I56" s="1">
        <v>11.75</v>
      </c>
      <c r="J56" s="1">
        <v>85.62</v>
      </c>
      <c r="K56" s="1">
        <v>66.64</v>
      </c>
      <c r="L56" s="1">
        <v>84.58</v>
      </c>
      <c r="M56" s="1">
        <v>112.3</v>
      </c>
      <c r="N56" s="1">
        <v>89.96</v>
      </c>
      <c r="O56" s="1">
        <v>58.13</v>
      </c>
      <c r="P56" s="1">
        <v>34</v>
      </c>
    </row>
    <row r="57" spans="1:16" x14ac:dyDescent="0.3">
      <c r="A57" s="1">
        <v>55</v>
      </c>
      <c r="B57" s="1">
        <v>80.709999999999994</v>
      </c>
      <c r="C57" s="1">
        <v>12.34</v>
      </c>
      <c r="D57" s="1">
        <v>18.91</v>
      </c>
      <c r="E57" s="1">
        <v>29.87</v>
      </c>
      <c r="F57" s="1">
        <v>106.4</v>
      </c>
      <c r="G57" s="1">
        <v>90.61</v>
      </c>
      <c r="H57" s="1">
        <v>113.4</v>
      </c>
      <c r="I57" s="1">
        <v>12.24</v>
      </c>
      <c r="J57" s="1">
        <v>87.63</v>
      </c>
      <c r="K57" s="1">
        <v>68.8</v>
      </c>
      <c r="L57" s="1">
        <v>94.43</v>
      </c>
      <c r="M57" s="1">
        <v>112.6</v>
      </c>
      <c r="N57" s="1">
        <v>92.92</v>
      </c>
      <c r="O57" s="1">
        <v>60.08</v>
      </c>
      <c r="P57" s="1">
        <v>44.09</v>
      </c>
    </row>
    <row r="58" spans="1:16" x14ac:dyDescent="0.3">
      <c r="A58" s="1">
        <v>56</v>
      </c>
      <c r="B58" s="1">
        <v>80.28</v>
      </c>
      <c r="C58" s="1">
        <v>12.75</v>
      </c>
      <c r="D58" s="1">
        <v>38.950000000000003</v>
      </c>
      <c r="E58" s="1">
        <v>12.4</v>
      </c>
      <c r="F58" s="1">
        <v>108.5</v>
      </c>
      <c r="G58" s="1">
        <v>97.31</v>
      </c>
      <c r="H58" s="1">
        <v>114.7</v>
      </c>
      <c r="I58" s="1">
        <v>27.84</v>
      </c>
      <c r="J58" s="1">
        <v>90.5</v>
      </c>
      <c r="K58" s="1">
        <v>69.930000000000007</v>
      </c>
      <c r="L58" s="1">
        <v>88.28</v>
      </c>
      <c r="M58" s="1">
        <v>112.4</v>
      </c>
      <c r="N58" s="1">
        <v>95.13</v>
      </c>
      <c r="O58" s="1">
        <v>70.25</v>
      </c>
      <c r="P58" s="1">
        <v>36.67</v>
      </c>
    </row>
    <row r="59" spans="1:16" x14ac:dyDescent="0.3">
      <c r="A59" s="1">
        <v>57</v>
      </c>
      <c r="B59" s="1">
        <v>79.94</v>
      </c>
      <c r="C59" s="1">
        <v>12.93</v>
      </c>
      <c r="D59" s="1">
        <v>18.940000000000001</v>
      </c>
      <c r="E59" s="1">
        <v>12.75</v>
      </c>
      <c r="F59" s="1">
        <v>110</v>
      </c>
      <c r="G59" s="1">
        <v>96.92</v>
      </c>
      <c r="H59" s="1">
        <v>116.8</v>
      </c>
      <c r="I59" s="1">
        <v>28.24</v>
      </c>
      <c r="J59" s="1">
        <v>93.51</v>
      </c>
      <c r="K59" s="1">
        <v>71.19</v>
      </c>
      <c r="L59" s="1">
        <v>96.33</v>
      </c>
      <c r="M59" s="1">
        <v>117.7</v>
      </c>
      <c r="N59" s="1">
        <v>97.57</v>
      </c>
      <c r="O59" s="1">
        <v>62.78</v>
      </c>
      <c r="P59" s="1">
        <v>16.43</v>
      </c>
    </row>
    <row r="60" spans="1:16" x14ac:dyDescent="0.3">
      <c r="A60" s="1">
        <v>58</v>
      </c>
      <c r="B60" s="1">
        <v>83.47</v>
      </c>
      <c r="C60" s="1">
        <v>13.25</v>
      </c>
      <c r="D60" s="1">
        <v>110.4</v>
      </c>
      <c r="E60" s="1">
        <v>51.31</v>
      </c>
      <c r="F60" s="1">
        <v>110.6</v>
      </c>
      <c r="G60" s="1">
        <v>99.27</v>
      </c>
      <c r="H60" s="1">
        <v>118.2</v>
      </c>
      <c r="I60" s="1">
        <v>35.19</v>
      </c>
      <c r="J60" s="1">
        <v>95.07</v>
      </c>
      <c r="K60" s="1">
        <v>72.7</v>
      </c>
      <c r="L60" s="1">
        <v>96.66</v>
      </c>
      <c r="M60" s="1">
        <v>124.3</v>
      </c>
      <c r="N60" s="1">
        <v>103.1</v>
      </c>
      <c r="O60" s="1">
        <v>69.75</v>
      </c>
      <c r="P60" s="1">
        <v>56.71</v>
      </c>
    </row>
    <row r="61" spans="1:16" x14ac:dyDescent="0.3">
      <c r="A61" s="1">
        <v>59</v>
      </c>
      <c r="B61" s="1">
        <v>85.46</v>
      </c>
      <c r="C61" s="1">
        <v>13.59</v>
      </c>
      <c r="D61" s="1">
        <v>116.4</v>
      </c>
      <c r="E61" s="1">
        <v>17.420000000000002</v>
      </c>
      <c r="F61" s="1">
        <v>112.5</v>
      </c>
      <c r="G61" s="1">
        <v>88.25</v>
      </c>
      <c r="H61" s="1">
        <v>120.1</v>
      </c>
      <c r="I61" s="1">
        <v>37.61</v>
      </c>
      <c r="J61" s="1">
        <v>96.74</v>
      </c>
      <c r="K61" s="1">
        <v>74.239999999999995</v>
      </c>
      <c r="L61" s="1">
        <v>99.89</v>
      </c>
      <c r="M61" s="1">
        <v>128.80000000000001</v>
      </c>
      <c r="N61" s="1">
        <v>103.5</v>
      </c>
      <c r="O61" s="1">
        <v>69.63</v>
      </c>
      <c r="P61" s="1">
        <v>71.69</v>
      </c>
    </row>
    <row r="62" spans="1:16" x14ac:dyDescent="0.3">
      <c r="A62" s="1">
        <v>60</v>
      </c>
      <c r="B62" s="1">
        <v>89.08</v>
      </c>
      <c r="C62" s="1">
        <v>13.8</v>
      </c>
      <c r="D62" s="1">
        <v>30.63</v>
      </c>
      <c r="E62" s="1">
        <v>28.9</v>
      </c>
      <c r="F62" s="1">
        <v>115.4</v>
      </c>
      <c r="G62" s="1">
        <v>86.48</v>
      </c>
      <c r="H62" s="1">
        <v>122</v>
      </c>
      <c r="I62" s="1">
        <v>41.07</v>
      </c>
      <c r="J62" s="1">
        <v>98.5</v>
      </c>
      <c r="K62" s="1">
        <v>75.11</v>
      </c>
      <c r="L62" s="1">
        <v>100.9</v>
      </c>
      <c r="M62" s="1">
        <v>123</v>
      </c>
      <c r="N62" s="1">
        <v>105.5</v>
      </c>
      <c r="O62" s="1">
        <v>74.02</v>
      </c>
      <c r="P62" s="1">
        <v>67.47</v>
      </c>
    </row>
    <row r="63" spans="1:16" x14ac:dyDescent="0.3">
      <c r="A63" s="1">
        <v>61</v>
      </c>
      <c r="B63" s="1">
        <v>93.17</v>
      </c>
      <c r="C63" s="1">
        <v>14.25</v>
      </c>
      <c r="D63" s="1">
        <v>55.56</v>
      </c>
      <c r="E63" s="1">
        <v>13.75</v>
      </c>
      <c r="F63" s="1">
        <v>115.6</v>
      </c>
      <c r="G63" s="1">
        <v>92.37</v>
      </c>
      <c r="H63" s="1">
        <v>124.7</v>
      </c>
      <c r="I63" s="1">
        <v>34.520000000000003</v>
      </c>
      <c r="J63" s="1">
        <v>100.6</v>
      </c>
      <c r="K63" s="1">
        <v>77.5</v>
      </c>
      <c r="L63" s="1">
        <v>105.1</v>
      </c>
      <c r="M63" s="1">
        <v>126.4</v>
      </c>
      <c r="N63" s="1">
        <v>110.4</v>
      </c>
      <c r="O63" s="1">
        <v>75</v>
      </c>
      <c r="P63" s="1">
        <v>111</v>
      </c>
    </row>
    <row r="64" spans="1:16" x14ac:dyDescent="0.3">
      <c r="A64" s="1">
        <v>62</v>
      </c>
      <c r="B64" s="1">
        <v>91.65</v>
      </c>
      <c r="C64" s="1">
        <v>14.69</v>
      </c>
      <c r="D64" s="1">
        <v>56.88</v>
      </c>
      <c r="E64" s="1">
        <v>33.03</v>
      </c>
      <c r="F64" s="1">
        <v>117.4</v>
      </c>
      <c r="G64" s="1">
        <v>99.63</v>
      </c>
      <c r="H64" s="1">
        <v>126.4</v>
      </c>
      <c r="I64" s="1">
        <v>94.63</v>
      </c>
      <c r="J64" s="1">
        <v>102.4</v>
      </c>
      <c r="K64" s="1">
        <v>84.09</v>
      </c>
      <c r="L64" s="1">
        <v>108.6</v>
      </c>
      <c r="M64" s="1">
        <v>140.5</v>
      </c>
      <c r="N64" s="1">
        <v>111.6</v>
      </c>
      <c r="O64" s="1">
        <v>76.92</v>
      </c>
      <c r="P64" s="1">
        <v>119.2</v>
      </c>
    </row>
    <row r="65" spans="1:16" x14ac:dyDescent="0.3">
      <c r="A65" s="1">
        <v>63</v>
      </c>
      <c r="B65" s="1">
        <v>108.2</v>
      </c>
      <c r="C65" s="1">
        <v>14.97</v>
      </c>
      <c r="D65" s="1">
        <v>39.590000000000003</v>
      </c>
      <c r="E65" s="1">
        <v>14.25</v>
      </c>
      <c r="F65" s="1">
        <v>118.9</v>
      </c>
      <c r="G65" s="1">
        <v>102.6</v>
      </c>
      <c r="H65" s="1">
        <v>128.19999999999999</v>
      </c>
      <c r="I65" s="1">
        <v>106.8</v>
      </c>
      <c r="J65" s="1">
        <v>105.5</v>
      </c>
      <c r="K65" s="1">
        <v>93.98</v>
      </c>
      <c r="L65" s="1">
        <v>101.7</v>
      </c>
      <c r="M65" s="1">
        <v>144.6</v>
      </c>
      <c r="N65" s="1">
        <v>115.4</v>
      </c>
      <c r="O65" s="1">
        <v>83.51</v>
      </c>
      <c r="P65" s="1">
        <v>114.6</v>
      </c>
    </row>
    <row r="66" spans="1:16" x14ac:dyDescent="0.3">
      <c r="A66" s="1">
        <v>64</v>
      </c>
      <c r="B66" s="1">
        <v>101.3</v>
      </c>
      <c r="C66" s="1">
        <v>33.79</v>
      </c>
      <c r="D66" s="1">
        <v>64.47</v>
      </c>
      <c r="E66" s="1">
        <v>55.15</v>
      </c>
      <c r="F66" s="1">
        <v>122.4</v>
      </c>
      <c r="G66" s="1">
        <v>115.2</v>
      </c>
      <c r="H66" s="1">
        <v>130.9</v>
      </c>
      <c r="I66" s="1">
        <v>100.6</v>
      </c>
      <c r="J66" s="1">
        <v>107.4</v>
      </c>
      <c r="K66" s="1">
        <v>90.74</v>
      </c>
      <c r="L66" s="1">
        <v>103.4</v>
      </c>
      <c r="M66" s="1">
        <v>145</v>
      </c>
      <c r="N66" s="1">
        <v>117.9</v>
      </c>
      <c r="O66" s="1">
        <v>81.3</v>
      </c>
      <c r="P66" s="1">
        <v>118.5</v>
      </c>
    </row>
    <row r="67" spans="1:16" x14ac:dyDescent="0.3">
      <c r="A67" s="1">
        <v>65</v>
      </c>
      <c r="B67" s="1">
        <v>116.4</v>
      </c>
      <c r="C67" s="1">
        <v>46.63</v>
      </c>
      <c r="D67" s="1">
        <v>33.39</v>
      </c>
      <c r="E67" s="1">
        <v>25.93</v>
      </c>
      <c r="F67" s="1">
        <v>126.1</v>
      </c>
      <c r="G67" s="1">
        <v>99.76</v>
      </c>
      <c r="H67" s="1">
        <v>133.80000000000001</v>
      </c>
      <c r="I67" s="1">
        <v>104.2</v>
      </c>
      <c r="J67" s="1">
        <v>109.1</v>
      </c>
      <c r="K67" s="1">
        <v>95.48</v>
      </c>
      <c r="L67" s="1">
        <v>111.2</v>
      </c>
      <c r="M67" s="1">
        <v>148.1</v>
      </c>
      <c r="N67" s="1">
        <v>120.3</v>
      </c>
      <c r="O67" s="1">
        <v>84.42</v>
      </c>
      <c r="P67" s="1">
        <v>120</v>
      </c>
    </row>
    <row r="68" spans="1:16" x14ac:dyDescent="0.3">
      <c r="A68" s="1">
        <v>66</v>
      </c>
      <c r="B68" s="1">
        <v>106.9</v>
      </c>
      <c r="C68" s="1">
        <v>75.930000000000007</v>
      </c>
      <c r="D68" s="1">
        <v>88.06</v>
      </c>
      <c r="E68" s="1">
        <v>37.909999999999997</v>
      </c>
      <c r="F68" s="1">
        <v>128.4</v>
      </c>
      <c r="G68" s="1">
        <v>108.3</v>
      </c>
      <c r="H68" s="1">
        <v>135.5</v>
      </c>
      <c r="I68" s="1">
        <v>107</v>
      </c>
      <c r="J68" s="1">
        <v>110.6</v>
      </c>
      <c r="K68" s="1">
        <v>93.86</v>
      </c>
      <c r="L68" s="1">
        <v>119.8</v>
      </c>
      <c r="M68" s="1">
        <v>147.69999999999999</v>
      </c>
      <c r="N68" s="1">
        <v>122.8</v>
      </c>
      <c r="O68" s="1">
        <v>85.65</v>
      </c>
      <c r="P68" s="1">
        <v>125.9</v>
      </c>
    </row>
    <row r="69" spans="1:16" x14ac:dyDescent="0.3">
      <c r="A69" s="1">
        <v>67</v>
      </c>
      <c r="B69" s="1">
        <v>115.3</v>
      </c>
      <c r="C69" s="1">
        <v>59.71</v>
      </c>
      <c r="D69" s="1">
        <v>46.92</v>
      </c>
      <c r="E69" s="1">
        <v>16.309999999999999</v>
      </c>
      <c r="F69" s="1">
        <v>130.5</v>
      </c>
      <c r="G69" s="1">
        <v>117</v>
      </c>
      <c r="H69" s="1">
        <v>141.5</v>
      </c>
      <c r="I69" s="1">
        <v>118.3</v>
      </c>
      <c r="J69" s="1">
        <v>112</v>
      </c>
      <c r="K69" s="1">
        <v>95.01</v>
      </c>
      <c r="L69" s="1">
        <v>127.4</v>
      </c>
      <c r="M69" s="1">
        <v>148.30000000000001</v>
      </c>
      <c r="N69" s="1">
        <v>124.5</v>
      </c>
      <c r="O69" s="1">
        <v>96.08</v>
      </c>
      <c r="P69" s="1">
        <v>138.4</v>
      </c>
    </row>
    <row r="70" spans="1:16" x14ac:dyDescent="0.3">
      <c r="A70" s="1">
        <v>68</v>
      </c>
      <c r="B70" s="1">
        <v>121.9</v>
      </c>
      <c r="C70" s="1">
        <v>54.77</v>
      </c>
      <c r="D70" s="1">
        <v>33.21</v>
      </c>
      <c r="E70" s="1">
        <v>35.630000000000003</v>
      </c>
      <c r="F70" s="1">
        <v>138.69999999999999</v>
      </c>
      <c r="G70" s="1">
        <v>122.5</v>
      </c>
      <c r="H70" s="1">
        <v>142.4</v>
      </c>
      <c r="I70" s="1">
        <v>109.2</v>
      </c>
      <c r="J70" s="1">
        <v>113.8</v>
      </c>
      <c r="K70" s="1">
        <v>95.67</v>
      </c>
      <c r="L70" s="1">
        <v>125.6</v>
      </c>
      <c r="M70" s="1">
        <v>156.69999999999999</v>
      </c>
      <c r="N70" s="1">
        <v>126.3</v>
      </c>
      <c r="O70" s="1">
        <v>110.6</v>
      </c>
      <c r="P70" s="1">
        <v>136.4</v>
      </c>
    </row>
    <row r="71" spans="1:16" x14ac:dyDescent="0.3">
      <c r="A71" s="1">
        <v>69</v>
      </c>
      <c r="B71" s="1">
        <v>141.9</v>
      </c>
      <c r="C71" s="1">
        <v>61.32</v>
      </c>
      <c r="D71" s="1">
        <v>82.76</v>
      </c>
      <c r="E71" s="1">
        <v>30.71</v>
      </c>
      <c r="F71" s="1">
        <v>139.30000000000001</v>
      </c>
      <c r="G71" s="1">
        <v>128.19999999999999</v>
      </c>
      <c r="H71" s="1">
        <v>149.4</v>
      </c>
      <c r="I71" s="1">
        <v>103.5</v>
      </c>
      <c r="J71" s="1">
        <v>116.2</v>
      </c>
      <c r="K71" s="1">
        <v>96.45</v>
      </c>
      <c r="L71" s="1">
        <v>130.69999999999999</v>
      </c>
      <c r="M71" s="1">
        <v>159.5</v>
      </c>
      <c r="N71" s="1">
        <v>134</v>
      </c>
      <c r="O71" s="1">
        <v>92.84</v>
      </c>
      <c r="P71" s="1">
        <v>122.9</v>
      </c>
    </row>
    <row r="72" spans="1:16" x14ac:dyDescent="0.3">
      <c r="A72" s="1">
        <v>70</v>
      </c>
      <c r="B72" s="1">
        <v>118</v>
      </c>
      <c r="C72" s="1">
        <v>79.28</v>
      </c>
      <c r="D72" s="1">
        <v>148.69999999999999</v>
      </c>
      <c r="E72" s="1">
        <v>33.159999999999997</v>
      </c>
      <c r="F72" s="1">
        <v>140.30000000000001</v>
      </c>
      <c r="G72" s="1">
        <v>119.1</v>
      </c>
      <c r="H72" s="1">
        <v>148.69999999999999</v>
      </c>
      <c r="I72" s="1">
        <v>115.9</v>
      </c>
      <c r="J72" s="1">
        <v>118.2</v>
      </c>
      <c r="K72" s="1">
        <v>100.1</v>
      </c>
      <c r="L72" s="1">
        <v>133.30000000000001</v>
      </c>
      <c r="M72" s="1">
        <v>160.19999999999999</v>
      </c>
      <c r="N72" s="1">
        <v>133.4</v>
      </c>
      <c r="O72" s="1">
        <v>92.09</v>
      </c>
      <c r="P72" s="1">
        <v>112.1</v>
      </c>
    </row>
    <row r="73" spans="1:16" x14ac:dyDescent="0.3">
      <c r="A73" s="1">
        <v>71</v>
      </c>
      <c r="B73" s="1">
        <v>129.5</v>
      </c>
      <c r="C73" s="1">
        <v>84.34</v>
      </c>
      <c r="D73" s="1">
        <v>137.1</v>
      </c>
      <c r="E73" s="1">
        <v>55.98</v>
      </c>
      <c r="F73" s="1">
        <v>141.6</v>
      </c>
      <c r="G73" s="1">
        <v>130.80000000000001</v>
      </c>
      <c r="H73" s="1">
        <v>154.5</v>
      </c>
      <c r="I73" s="1">
        <v>130.19999999999999</v>
      </c>
      <c r="J73" s="1">
        <v>119.6</v>
      </c>
      <c r="K73" s="1">
        <v>102.1</v>
      </c>
      <c r="L73" s="1">
        <v>135.69999999999999</v>
      </c>
      <c r="M73" s="1">
        <v>165.9</v>
      </c>
      <c r="N73" s="1">
        <v>135.1</v>
      </c>
      <c r="O73" s="1">
        <v>95.52</v>
      </c>
      <c r="P73" s="1">
        <v>137</v>
      </c>
    </row>
    <row r="74" spans="1:16" x14ac:dyDescent="0.3">
      <c r="A74" s="1">
        <v>72</v>
      </c>
      <c r="B74" s="1">
        <v>142</v>
      </c>
      <c r="C74" s="1">
        <v>68.650000000000006</v>
      </c>
      <c r="D74" s="1">
        <v>101.3</v>
      </c>
      <c r="E74" s="1">
        <v>31.41</v>
      </c>
      <c r="F74" s="1">
        <v>142.80000000000001</v>
      </c>
      <c r="G74" s="1">
        <v>137.1</v>
      </c>
      <c r="H74" s="1">
        <v>153.6</v>
      </c>
      <c r="I74" s="1">
        <v>125.4</v>
      </c>
      <c r="J74" s="1">
        <v>121.7</v>
      </c>
      <c r="K74" s="1">
        <v>101.4</v>
      </c>
      <c r="L74" s="1">
        <v>133.30000000000001</v>
      </c>
      <c r="M74" s="1">
        <v>173.4</v>
      </c>
      <c r="N74" s="1">
        <v>135.69999999999999</v>
      </c>
      <c r="O74" s="1">
        <v>96.39</v>
      </c>
      <c r="P74" s="1">
        <v>154.19999999999999</v>
      </c>
    </row>
    <row r="75" spans="1:16" x14ac:dyDescent="0.3">
      <c r="A75" s="1">
        <v>73</v>
      </c>
      <c r="B75" s="1">
        <v>136.9</v>
      </c>
      <c r="C75" s="1">
        <v>80.489999999999995</v>
      </c>
      <c r="D75" s="1">
        <v>100.3</v>
      </c>
      <c r="E75" s="1">
        <v>108.8</v>
      </c>
      <c r="F75" s="1">
        <v>153.5</v>
      </c>
      <c r="G75" s="1">
        <v>128.19999999999999</v>
      </c>
      <c r="H75" s="1">
        <v>161.30000000000001</v>
      </c>
      <c r="I75" s="1">
        <v>124.6</v>
      </c>
      <c r="J75" s="1">
        <v>123.8</v>
      </c>
      <c r="K75" s="1">
        <v>114.6</v>
      </c>
      <c r="L75" s="1">
        <v>132.69999999999999</v>
      </c>
      <c r="M75" s="1">
        <v>180.7</v>
      </c>
      <c r="N75" s="1">
        <v>137.30000000000001</v>
      </c>
      <c r="O75" s="1">
        <v>98.34</v>
      </c>
      <c r="P75" s="1">
        <v>146.80000000000001</v>
      </c>
    </row>
    <row r="76" spans="1:16" x14ac:dyDescent="0.3">
      <c r="A76" s="1">
        <v>74</v>
      </c>
      <c r="B76" s="1">
        <v>136</v>
      </c>
      <c r="C76" s="1">
        <v>72.95</v>
      </c>
      <c r="D76" s="1">
        <v>82.75</v>
      </c>
      <c r="E76" s="1">
        <v>116.9</v>
      </c>
      <c r="F76" s="1">
        <v>158.5</v>
      </c>
      <c r="G76" s="1">
        <v>130.6</v>
      </c>
      <c r="H76" s="1">
        <v>162.19999999999999</v>
      </c>
      <c r="I76" s="1">
        <v>132</v>
      </c>
      <c r="J76" s="1">
        <v>126.4</v>
      </c>
      <c r="K76" s="1">
        <v>130.19999999999999</v>
      </c>
      <c r="L76" s="1">
        <v>130.69999999999999</v>
      </c>
      <c r="M76" s="1">
        <v>179.3</v>
      </c>
      <c r="N76" s="1">
        <v>138.9</v>
      </c>
      <c r="O76" s="1">
        <v>99.3</v>
      </c>
      <c r="P76" s="1">
        <v>147.69999999999999</v>
      </c>
    </row>
    <row r="77" spans="1:16" x14ac:dyDescent="0.3">
      <c r="A77" s="1">
        <v>75</v>
      </c>
      <c r="B77" s="1">
        <v>134</v>
      </c>
      <c r="C77" s="1">
        <v>45.5</v>
      </c>
      <c r="D77" s="1">
        <v>87.32</v>
      </c>
      <c r="E77" s="1">
        <v>95.69</v>
      </c>
      <c r="F77" s="1">
        <v>154.6</v>
      </c>
      <c r="G77" s="1">
        <v>135.69999999999999</v>
      </c>
      <c r="H77" s="1">
        <v>165.2</v>
      </c>
      <c r="I77" s="1">
        <v>133.4</v>
      </c>
      <c r="J77" s="1">
        <v>128.1</v>
      </c>
      <c r="K77" s="1">
        <v>126.5</v>
      </c>
      <c r="L77" s="1">
        <v>133.30000000000001</v>
      </c>
      <c r="M77" s="1">
        <v>179.3</v>
      </c>
      <c r="N77" s="1">
        <v>141</v>
      </c>
      <c r="O77" s="1">
        <v>102.5</v>
      </c>
      <c r="P77" s="1">
        <v>146.19999999999999</v>
      </c>
    </row>
    <row r="78" spans="1:16" x14ac:dyDescent="0.3">
      <c r="A78" s="1">
        <v>76</v>
      </c>
      <c r="B78" s="1">
        <v>145.30000000000001</v>
      </c>
      <c r="C78" s="1">
        <v>74.13</v>
      </c>
      <c r="D78" s="1">
        <v>101</v>
      </c>
      <c r="E78" s="1">
        <v>116</v>
      </c>
      <c r="F78" s="1">
        <v>157.5</v>
      </c>
      <c r="G78" s="1">
        <v>133.80000000000001</v>
      </c>
      <c r="H78" s="1">
        <v>169.8</v>
      </c>
      <c r="I78" s="1">
        <v>149.4</v>
      </c>
      <c r="J78" s="1">
        <v>130.30000000000001</v>
      </c>
      <c r="K78" s="1">
        <v>115.6</v>
      </c>
      <c r="L78" s="1">
        <v>136.4</v>
      </c>
      <c r="M78" s="1">
        <v>191</v>
      </c>
      <c r="N78" s="1">
        <v>144.1</v>
      </c>
      <c r="O78" s="1">
        <v>107.1</v>
      </c>
      <c r="P78" s="1">
        <v>149</v>
      </c>
    </row>
    <row r="79" spans="1:16" x14ac:dyDescent="0.3">
      <c r="A79" s="1">
        <v>77</v>
      </c>
      <c r="B79" s="1">
        <v>149.80000000000001</v>
      </c>
      <c r="C79" s="1">
        <v>49.79</v>
      </c>
      <c r="D79" s="1">
        <v>97.11</v>
      </c>
      <c r="E79" s="1">
        <v>117.7</v>
      </c>
      <c r="F79" s="1">
        <v>166</v>
      </c>
      <c r="G79" s="1">
        <v>128</v>
      </c>
      <c r="H79" s="1">
        <v>175</v>
      </c>
      <c r="I79" s="1">
        <v>150.80000000000001</v>
      </c>
      <c r="J79" s="1">
        <v>132.80000000000001</v>
      </c>
      <c r="K79" s="1">
        <v>127.9</v>
      </c>
      <c r="L79" s="1">
        <v>147.6</v>
      </c>
      <c r="M79" s="1">
        <v>195.1</v>
      </c>
      <c r="N79" s="1">
        <v>146</v>
      </c>
      <c r="O79" s="1">
        <v>109.3</v>
      </c>
      <c r="P79" s="1">
        <v>159.6</v>
      </c>
    </row>
    <row r="80" spans="1:16" x14ac:dyDescent="0.3">
      <c r="A80" s="1">
        <v>78</v>
      </c>
      <c r="B80" s="1">
        <v>149.69999999999999</v>
      </c>
      <c r="C80" s="1">
        <v>49.81</v>
      </c>
      <c r="D80" s="1">
        <v>148.1</v>
      </c>
      <c r="E80" s="1">
        <v>106.5</v>
      </c>
      <c r="F80" s="1">
        <v>160.4</v>
      </c>
      <c r="G80" s="1">
        <v>143.69999999999999</v>
      </c>
      <c r="H80" s="1">
        <v>187.3</v>
      </c>
      <c r="I80" s="1">
        <v>148.1</v>
      </c>
      <c r="J80" s="1">
        <v>135.30000000000001</v>
      </c>
      <c r="K80" s="1">
        <v>125.1</v>
      </c>
      <c r="L80" s="1">
        <v>136.5</v>
      </c>
      <c r="M80" s="1">
        <v>199</v>
      </c>
      <c r="N80" s="1">
        <v>151.1</v>
      </c>
      <c r="O80" s="1">
        <v>115.7</v>
      </c>
      <c r="P80" s="1">
        <v>159.19999999999999</v>
      </c>
    </row>
    <row r="81" spans="1:16" x14ac:dyDescent="0.3">
      <c r="A81" s="1">
        <v>79</v>
      </c>
      <c r="B81" s="1">
        <v>152.6</v>
      </c>
      <c r="C81" s="1">
        <v>51.62</v>
      </c>
      <c r="D81" s="1">
        <v>157.6</v>
      </c>
      <c r="E81" s="1">
        <v>97.42</v>
      </c>
      <c r="F81" s="1">
        <v>175.4</v>
      </c>
      <c r="G81" s="1">
        <v>144.30000000000001</v>
      </c>
      <c r="H81" s="1">
        <v>188.3</v>
      </c>
      <c r="I81" s="1">
        <v>149.30000000000001</v>
      </c>
      <c r="J81" s="1">
        <v>137.69999999999999</v>
      </c>
      <c r="K81" s="1">
        <v>129.6</v>
      </c>
      <c r="L81" s="1">
        <v>134.80000000000001</v>
      </c>
      <c r="M81" s="1">
        <v>189.8</v>
      </c>
      <c r="N81" s="1">
        <v>154.30000000000001</v>
      </c>
      <c r="O81" s="1">
        <v>113.5</v>
      </c>
      <c r="P81" s="1">
        <v>164.1</v>
      </c>
    </row>
    <row r="82" spans="1:16" x14ac:dyDescent="0.3">
      <c r="A82" s="1">
        <v>80</v>
      </c>
      <c r="B82" s="1">
        <v>146.1</v>
      </c>
      <c r="C82" s="1">
        <v>52.99</v>
      </c>
      <c r="D82" s="1">
        <v>184.7</v>
      </c>
      <c r="E82" s="1">
        <v>106.1</v>
      </c>
      <c r="F82" s="1">
        <v>177.7</v>
      </c>
      <c r="G82" s="1">
        <v>148.6</v>
      </c>
      <c r="H82" s="1">
        <v>187.9</v>
      </c>
      <c r="I82" s="1">
        <v>142.30000000000001</v>
      </c>
      <c r="J82" s="1">
        <v>139.30000000000001</v>
      </c>
      <c r="K82" s="1">
        <v>129.69999999999999</v>
      </c>
      <c r="L82" s="1">
        <v>136</v>
      </c>
      <c r="M82" s="1">
        <v>190.7</v>
      </c>
      <c r="N82" s="1">
        <v>156.80000000000001</v>
      </c>
      <c r="O82" s="1">
        <v>114.8</v>
      </c>
      <c r="P82" s="1">
        <v>172.4</v>
      </c>
    </row>
    <row r="83" spans="1:16" x14ac:dyDescent="0.3">
      <c r="A83" s="1">
        <v>81</v>
      </c>
      <c r="B83" s="1">
        <v>148.1</v>
      </c>
      <c r="C83" s="1">
        <v>55.16</v>
      </c>
      <c r="D83" s="1">
        <v>146.30000000000001</v>
      </c>
      <c r="E83" s="1">
        <v>125.7</v>
      </c>
      <c r="F83" s="1">
        <v>168.6</v>
      </c>
      <c r="G83" s="1">
        <v>165.2</v>
      </c>
      <c r="H83" s="1">
        <v>192.3</v>
      </c>
      <c r="I83" s="1">
        <v>146.19999999999999</v>
      </c>
      <c r="J83" s="1">
        <v>142.1</v>
      </c>
      <c r="K83" s="1">
        <v>135.1</v>
      </c>
      <c r="L83" s="1">
        <v>140.9</v>
      </c>
      <c r="M83" s="1">
        <v>193.4</v>
      </c>
      <c r="N83" s="1">
        <v>160.4</v>
      </c>
      <c r="O83" s="1">
        <v>117.3</v>
      </c>
      <c r="P83" s="1">
        <v>175.5</v>
      </c>
    </row>
    <row r="84" spans="1:16" x14ac:dyDescent="0.3">
      <c r="A84" s="1">
        <v>82</v>
      </c>
      <c r="B84" s="1">
        <v>159.1</v>
      </c>
      <c r="C84" s="1">
        <v>56.25</v>
      </c>
      <c r="D84" s="1">
        <v>176.3</v>
      </c>
      <c r="E84" s="1">
        <v>132.30000000000001</v>
      </c>
      <c r="F84" s="1">
        <v>172.2</v>
      </c>
      <c r="G84" s="1">
        <v>168.7</v>
      </c>
      <c r="H84" s="1">
        <v>186.8</v>
      </c>
      <c r="I84" s="1">
        <v>132.1</v>
      </c>
      <c r="J84" s="1">
        <v>143.5</v>
      </c>
      <c r="K84" s="1">
        <v>142.69999999999999</v>
      </c>
      <c r="L84" s="1">
        <v>156.1</v>
      </c>
      <c r="M84" s="1">
        <v>195.5</v>
      </c>
      <c r="N84" s="1">
        <v>162.80000000000001</v>
      </c>
      <c r="O84" s="1">
        <v>118.8</v>
      </c>
      <c r="P84" s="1">
        <v>178.5</v>
      </c>
    </row>
    <row r="85" spans="1:16" x14ac:dyDescent="0.3">
      <c r="A85" s="1">
        <v>83</v>
      </c>
      <c r="B85" s="1">
        <v>155.19999999999999</v>
      </c>
      <c r="C85" s="1">
        <v>57.19</v>
      </c>
      <c r="D85" s="1">
        <v>191.1</v>
      </c>
      <c r="E85" s="1">
        <v>129.5</v>
      </c>
      <c r="F85" s="1">
        <v>174.9</v>
      </c>
      <c r="G85" s="1">
        <v>171.9</v>
      </c>
      <c r="H85" s="1">
        <v>188.8</v>
      </c>
      <c r="I85" s="1">
        <v>120.9</v>
      </c>
      <c r="J85" s="1">
        <v>145</v>
      </c>
      <c r="K85" s="1">
        <v>129.5</v>
      </c>
      <c r="L85" s="1">
        <v>160.19999999999999</v>
      </c>
      <c r="M85" s="1">
        <v>196.2</v>
      </c>
      <c r="N85" s="1">
        <v>165.2</v>
      </c>
      <c r="O85" s="1">
        <v>119.7</v>
      </c>
      <c r="P85" s="1">
        <v>184.3</v>
      </c>
    </row>
    <row r="86" spans="1:16" x14ac:dyDescent="0.3">
      <c r="A86" s="1">
        <v>84</v>
      </c>
      <c r="B86" s="1">
        <v>151.80000000000001</v>
      </c>
      <c r="C86" s="1">
        <v>61.27</v>
      </c>
      <c r="D86" s="1">
        <v>195.2</v>
      </c>
      <c r="E86" s="1">
        <v>121.2</v>
      </c>
      <c r="F86" s="1">
        <v>183</v>
      </c>
      <c r="G86" s="1">
        <v>176.2</v>
      </c>
      <c r="H86" s="1">
        <v>193.9</v>
      </c>
      <c r="I86" s="1">
        <v>118.3</v>
      </c>
      <c r="J86" s="1">
        <v>146.6</v>
      </c>
      <c r="K86" s="1">
        <v>147.30000000000001</v>
      </c>
      <c r="L86" s="1">
        <v>165.4</v>
      </c>
      <c r="M86" s="1">
        <v>197.1</v>
      </c>
      <c r="N86" s="1">
        <v>167.2</v>
      </c>
      <c r="O86" s="1">
        <v>121.4</v>
      </c>
      <c r="P86" s="1">
        <v>190.4</v>
      </c>
    </row>
    <row r="87" spans="1:16" x14ac:dyDescent="0.3">
      <c r="A87" s="1">
        <v>85</v>
      </c>
      <c r="B87" s="1">
        <v>152.69999999999999</v>
      </c>
      <c r="C87" s="1">
        <v>76.84</v>
      </c>
      <c r="D87" s="1">
        <v>190.5</v>
      </c>
      <c r="E87" s="1">
        <v>123.4</v>
      </c>
      <c r="F87" s="1">
        <v>182.3</v>
      </c>
      <c r="G87" s="1">
        <v>176</v>
      </c>
      <c r="H87" s="1">
        <v>195.5</v>
      </c>
      <c r="I87" s="1">
        <v>147.19999999999999</v>
      </c>
      <c r="J87" s="1">
        <v>147.6</v>
      </c>
      <c r="K87" s="1">
        <v>160.80000000000001</v>
      </c>
      <c r="L87" s="1">
        <v>168.6</v>
      </c>
      <c r="M87" s="1">
        <v>200.1</v>
      </c>
      <c r="N87" s="1">
        <v>169.2</v>
      </c>
      <c r="O87" s="1">
        <v>123.1</v>
      </c>
      <c r="P87" s="1">
        <v>188</v>
      </c>
    </row>
    <row r="88" spans="1:16" x14ac:dyDescent="0.3">
      <c r="A88" s="1">
        <v>86</v>
      </c>
      <c r="B88" s="1">
        <v>162.9</v>
      </c>
      <c r="C88" s="1">
        <v>82.04</v>
      </c>
      <c r="D88" s="1">
        <v>180.8</v>
      </c>
      <c r="E88" s="1">
        <v>123.4</v>
      </c>
      <c r="F88" s="1">
        <v>187.9</v>
      </c>
      <c r="G88" s="1">
        <v>168.4</v>
      </c>
      <c r="H88" s="1">
        <v>199.6</v>
      </c>
      <c r="I88" s="1">
        <v>116.5</v>
      </c>
      <c r="J88" s="1">
        <v>148.69999999999999</v>
      </c>
      <c r="K88" s="1">
        <v>154.80000000000001</v>
      </c>
      <c r="L88" s="1">
        <v>171.5</v>
      </c>
      <c r="M88" s="1"/>
      <c r="N88" s="1">
        <v>170.8</v>
      </c>
      <c r="O88" s="1">
        <v>123.8</v>
      </c>
      <c r="P88" s="1">
        <v>175.5</v>
      </c>
    </row>
    <row r="89" spans="1:16" x14ac:dyDescent="0.3">
      <c r="A89" s="1">
        <v>87</v>
      </c>
      <c r="B89" s="1">
        <v>159.9</v>
      </c>
      <c r="C89" s="1">
        <v>71.33</v>
      </c>
      <c r="D89" s="1">
        <v>179.5</v>
      </c>
      <c r="E89" s="1">
        <v>102.5</v>
      </c>
      <c r="F89" s="1">
        <v>193.3</v>
      </c>
      <c r="G89" s="1">
        <v>184</v>
      </c>
      <c r="H89" s="1"/>
      <c r="I89" s="1">
        <v>117.9</v>
      </c>
      <c r="J89" s="1">
        <v>150</v>
      </c>
      <c r="K89" s="1">
        <v>151.30000000000001</v>
      </c>
      <c r="L89" s="1">
        <v>172.3</v>
      </c>
      <c r="M89" s="1"/>
      <c r="N89" s="1">
        <v>173.2</v>
      </c>
      <c r="O89" s="1">
        <v>124.8</v>
      </c>
      <c r="P89" s="1">
        <v>158.6</v>
      </c>
    </row>
    <row r="90" spans="1:16" x14ac:dyDescent="0.3">
      <c r="A90" s="1">
        <v>88</v>
      </c>
      <c r="B90" s="1">
        <v>163.69999999999999</v>
      </c>
      <c r="C90" s="1">
        <v>83.55</v>
      </c>
      <c r="D90" s="1">
        <v>174.9</v>
      </c>
      <c r="E90" s="1">
        <v>107.6</v>
      </c>
      <c r="F90" s="1">
        <v>192.2</v>
      </c>
      <c r="G90" s="1">
        <v>188.5</v>
      </c>
      <c r="H90" s="1"/>
      <c r="I90" s="1">
        <v>120.5</v>
      </c>
      <c r="J90" s="1">
        <v>152.9</v>
      </c>
      <c r="K90" s="1">
        <v>151.80000000000001</v>
      </c>
      <c r="L90" s="1">
        <v>178</v>
      </c>
      <c r="M90" s="1"/>
      <c r="N90" s="1">
        <v>174.5</v>
      </c>
      <c r="O90" s="1">
        <v>125.8</v>
      </c>
      <c r="P90" s="1">
        <v>166.7</v>
      </c>
    </row>
    <row r="91" spans="1:16" x14ac:dyDescent="0.3">
      <c r="A91" s="1">
        <v>89</v>
      </c>
      <c r="B91" s="1">
        <v>168</v>
      </c>
      <c r="C91" s="1">
        <v>69.739999999999995</v>
      </c>
      <c r="D91" s="1">
        <v>169.3</v>
      </c>
      <c r="E91" s="1">
        <v>99.58</v>
      </c>
      <c r="F91" s="1">
        <v>191.7</v>
      </c>
      <c r="G91" s="1">
        <v>195.4</v>
      </c>
      <c r="H91" s="1"/>
      <c r="I91" s="1">
        <v>125.7</v>
      </c>
      <c r="J91" s="1">
        <v>157.19999999999999</v>
      </c>
      <c r="K91" s="1">
        <v>149.6</v>
      </c>
      <c r="L91" s="1">
        <v>182.6</v>
      </c>
      <c r="M91" s="1"/>
      <c r="N91" s="1">
        <v>178</v>
      </c>
      <c r="O91" s="1">
        <v>127.8</v>
      </c>
      <c r="P91" s="1">
        <v>167.3</v>
      </c>
    </row>
    <row r="92" spans="1:16" x14ac:dyDescent="0.3">
      <c r="A92" s="1">
        <v>90</v>
      </c>
      <c r="B92" s="1">
        <v>168.7</v>
      </c>
      <c r="C92" s="1">
        <v>72.59</v>
      </c>
      <c r="D92" s="1">
        <v>153.19999999999999</v>
      </c>
      <c r="E92" s="1">
        <v>101.7</v>
      </c>
      <c r="F92" s="1">
        <v>198.2</v>
      </c>
      <c r="G92" s="1">
        <v>198.6</v>
      </c>
      <c r="H92" s="1"/>
      <c r="I92" s="1">
        <v>126.2</v>
      </c>
      <c r="J92" s="1">
        <v>158.1</v>
      </c>
      <c r="K92" s="1">
        <v>152.30000000000001</v>
      </c>
      <c r="L92" s="1">
        <v>187.1</v>
      </c>
      <c r="M92" s="1"/>
      <c r="N92" s="1">
        <v>179.3</v>
      </c>
      <c r="O92" s="1">
        <v>130.30000000000001</v>
      </c>
      <c r="P92" s="1">
        <v>174.9</v>
      </c>
    </row>
    <row r="93" spans="1:16" x14ac:dyDescent="0.3">
      <c r="A93" s="1">
        <v>91</v>
      </c>
      <c r="B93" s="1">
        <v>168.7</v>
      </c>
      <c r="C93" s="1">
        <v>75.569999999999993</v>
      </c>
      <c r="D93" s="1">
        <v>167.1</v>
      </c>
      <c r="E93" s="1">
        <v>117.9</v>
      </c>
      <c r="F93" s="1">
        <v>200.3</v>
      </c>
      <c r="G93" s="1">
        <v>197.6</v>
      </c>
      <c r="H93" s="1"/>
      <c r="I93" s="1">
        <v>128.19999999999999</v>
      </c>
      <c r="J93" s="1">
        <v>161.69999999999999</v>
      </c>
      <c r="K93" s="1">
        <v>150.6</v>
      </c>
      <c r="L93" s="1">
        <v>192.4</v>
      </c>
      <c r="M93" s="1"/>
      <c r="N93" s="1">
        <v>184</v>
      </c>
      <c r="O93" s="1">
        <v>130.6</v>
      </c>
      <c r="P93" s="1">
        <v>157.6</v>
      </c>
    </row>
    <row r="94" spans="1:16" x14ac:dyDescent="0.3">
      <c r="A94" s="1">
        <v>92</v>
      </c>
      <c r="B94" s="1">
        <v>171.8</v>
      </c>
      <c r="C94" s="1">
        <v>81.010000000000005</v>
      </c>
      <c r="D94" s="1">
        <v>158</v>
      </c>
      <c r="E94" s="1">
        <v>131.4</v>
      </c>
      <c r="F94" s="1"/>
      <c r="G94" s="1">
        <v>175.6</v>
      </c>
      <c r="H94" s="1"/>
      <c r="I94" s="1">
        <v>129.9</v>
      </c>
      <c r="J94" s="1">
        <v>163.5</v>
      </c>
      <c r="K94" s="1">
        <v>155.4</v>
      </c>
      <c r="L94" s="1">
        <v>174.7</v>
      </c>
      <c r="M94" s="1"/>
      <c r="N94" s="1">
        <v>195</v>
      </c>
      <c r="O94" s="1">
        <v>132.6</v>
      </c>
      <c r="P94" s="1">
        <v>146.4</v>
      </c>
    </row>
    <row r="95" spans="1:16" x14ac:dyDescent="0.3">
      <c r="A95" s="1">
        <v>93</v>
      </c>
      <c r="B95" s="1">
        <v>174.4</v>
      </c>
      <c r="C95" s="1">
        <v>81.28</v>
      </c>
      <c r="D95" s="1">
        <v>159</v>
      </c>
      <c r="E95" s="1">
        <v>138.30000000000001</v>
      </c>
      <c r="F95" s="1"/>
      <c r="G95" s="1">
        <v>177.5</v>
      </c>
      <c r="H95" s="1"/>
      <c r="I95" s="1">
        <v>135.30000000000001</v>
      </c>
      <c r="J95" s="1">
        <v>164.6</v>
      </c>
      <c r="K95" s="1">
        <v>157.1</v>
      </c>
      <c r="L95" s="1">
        <v>188.4</v>
      </c>
      <c r="M95" s="1"/>
      <c r="N95" s="1">
        <v>191.1</v>
      </c>
      <c r="O95" s="1">
        <v>133.9</v>
      </c>
      <c r="P95" s="1">
        <v>147.9</v>
      </c>
    </row>
    <row r="96" spans="1:16" x14ac:dyDescent="0.3">
      <c r="A96" s="1">
        <v>94</v>
      </c>
      <c r="B96" s="1">
        <v>178.9</v>
      </c>
      <c r="C96" s="1">
        <v>82.72</v>
      </c>
      <c r="D96" s="1">
        <v>160.19999999999999</v>
      </c>
      <c r="E96" s="1">
        <v>127.4</v>
      </c>
      <c r="F96" s="1"/>
      <c r="G96" s="1">
        <v>179.9</v>
      </c>
      <c r="H96" s="1"/>
      <c r="I96" s="1">
        <v>134.9</v>
      </c>
      <c r="J96" s="1">
        <v>166.5</v>
      </c>
      <c r="K96" s="1">
        <v>156.30000000000001</v>
      </c>
      <c r="L96" s="1">
        <v>185.2</v>
      </c>
      <c r="M96" s="1"/>
      <c r="N96" s="1">
        <v>194.7</v>
      </c>
      <c r="O96" s="1">
        <v>134.69999999999999</v>
      </c>
      <c r="P96" s="1">
        <v>149.9</v>
      </c>
    </row>
    <row r="97" spans="1:16" x14ac:dyDescent="0.3">
      <c r="A97" s="1">
        <v>95</v>
      </c>
      <c r="B97" s="1">
        <v>180.8</v>
      </c>
      <c r="C97" s="1">
        <v>84.49</v>
      </c>
      <c r="D97" s="1">
        <v>161.5</v>
      </c>
      <c r="E97" s="1">
        <v>155</v>
      </c>
      <c r="F97" s="1"/>
      <c r="G97" s="1">
        <v>181.8</v>
      </c>
      <c r="H97" s="1"/>
      <c r="I97" s="1">
        <v>144.9</v>
      </c>
      <c r="J97" s="1">
        <v>167.5</v>
      </c>
      <c r="K97" s="1">
        <v>160.9</v>
      </c>
      <c r="L97" s="1">
        <v>176.6</v>
      </c>
      <c r="M97" s="1"/>
      <c r="N97" s="1">
        <v>197.7</v>
      </c>
      <c r="O97" s="1">
        <v>135.4</v>
      </c>
      <c r="P97" s="1">
        <v>150.69999999999999</v>
      </c>
    </row>
    <row r="98" spans="1:16" x14ac:dyDescent="0.3">
      <c r="A98" s="1">
        <v>96</v>
      </c>
      <c r="B98" s="1">
        <v>180.4</v>
      </c>
      <c r="C98" s="1">
        <v>84.93</v>
      </c>
      <c r="D98" s="1">
        <v>162.80000000000001</v>
      </c>
      <c r="E98" s="1">
        <v>145.5</v>
      </c>
      <c r="F98" s="1"/>
      <c r="G98" s="1">
        <v>182.7</v>
      </c>
      <c r="H98" s="1"/>
      <c r="I98" s="1">
        <v>136.9</v>
      </c>
      <c r="J98" s="1">
        <v>168.7</v>
      </c>
      <c r="K98" s="1">
        <v>165.5</v>
      </c>
      <c r="L98" s="1">
        <v>168.7</v>
      </c>
      <c r="M98" s="1"/>
      <c r="N98" s="1">
        <v>198</v>
      </c>
      <c r="O98" s="1">
        <v>136.1</v>
      </c>
      <c r="P98" s="1">
        <v>151.69999999999999</v>
      </c>
    </row>
    <row r="99" spans="1:16" x14ac:dyDescent="0.3">
      <c r="A99" s="1">
        <v>97</v>
      </c>
      <c r="B99" s="1">
        <v>183.4</v>
      </c>
      <c r="C99" s="1">
        <v>86.63</v>
      </c>
      <c r="D99" s="1">
        <v>164.7</v>
      </c>
      <c r="E99" s="1">
        <v>149.9</v>
      </c>
      <c r="F99" s="1"/>
      <c r="G99" s="1">
        <v>185.1</v>
      </c>
      <c r="H99" s="1"/>
      <c r="I99" s="1">
        <v>138.1</v>
      </c>
      <c r="J99" s="1">
        <v>170.1</v>
      </c>
      <c r="K99" s="1">
        <v>177.3</v>
      </c>
      <c r="L99" s="1">
        <v>172.7</v>
      </c>
      <c r="M99" s="1"/>
      <c r="N99" s="1"/>
      <c r="O99" s="1">
        <v>141.1</v>
      </c>
      <c r="P99" s="1">
        <v>152.9</v>
      </c>
    </row>
    <row r="100" spans="1:16" x14ac:dyDescent="0.3">
      <c r="A100" s="1">
        <v>98</v>
      </c>
      <c r="B100" s="1">
        <v>186.4</v>
      </c>
      <c r="C100" s="1">
        <v>87.17</v>
      </c>
      <c r="D100" s="1">
        <v>166.5</v>
      </c>
      <c r="E100" s="1">
        <v>149.6</v>
      </c>
      <c r="F100" s="1"/>
      <c r="G100" s="1">
        <v>188.7</v>
      </c>
      <c r="H100" s="1"/>
      <c r="I100" s="1">
        <v>146.4</v>
      </c>
      <c r="J100" s="1">
        <v>171.2</v>
      </c>
      <c r="K100" s="1">
        <v>185</v>
      </c>
      <c r="L100" s="1">
        <v>174.5</v>
      </c>
      <c r="M100" s="1"/>
      <c r="N100" s="1"/>
      <c r="O100" s="1">
        <v>138.19999999999999</v>
      </c>
      <c r="P100" s="1">
        <v>159.4</v>
      </c>
    </row>
    <row r="101" spans="1:16" x14ac:dyDescent="0.3">
      <c r="A101" s="1">
        <v>99</v>
      </c>
      <c r="B101" s="1">
        <v>188.7</v>
      </c>
      <c r="C101" s="1">
        <v>87.22</v>
      </c>
      <c r="D101" s="1">
        <v>168.4</v>
      </c>
      <c r="E101" s="1">
        <v>123</v>
      </c>
      <c r="F101" s="1"/>
      <c r="G101" s="1">
        <v>190.3</v>
      </c>
      <c r="H101" s="1"/>
      <c r="I101" s="1">
        <v>171.8</v>
      </c>
      <c r="J101" s="1">
        <v>174.1</v>
      </c>
      <c r="K101" s="1">
        <v>185.8</v>
      </c>
      <c r="L101" s="1">
        <v>177.1</v>
      </c>
      <c r="M101" s="1"/>
      <c r="N101" s="1"/>
      <c r="O101" s="1">
        <v>140.6</v>
      </c>
      <c r="P101" s="1">
        <v>184.2</v>
      </c>
    </row>
    <row r="102" spans="1:16" x14ac:dyDescent="0.3">
      <c r="A102" s="1">
        <v>100</v>
      </c>
      <c r="B102" s="1">
        <v>189.7</v>
      </c>
      <c r="C102" s="1">
        <v>87.86</v>
      </c>
      <c r="D102" s="1">
        <v>170.5</v>
      </c>
      <c r="E102" s="1">
        <v>125.3</v>
      </c>
      <c r="F102" s="1"/>
      <c r="G102" s="1">
        <v>189.8</v>
      </c>
      <c r="H102" s="1"/>
      <c r="I102" s="1">
        <v>171.7</v>
      </c>
      <c r="J102" s="1">
        <v>178.9</v>
      </c>
      <c r="K102" s="1">
        <v>175.6</v>
      </c>
      <c r="L102" s="1">
        <v>184.4</v>
      </c>
      <c r="M102" s="1"/>
      <c r="N102" s="1"/>
      <c r="O102" s="1">
        <v>142.9</v>
      </c>
      <c r="P102" s="1">
        <v>189.3</v>
      </c>
    </row>
    <row r="103" spans="1:16" x14ac:dyDescent="0.3">
      <c r="A103" s="1">
        <v>101</v>
      </c>
      <c r="B103" s="1">
        <v>191.8</v>
      </c>
      <c r="C103" s="1">
        <v>92.36</v>
      </c>
      <c r="D103" s="1">
        <v>173.7</v>
      </c>
      <c r="E103" s="1">
        <v>126.8</v>
      </c>
      <c r="F103" s="1"/>
      <c r="G103" s="1">
        <v>191.2</v>
      </c>
      <c r="H103" s="1"/>
      <c r="I103" s="1">
        <v>143.1</v>
      </c>
      <c r="J103" s="1">
        <v>182</v>
      </c>
      <c r="K103" s="1">
        <v>174.1</v>
      </c>
      <c r="L103" s="1">
        <v>188</v>
      </c>
      <c r="M103" s="1"/>
      <c r="N103" s="1"/>
      <c r="O103" s="1">
        <v>142</v>
      </c>
      <c r="P103" s="1">
        <v>170.8</v>
      </c>
    </row>
    <row r="104" spans="1:16" x14ac:dyDescent="0.3">
      <c r="A104" s="1">
        <v>102</v>
      </c>
      <c r="B104" s="1">
        <v>193.3</v>
      </c>
      <c r="C104" s="1">
        <v>96.58</v>
      </c>
      <c r="D104" s="1">
        <v>176.9</v>
      </c>
      <c r="E104" s="1">
        <v>127.7</v>
      </c>
      <c r="F104" s="1"/>
      <c r="G104" s="1">
        <v>192.7</v>
      </c>
      <c r="H104" s="1"/>
      <c r="I104" s="1">
        <v>145.6</v>
      </c>
      <c r="J104" s="1">
        <v>183.4</v>
      </c>
      <c r="K104" s="1">
        <v>179.3</v>
      </c>
      <c r="L104" s="1">
        <v>192</v>
      </c>
      <c r="M104" s="1"/>
      <c r="N104" s="1"/>
      <c r="O104" s="1">
        <v>144.9</v>
      </c>
      <c r="P104" s="1">
        <v>178.2</v>
      </c>
    </row>
    <row r="105" spans="1:16" x14ac:dyDescent="0.3">
      <c r="A105" s="1">
        <v>103</v>
      </c>
      <c r="B105" s="1">
        <v>196.2</v>
      </c>
      <c r="C105" s="1">
        <v>98.85</v>
      </c>
      <c r="D105" s="1">
        <v>184.2</v>
      </c>
      <c r="E105" s="1">
        <v>129.5</v>
      </c>
      <c r="F105" s="1"/>
      <c r="G105" s="1">
        <v>195.5</v>
      </c>
      <c r="H105" s="1"/>
      <c r="I105" s="1">
        <v>147.1</v>
      </c>
      <c r="J105" s="1">
        <v>185</v>
      </c>
      <c r="K105" s="1">
        <v>182.9</v>
      </c>
      <c r="L105" s="1">
        <v>193.8</v>
      </c>
      <c r="M105" s="1"/>
      <c r="N105" s="1"/>
      <c r="O105" s="1">
        <v>146.9</v>
      </c>
      <c r="P105" s="1">
        <v>176</v>
      </c>
    </row>
    <row r="106" spans="1:16" x14ac:dyDescent="0.3">
      <c r="A106" s="1">
        <v>104</v>
      </c>
      <c r="B106" s="1">
        <v>193.9</v>
      </c>
      <c r="C106" s="1">
        <v>99.53</v>
      </c>
      <c r="D106" s="1">
        <v>191.4</v>
      </c>
      <c r="E106" s="1">
        <v>130.9</v>
      </c>
      <c r="F106" s="1"/>
      <c r="G106" s="1">
        <v>197.5</v>
      </c>
      <c r="H106" s="1"/>
      <c r="I106" s="1">
        <v>148.5</v>
      </c>
      <c r="J106" s="1">
        <v>186.9</v>
      </c>
      <c r="K106" s="1">
        <v>183.5</v>
      </c>
      <c r="L106" s="1">
        <v>195.1</v>
      </c>
      <c r="M106" s="1"/>
      <c r="N106" s="1"/>
      <c r="O106" s="1">
        <v>147.9</v>
      </c>
      <c r="P106" s="1">
        <v>180.3</v>
      </c>
    </row>
    <row r="107" spans="1:16" x14ac:dyDescent="0.3">
      <c r="A107" s="1">
        <v>105</v>
      </c>
      <c r="B107" s="1">
        <v>195.6</v>
      </c>
      <c r="C107" s="1">
        <v>100.5</v>
      </c>
      <c r="D107" s="1">
        <v>192.5</v>
      </c>
      <c r="E107" s="1">
        <v>133.30000000000001</v>
      </c>
      <c r="F107" s="1"/>
      <c r="G107" s="1">
        <v>197.7</v>
      </c>
      <c r="H107" s="1"/>
      <c r="I107" s="1">
        <v>149.80000000000001</v>
      </c>
      <c r="J107" s="1">
        <v>188.5</v>
      </c>
      <c r="K107" s="1">
        <v>181.8</v>
      </c>
      <c r="L107" s="1">
        <v>194.6</v>
      </c>
      <c r="M107" s="1"/>
      <c r="N107" s="1"/>
      <c r="O107" s="1">
        <v>157.19999999999999</v>
      </c>
      <c r="P107" s="1">
        <v>190.4</v>
      </c>
    </row>
    <row r="108" spans="1:16" x14ac:dyDescent="0.3">
      <c r="A108" s="1">
        <v>106</v>
      </c>
      <c r="B108" s="1">
        <v>197.6</v>
      </c>
      <c r="C108" s="1">
        <v>101.4</v>
      </c>
      <c r="D108" s="1"/>
      <c r="E108" s="1">
        <v>136.30000000000001</v>
      </c>
      <c r="F108" s="1"/>
      <c r="G108" s="1">
        <v>198.9</v>
      </c>
      <c r="H108" s="1"/>
      <c r="I108" s="1">
        <v>150.9</v>
      </c>
      <c r="J108" s="1">
        <v>189.8</v>
      </c>
      <c r="K108" s="1">
        <v>183.5</v>
      </c>
      <c r="L108" s="1">
        <v>195.7</v>
      </c>
      <c r="M108" s="1"/>
      <c r="N108" s="1"/>
      <c r="O108" s="1">
        <v>167.4</v>
      </c>
      <c r="P108" s="1">
        <v>190.6</v>
      </c>
    </row>
    <row r="109" spans="1:16" x14ac:dyDescent="0.3">
      <c r="A109" s="1">
        <v>107</v>
      </c>
      <c r="B109" s="1">
        <v>198.9</v>
      </c>
      <c r="C109" s="1">
        <v>101.9</v>
      </c>
      <c r="D109" s="1"/>
      <c r="E109" s="1">
        <v>137</v>
      </c>
      <c r="F109" s="1"/>
      <c r="G109" s="1"/>
      <c r="H109" s="1"/>
      <c r="I109" s="1">
        <v>157.6</v>
      </c>
      <c r="J109" s="1">
        <v>190.6</v>
      </c>
      <c r="K109" s="1">
        <v>184.6</v>
      </c>
      <c r="L109" s="1">
        <v>197</v>
      </c>
      <c r="M109" s="1"/>
      <c r="N109" s="1"/>
      <c r="O109" s="1">
        <v>160.19999999999999</v>
      </c>
      <c r="P109" s="1">
        <v>194</v>
      </c>
    </row>
    <row r="110" spans="1:16" x14ac:dyDescent="0.3">
      <c r="A110" s="1">
        <v>108</v>
      </c>
      <c r="B110" s="1">
        <v>199.6</v>
      </c>
      <c r="C110" s="1">
        <v>102.7</v>
      </c>
      <c r="D110" s="1"/>
      <c r="E110" s="1">
        <v>138.30000000000001</v>
      </c>
      <c r="F110" s="1"/>
      <c r="G110" s="1"/>
      <c r="H110" s="1"/>
      <c r="I110" s="1">
        <v>159.4</v>
      </c>
      <c r="J110" s="1">
        <v>191.6</v>
      </c>
      <c r="K110" s="1">
        <v>185.6</v>
      </c>
      <c r="L110" s="1"/>
      <c r="M110" s="1"/>
      <c r="N110" s="1"/>
      <c r="O110" s="1">
        <v>163.80000000000001</v>
      </c>
      <c r="P110" s="1"/>
    </row>
    <row r="111" spans="1:16" x14ac:dyDescent="0.3">
      <c r="A111" s="1">
        <v>109</v>
      </c>
      <c r="B111" s="1"/>
      <c r="C111" s="1">
        <v>103.1</v>
      </c>
      <c r="D111" s="1"/>
      <c r="E111" s="1">
        <v>142.19999999999999</v>
      </c>
      <c r="F111" s="1"/>
      <c r="G111" s="1"/>
      <c r="H111" s="1"/>
      <c r="I111" s="1">
        <v>161.30000000000001</v>
      </c>
      <c r="J111" s="1">
        <v>192.8</v>
      </c>
      <c r="K111" s="1">
        <v>186.8</v>
      </c>
      <c r="L111" s="1"/>
      <c r="M111" s="1"/>
      <c r="N111" s="1"/>
      <c r="O111" s="1">
        <v>158</v>
      </c>
      <c r="P111" s="1"/>
    </row>
    <row r="112" spans="1:16" x14ac:dyDescent="0.3">
      <c r="A112" s="1">
        <v>110</v>
      </c>
      <c r="B112" s="1"/>
      <c r="C112" s="1">
        <v>103.6</v>
      </c>
      <c r="D112" s="1"/>
      <c r="E112" s="1">
        <v>149.80000000000001</v>
      </c>
      <c r="F112" s="1"/>
      <c r="G112" s="1"/>
      <c r="H112" s="1"/>
      <c r="I112" s="1">
        <v>166.9</v>
      </c>
      <c r="J112" s="1">
        <v>194.8</v>
      </c>
      <c r="K112" s="1">
        <v>187.6</v>
      </c>
      <c r="L112" s="1"/>
      <c r="M112" s="1"/>
      <c r="N112" s="1"/>
      <c r="O112" s="1">
        <v>158.6</v>
      </c>
      <c r="P112" s="1"/>
    </row>
    <row r="113" spans="1:16" x14ac:dyDescent="0.3">
      <c r="A113" s="1">
        <v>111</v>
      </c>
      <c r="B113" s="1"/>
      <c r="C113" s="1">
        <v>104.1</v>
      </c>
      <c r="D113" s="1"/>
      <c r="E113" s="1">
        <v>152.6</v>
      </c>
      <c r="F113" s="1"/>
      <c r="G113" s="1"/>
      <c r="H113" s="1"/>
      <c r="I113" s="1">
        <v>173.9</v>
      </c>
      <c r="J113" s="1">
        <v>196.4</v>
      </c>
      <c r="K113" s="1">
        <v>188.7</v>
      </c>
      <c r="L113" s="1"/>
      <c r="M113" s="1"/>
      <c r="N113" s="1"/>
      <c r="O113" s="1">
        <v>160.1</v>
      </c>
      <c r="P113" s="1"/>
    </row>
    <row r="114" spans="1:16" x14ac:dyDescent="0.3">
      <c r="A114" s="1">
        <v>112</v>
      </c>
      <c r="B114" s="1"/>
      <c r="C114" s="1">
        <v>108.1</v>
      </c>
      <c r="D114" s="1"/>
      <c r="E114" s="1">
        <v>153.30000000000001</v>
      </c>
      <c r="F114" s="1"/>
      <c r="G114" s="1"/>
      <c r="H114" s="1"/>
      <c r="I114" s="1">
        <v>174.6</v>
      </c>
      <c r="J114" s="1">
        <v>198.1</v>
      </c>
      <c r="K114" s="1">
        <v>189.6</v>
      </c>
      <c r="L114" s="1"/>
      <c r="M114" s="1"/>
      <c r="N114" s="1"/>
      <c r="O114" s="1">
        <v>159.1</v>
      </c>
      <c r="P114" s="1"/>
    </row>
    <row r="115" spans="1:16" x14ac:dyDescent="0.3">
      <c r="A115" s="1">
        <v>113</v>
      </c>
      <c r="B115" s="1"/>
      <c r="C115" s="1">
        <v>109.7</v>
      </c>
      <c r="D115" s="1"/>
      <c r="E115" s="1">
        <v>168.9</v>
      </c>
      <c r="F115" s="1"/>
      <c r="G115" s="1"/>
      <c r="H115" s="1"/>
      <c r="I115" s="1">
        <v>175.5</v>
      </c>
      <c r="J115" s="1">
        <v>199.4</v>
      </c>
      <c r="K115" s="1">
        <v>191.7</v>
      </c>
      <c r="L115" s="1"/>
      <c r="M115" s="1"/>
      <c r="N115" s="1"/>
      <c r="O115" s="1">
        <v>167.3</v>
      </c>
      <c r="P115" s="1"/>
    </row>
    <row r="116" spans="1:16" x14ac:dyDescent="0.3">
      <c r="A116" s="1">
        <v>114</v>
      </c>
      <c r="B116" s="1"/>
      <c r="C116" s="1">
        <v>105.6</v>
      </c>
      <c r="D116" s="1"/>
      <c r="E116" s="1">
        <v>150.30000000000001</v>
      </c>
      <c r="F116" s="1"/>
      <c r="G116" s="1"/>
      <c r="H116" s="1"/>
      <c r="I116" s="1">
        <v>177.7</v>
      </c>
      <c r="J116" s="1"/>
      <c r="K116" s="1">
        <v>196.1</v>
      </c>
      <c r="L116" s="1"/>
      <c r="M116" s="1"/>
      <c r="N116" s="1"/>
      <c r="O116" s="1">
        <v>167.3</v>
      </c>
      <c r="P116" s="1"/>
    </row>
    <row r="117" spans="1:16" x14ac:dyDescent="0.3">
      <c r="A117" s="1">
        <v>115</v>
      </c>
      <c r="B117" s="1"/>
      <c r="C117" s="1">
        <v>106.1</v>
      </c>
      <c r="D117" s="1"/>
      <c r="E117" s="1">
        <v>167.4</v>
      </c>
      <c r="F117" s="1"/>
      <c r="G117" s="1"/>
      <c r="H117" s="1"/>
      <c r="I117" s="1"/>
      <c r="J117" s="1"/>
      <c r="K117" s="1">
        <v>195.2</v>
      </c>
      <c r="L117" s="1"/>
      <c r="M117" s="1"/>
      <c r="N117" s="1"/>
      <c r="O117" s="1">
        <v>165.5</v>
      </c>
      <c r="P117" s="1"/>
    </row>
    <row r="118" spans="1:16" x14ac:dyDescent="0.3">
      <c r="A118" s="1">
        <v>116</v>
      </c>
      <c r="B118" s="1"/>
      <c r="C118" s="1">
        <v>106.7</v>
      </c>
      <c r="D118" s="1"/>
      <c r="E118" s="1">
        <v>192</v>
      </c>
      <c r="F118" s="1"/>
      <c r="G118" s="1"/>
      <c r="H118" s="1"/>
      <c r="I118" s="1"/>
      <c r="J118" s="1"/>
      <c r="K118" s="1">
        <v>197</v>
      </c>
      <c r="L118" s="1"/>
      <c r="M118" s="1"/>
      <c r="N118" s="1"/>
      <c r="O118" s="1">
        <v>166</v>
      </c>
      <c r="P118" s="1"/>
    </row>
    <row r="119" spans="1:16" x14ac:dyDescent="0.3">
      <c r="A119" s="1">
        <v>117</v>
      </c>
      <c r="B119" s="1"/>
      <c r="C119" s="1">
        <v>107.5</v>
      </c>
      <c r="D119" s="1"/>
      <c r="E119" s="1"/>
      <c r="F119" s="1"/>
      <c r="G119" s="1"/>
      <c r="H119" s="1"/>
      <c r="I119" s="1"/>
      <c r="J119" s="1"/>
      <c r="K119" s="1"/>
      <c r="L119" s="1"/>
      <c r="M119" s="1"/>
      <c r="N119" s="1"/>
      <c r="O119" s="1">
        <v>169.9</v>
      </c>
      <c r="P119" s="1"/>
    </row>
    <row r="120" spans="1:16" x14ac:dyDescent="0.3">
      <c r="A120" s="1">
        <v>118</v>
      </c>
      <c r="B120" s="1"/>
      <c r="C120" s="1">
        <v>108.5</v>
      </c>
      <c r="D120" s="1"/>
      <c r="E120" s="1"/>
      <c r="F120" s="1"/>
      <c r="G120" s="1"/>
      <c r="H120" s="1"/>
      <c r="I120" s="1"/>
      <c r="J120" s="1"/>
      <c r="K120" s="1"/>
      <c r="L120" s="1"/>
      <c r="M120" s="1"/>
      <c r="N120" s="1"/>
      <c r="O120" s="1">
        <v>171.1</v>
      </c>
      <c r="P120" s="1"/>
    </row>
    <row r="121" spans="1:16" x14ac:dyDescent="0.3">
      <c r="A121" s="1">
        <v>119</v>
      </c>
      <c r="B121" s="1"/>
      <c r="C121" s="1">
        <v>108.8</v>
      </c>
      <c r="D121" s="1"/>
      <c r="E121" s="1"/>
      <c r="F121" s="1"/>
      <c r="G121" s="1"/>
      <c r="H121" s="1"/>
      <c r="I121" s="1"/>
      <c r="J121" s="1"/>
      <c r="K121" s="1"/>
      <c r="L121" s="1"/>
      <c r="M121" s="1"/>
      <c r="N121" s="1"/>
      <c r="O121" s="1">
        <v>172.4</v>
      </c>
      <c r="P121" s="1"/>
    </row>
    <row r="122" spans="1:16" x14ac:dyDescent="0.3">
      <c r="A122" s="1">
        <v>120</v>
      </c>
      <c r="B122" s="1"/>
      <c r="C122" s="1">
        <v>109.6</v>
      </c>
      <c r="D122" s="1"/>
      <c r="E122" s="1"/>
      <c r="F122" s="1"/>
      <c r="G122" s="1"/>
      <c r="H122" s="1"/>
      <c r="I122" s="1"/>
      <c r="J122" s="1"/>
      <c r="K122" s="1"/>
      <c r="L122" s="1"/>
      <c r="M122" s="1"/>
      <c r="N122" s="1"/>
      <c r="O122" s="1">
        <v>179</v>
      </c>
      <c r="P122" s="1"/>
    </row>
    <row r="123" spans="1:16" x14ac:dyDescent="0.3">
      <c r="A123" s="1">
        <v>121</v>
      </c>
      <c r="B123" s="1"/>
      <c r="C123" s="1">
        <v>111.1</v>
      </c>
      <c r="D123" s="1"/>
      <c r="E123" s="1"/>
      <c r="F123" s="1"/>
      <c r="G123" s="1"/>
      <c r="H123" s="1"/>
      <c r="I123" s="1"/>
      <c r="J123" s="1"/>
      <c r="K123" s="1"/>
      <c r="L123" s="1"/>
      <c r="M123" s="1"/>
      <c r="N123" s="1"/>
      <c r="O123" s="1">
        <v>179.9</v>
      </c>
      <c r="P123" s="1"/>
    </row>
    <row r="124" spans="1:16" x14ac:dyDescent="0.3">
      <c r="A124" s="1">
        <v>122</v>
      </c>
      <c r="B124" s="1"/>
      <c r="C124" s="1">
        <v>113.2</v>
      </c>
      <c r="D124" s="1"/>
      <c r="E124" s="1"/>
      <c r="F124" s="1"/>
      <c r="G124" s="1"/>
      <c r="H124" s="1"/>
      <c r="I124" s="1"/>
      <c r="J124" s="1"/>
      <c r="K124" s="1"/>
      <c r="L124" s="1"/>
      <c r="M124" s="1"/>
      <c r="N124" s="1"/>
      <c r="O124" s="1">
        <v>180.1</v>
      </c>
      <c r="P124" s="1"/>
    </row>
    <row r="125" spans="1:16" x14ac:dyDescent="0.3">
      <c r="A125" s="1">
        <v>123</v>
      </c>
      <c r="B125" s="1"/>
      <c r="C125" s="1">
        <v>116.6</v>
      </c>
      <c r="D125" s="1"/>
      <c r="E125" s="1"/>
      <c r="F125" s="1"/>
      <c r="G125" s="1"/>
      <c r="H125" s="1"/>
      <c r="I125" s="1"/>
      <c r="J125" s="1"/>
      <c r="K125" s="1"/>
      <c r="L125" s="1"/>
      <c r="M125" s="1"/>
      <c r="N125" s="1"/>
      <c r="O125" s="1"/>
      <c r="P125" s="1"/>
    </row>
    <row r="126" spans="1:16" x14ac:dyDescent="0.3">
      <c r="A126" s="1">
        <v>124</v>
      </c>
      <c r="B126" s="1"/>
      <c r="C126" s="1">
        <v>127.8</v>
      </c>
      <c r="D126" s="1"/>
      <c r="E126" s="1"/>
      <c r="F126" s="1"/>
      <c r="G126" s="1"/>
      <c r="H126" s="1"/>
      <c r="I126" s="1"/>
      <c r="J126" s="1"/>
      <c r="K126" s="1"/>
      <c r="L126" s="1"/>
      <c r="M126" s="1"/>
      <c r="N126" s="1"/>
      <c r="O126" s="1"/>
      <c r="P126" s="1"/>
    </row>
    <row r="127" spans="1:16" x14ac:dyDescent="0.3">
      <c r="A127" s="1">
        <v>125</v>
      </c>
      <c r="B127" s="1"/>
      <c r="C127" s="1"/>
      <c r="D127" s="1"/>
      <c r="E127" s="1"/>
      <c r="F127" s="1"/>
      <c r="G127" s="1"/>
      <c r="H127" s="1"/>
      <c r="I127" s="1"/>
      <c r="J127" s="1"/>
      <c r="K127" s="1"/>
      <c r="L127" s="1"/>
      <c r="M127" s="1"/>
      <c r="N127" s="1"/>
      <c r="O127" s="1"/>
      <c r="P127" s="1"/>
    </row>
    <row r="128" spans="1:16" x14ac:dyDescent="0.3">
      <c r="A128" s="1">
        <v>126</v>
      </c>
      <c r="B128" s="1"/>
      <c r="C128" s="1"/>
      <c r="D128" s="1"/>
      <c r="E128" s="1"/>
      <c r="F128" s="1"/>
      <c r="G128" s="1"/>
      <c r="H128" s="1"/>
      <c r="I128" s="1"/>
      <c r="J128" s="1"/>
      <c r="K128" s="1"/>
      <c r="L128" s="1"/>
      <c r="M128" s="1"/>
      <c r="N128" s="1"/>
      <c r="O128" s="1"/>
      <c r="P128" s="1"/>
    </row>
    <row r="129" spans="1:16" x14ac:dyDescent="0.3">
      <c r="A129" s="1">
        <v>127</v>
      </c>
      <c r="B129" s="1"/>
      <c r="C129" s="1"/>
      <c r="D129" s="1"/>
      <c r="E129" s="1"/>
      <c r="F129" s="1"/>
      <c r="G129" s="1"/>
      <c r="H129" s="1"/>
      <c r="I129" s="1"/>
      <c r="J129" s="1"/>
      <c r="K129" s="1"/>
      <c r="L129" s="1"/>
      <c r="M129" s="1"/>
      <c r="N129" s="1"/>
      <c r="O129" s="1"/>
      <c r="P129" s="1"/>
    </row>
    <row r="130" spans="1:16" x14ac:dyDescent="0.3">
      <c r="A130" s="1">
        <v>128</v>
      </c>
      <c r="B130" s="1"/>
      <c r="C130" s="1"/>
      <c r="D130" s="1"/>
      <c r="E130" s="1"/>
      <c r="F130" s="1"/>
      <c r="G130" s="1"/>
      <c r="H130" s="1"/>
      <c r="I130" s="1"/>
      <c r="J130" s="1"/>
      <c r="K130" s="1"/>
      <c r="L130" s="1"/>
      <c r="M130" s="1"/>
      <c r="N130" s="1"/>
      <c r="O130" s="1"/>
      <c r="P130" s="1"/>
    </row>
    <row r="131" spans="1:16" x14ac:dyDescent="0.3">
      <c r="A131" s="1">
        <v>129</v>
      </c>
      <c r="B131" s="1"/>
      <c r="C131" s="1"/>
      <c r="D131" s="1"/>
      <c r="E131" s="1"/>
      <c r="F131" s="1"/>
      <c r="G131" s="1"/>
      <c r="H131" s="1"/>
      <c r="I131" s="1"/>
      <c r="J131" s="1"/>
      <c r="K131" s="1"/>
      <c r="L131" s="1"/>
      <c r="M131" s="1"/>
      <c r="N131" s="1"/>
      <c r="O131" s="1"/>
      <c r="P131" s="1"/>
    </row>
    <row r="132" spans="1:16" x14ac:dyDescent="0.3">
      <c r="A132" s="1">
        <v>130</v>
      </c>
      <c r="B132" s="1"/>
      <c r="C132" s="1"/>
      <c r="D132" s="1"/>
      <c r="E132" s="1"/>
      <c r="F132" s="1"/>
      <c r="G132" s="1"/>
      <c r="H132" s="1"/>
      <c r="I132" s="1"/>
      <c r="J132" s="1"/>
      <c r="K132" s="1"/>
      <c r="L132" s="1"/>
      <c r="M132" s="1"/>
      <c r="N132" s="1"/>
      <c r="O132" s="1"/>
      <c r="P132" s="1"/>
    </row>
    <row r="133" spans="1:16" x14ac:dyDescent="0.3">
      <c r="A133" s="1">
        <v>131</v>
      </c>
      <c r="B133" s="1"/>
      <c r="C133" s="1"/>
      <c r="D133" s="1"/>
      <c r="E133" s="1"/>
      <c r="F133" s="1"/>
      <c r="G133" s="1"/>
      <c r="H133" s="1"/>
      <c r="I133" s="1"/>
      <c r="J133" s="1"/>
      <c r="K133" s="1"/>
      <c r="L133" s="1"/>
      <c r="M133" s="1"/>
      <c r="N133" s="1"/>
      <c r="O133" s="1"/>
      <c r="P133" s="1"/>
    </row>
    <row r="134" spans="1:16" x14ac:dyDescent="0.3">
      <c r="A134" s="1">
        <v>132</v>
      </c>
      <c r="B134" s="1"/>
      <c r="C134" s="1"/>
      <c r="D134" s="1"/>
      <c r="E134" s="1"/>
      <c r="F134" s="1"/>
      <c r="G134" s="1"/>
      <c r="H134" s="1"/>
      <c r="I134" s="1"/>
      <c r="J134" s="1"/>
      <c r="K134" s="1"/>
      <c r="L134" s="1"/>
      <c r="M134" s="1"/>
      <c r="N134" s="1"/>
      <c r="O134" s="1"/>
      <c r="P134" s="1"/>
    </row>
    <row r="135" spans="1:16" x14ac:dyDescent="0.3">
      <c r="A135" s="1">
        <v>133</v>
      </c>
      <c r="B135" s="1"/>
      <c r="C135" s="1"/>
      <c r="D135" s="1"/>
      <c r="E135" s="1"/>
      <c r="F135" s="1"/>
      <c r="G135" s="1"/>
      <c r="H135" s="1"/>
      <c r="I135" s="1"/>
      <c r="J135" s="1"/>
      <c r="K135" s="1"/>
      <c r="L135" s="1"/>
      <c r="M135" s="1"/>
      <c r="N135" s="1"/>
      <c r="O135" s="1"/>
      <c r="P135" s="1"/>
    </row>
    <row r="136" spans="1:16" x14ac:dyDescent="0.3">
      <c r="A136" s="1">
        <v>134</v>
      </c>
      <c r="B136" s="1"/>
      <c r="C136" s="1"/>
      <c r="D136" s="1"/>
      <c r="E136" s="1"/>
      <c r="F136" s="1"/>
      <c r="G136" s="1"/>
      <c r="H136" s="1"/>
      <c r="I136" s="1"/>
      <c r="J136" s="1"/>
      <c r="K136" s="1"/>
      <c r="L136" s="1"/>
      <c r="M136" s="1"/>
      <c r="N136" s="1"/>
      <c r="O136" s="1"/>
      <c r="P136" s="1"/>
    </row>
    <row r="137" spans="1:16" x14ac:dyDescent="0.3">
      <c r="A137" s="1">
        <v>135</v>
      </c>
      <c r="B137" s="1"/>
      <c r="C137" s="1"/>
      <c r="D137" s="1"/>
      <c r="E137" s="1"/>
      <c r="F137" s="1"/>
      <c r="G137" s="1"/>
      <c r="H137" s="1"/>
      <c r="I137" s="1"/>
      <c r="J137" s="1"/>
      <c r="K137" s="1"/>
      <c r="L137" s="1"/>
      <c r="M137" s="1"/>
      <c r="N137" s="1"/>
      <c r="O137" s="1"/>
      <c r="P137" s="1"/>
    </row>
    <row r="138" spans="1:16" x14ac:dyDescent="0.3">
      <c r="A138" s="1">
        <v>136</v>
      </c>
      <c r="B138" s="1"/>
      <c r="C138" s="1"/>
      <c r="D138" s="1"/>
      <c r="E138" s="1"/>
      <c r="F138" s="1"/>
      <c r="G138" s="1"/>
      <c r="H138" s="1"/>
      <c r="I138" s="1"/>
      <c r="J138" s="1"/>
      <c r="K138" s="1"/>
      <c r="L138" s="1"/>
      <c r="M138" s="1"/>
      <c r="N138" s="1"/>
      <c r="O138" s="1"/>
      <c r="P138" s="1"/>
    </row>
    <row r="139" spans="1:16" x14ac:dyDescent="0.3">
      <c r="A139" s="1">
        <v>137</v>
      </c>
      <c r="B139" s="1"/>
      <c r="C139" s="1"/>
      <c r="D139" s="1"/>
      <c r="E139" s="1"/>
      <c r="F139" s="1"/>
      <c r="G139" s="1"/>
      <c r="H139" s="1"/>
      <c r="I139" s="1"/>
      <c r="J139" s="1"/>
      <c r="K139" s="1"/>
      <c r="L139" s="1"/>
      <c r="M139" s="1"/>
      <c r="N139" s="1"/>
      <c r="O139" s="1"/>
      <c r="P139" s="1"/>
    </row>
    <row r="140" spans="1:16" x14ac:dyDescent="0.3">
      <c r="A140" s="1">
        <v>138</v>
      </c>
      <c r="B140" s="1"/>
      <c r="C140" s="1"/>
      <c r="D140" s="1"/>
      <c r="E140" s="1"/>
      <c r="F140" s="1"/>
      <c r="G140" s="1"/>
      <c r="H140" s="1"/>
      <c r="I140" s="1"/>
      <c r="J140" s="1"/>
      <c r="K140" s="1"/>
      <c r="L140" s="1"/>
      <c r="M140" s="1"/>
      <c r="N140" s="1"/>
      <c r="O140" s="1"/>
      <c r="P140" s="1"/>
    </row>
    <row r="141" spans="1:16" x14ac:dyDescent="0.3">
      <c r="A141" s="1">
        <v>139</v>
      </c>
      <c r="B141" s="1"/>
      <c r="C141" s="1"/>
      <c r="D141" s="1"/>
      <c r="E141" s="1"/>
      <c r="F141" s="1"/>
      <c r="G141" s="1"/>
      <c r="H141" s="1"/>
      <c r="I141" s="1"/>
      <c r="J141" s="1"/>
      <c r="K141" s="1"/>
      <c r="L141" s="1"/>
      <c r="M141" s="1"/>
      <c r="N141" s="1"/>
      <c r="O141" s="1"/>
      <c r="P141" s="1"/>
    </row>
    <row r="142" spans="1:16" x14ac:dyDescent="0.3">
      <c r="A142" s="1">
        <v>140</v>
      </c>
      <c r="B142" s="1"/>
      <c r="C142" s="1"/>
      <c r="D142" s="1"/>
      <c r="E142" s="1"/>
      <c r="F142" s="1"/>
      <c r="G142" s="1"/>
      <c r="H142" s="1"/>
      <c r="I142" s="1"/>
      <c r="J142" s="1"/>
      <c r="K142" s="1"/>
      <c r="L142" s="1"/>
      <c r="M142" s="1"/>
      <c r="N142" s="1"/>
      <c r="O142" s="1"/>
      <c r="P142" s="1"/>
    </row>
    <row r="143" spans="1:16" x14ac:dyDescent="0.3">
      <c r="A143" s="1">
        <v>141</v>
      </c>
      <c r="B143" s="1"/>
      <c r="C143" s="1"/>
      <c r="D143" s="1"/>
      <c r="E143" s="1"/>
      <c r="F143" s="1"/>
      <c r="G143" s="1"/>
      <c r="H143" s="1"/>
      <c r="I143" s="1"/>
      <c r="J143" s="1"/>
      <c r="K143" s="1"/>
      <c r="L143" s="1"/>
      <c r="M143" s="1"/>
      <c r="N143" s="1"/>
      <c r="O143" s="1"/>
      <c r="P143" s="1"/>
    </row>
    <row r="144" spans="1:16" x14ac:dyDescent="0.3">
      <c r="A144" s="1">
        <v>142</v>
      </c>
      <c r="B144" s="1"/>
      <c r="C144" s="1"/>
      <c r="D144" s="1"/>
      <c r="E144" s="1"/>
      <c r="F144" s="1"/>
      <c r="G144" s="1"/>
      <c r="H144" s="1"/>
      <c r="I144" s="1"/>
      <c r="J144" s="1"/>
      <c r="K144" s="1"/>
      <c r="L144" s="1"/>
      <c r="M144" s="1"/>
      <c r="N144" s="1"/>
      <c r="O144" s="1"/>
      <c r="P144" s="1"/>
    </row>
    <row r="145" spans="1:16" x14ac:dyDescent="0.3">
      <c r="A145" s="1">
        <v>143</v>
      </c>
      <c r="B145" s="1"/>
      <c r="C145" s="1"/>
      <c r="D145" s="1"/>
      <c r="E145" s="1"/>
      <c r="F145" s="1"/>
      <c r="G145" s="1"/>
      <c r="H145" s="1"/>
      <c r="I145" s="1"/>
      <c r="J145" s="1"/>
      <c r="K145" s="1"/>
      <c r="L145" s="1"/>
      <c r="M145" s="1"/>
      <c r="N145" s="1"/>
      <c r="O145" s="1"/>
      <c r="P145" s="1"/>
    </row>
    <row r="146" spans="1:16" x14ac:dyDescent="0.3">
      <c r="A146" s="1">
        <v>144</v>
      </c>
      <c r="B146" s="1"/>
      <c r="C146" s="1"/>
      <c r="D146" s="1"/>
      <c r="E146" s="1"/>
      <c r="F146" s="1"/>
      <c r="G146" s="1"/>
      <c r="H146" s="1"/>
      <c r="I146" s="1"/>
      <c r="J146" s="1"/>
      <c r="K146" s="1"/>
      <c r="L146" s="1"/>
      <c r="M146" s="1"/>
      <c r="N146" s="1"/>
      <c r="O146" s="1"/>
      <c r="P146" s="1"/>
    </row>
    <row r="147" spans="1:16" x14ac:dyDescent="0.3">
      <c r="A147" s="1">
        <v>145</v>
      </c>
      <c r="B147" s="1"/>
      <c r="C147" s="1"/>
      <c r="D147" s="1"/>
      <c r="E147" s="1"/>
      <c r="F147" s="1"/>
      <c r="G147" s="1"/>
      <c r="H147" s="1"/>
      <c r="I147" s="1"/>
      <c r="J147" s="1"/>
      <c r="K147" s="1"/>
      <c r="L147" s="1"/>
      <c r="M147" s="1"/>
      <c r="N147" s="1"/>
      <c r="O147" s="1"/>
      <c r="P147" s="1"/>
    </row>
    <row r="148" spans="1:16" x14ac:dyDescent="0.3">
      <c r="A148" s="1">
        <v>146</v>
      </c>
      <c r="B148" s="1"/>
      <c r="C148" s="1"/>
      <c r="D148" s="1"/>
      <c r="E148" s="1"/>
      <c r="F148" s="1"/>
      <c r="G148" s="1"/>
      <c r="H148" s="1"/>
      <c r="I148" s="1"/>
      <c r="J148" s="1"/>
      <c r="K148" s="1"/>
      <c r="L148" s="1"/>
      <c r="M148" s="1"/>
      <c r="N148" s="1"/>
      <c r="O148" s="1"/>
      <c r="P148" s="1"/>
    </row>
    <row r="149" spans="1:16" x14ac:dyDescent="0.3">
      <c r="A149" s="1">
        <v>147</v>
      </c>
      <c r="B149" s="1"/>
      <c r="C149" s="1"/>
      <c r="D149" s="1"/>
      <c r="E149" s="1"/>
      <c r="F149" s="1"/>
      <c r="G149" s="1"/>
      <c r="H149" s="1"/>
      <c r="I149" s="1"/>
      <c r="J149" s="1"/>
      <c r="K149" s="1"/>
      <c r="L149" s="1"/>
      <c r="M149" s="1"/>
      <c r="N149" s="1"/>
      <c r="O149" s="1"/>
      <c r="P149" s="1"/>
    </row>
    <row r="150" spans="1:16" x14ac:dyDescent="0.3">
      <c r="A150" s="1">
        <v>148</v>
      </c>
      <c r="B150" s="1"/>
      <c r="C150" s="1"/>
      <c r="D150" s="1"/>
      <c r="E150" s="1"/>
      <c r="F150" s="1"/>
      <c r="G150" s="1"/>
      <c r="H150" s="1"/>
      <c r="I150" s="1"/>
      <c r="J150" s="1"/>
      <c r="K150" s="1"/>
      <c r="L150" s="1"/>
      <c r="M150" s="1"/>
      <c r="N150" s="1"/>
      <c r="O150" s="1"/>
      <c r="P150" s="1"/>
    </row>
    <row r="151" spans="1:16" x14ac:dyDescent="0.3">
      <c r="A151" s="1">
        <v>149</v>
      </c>
      <c r="B151" s="1"/>
      <c r="C151" s="1"/>
      <c r="D151" s="1"/>
      <c r="E151" s="1"/>
      <c r="F151" s="1"/>
      <c r="G151" s="1"/>
      <c r="H151" s="1"/>
      <c r="I151" s="1"/>
      <c r="J151" s="1"/>
      <c r="K151" s="1"/>
      <c r="L151" s="1"/>
      <c r="M151" s="1"/>
      <c r="N151" s="1"/>
      <c r="O151" s="1"/>
      <c r="P151" s="1"/>
    </row>
    <row r="152" spans="1:16" x14ac:dyDescent="0.3">
      <c r="A152" s="1">
        <v>150</v>
      </c>
      <c r="B152" s="1"/>
      <c r="C152" s="1"/>
      <c r="D152" s="1"/>
      <c r="E152" s="1"/>
      <c r="F152" s="1"/>
      <c r="G152" s="1"/>
      <c r="H152" s="1"/>
      <c r="I152" s="1"/>
      <c r="J152" s="1"/>
      <c r="K152" s="1"/>
      <c r="L152" s="1"/>
      <c r="M152" s="1"/>
      <c r="N152" s="1"/>
      <c r="O152" s="1"/>
      <c r="P152" s="1"/>
    </row>
    <row r="153" spans="1:16" x14ac:dyDescent="0.3">
      <c r="A153" s="1">
        <v>151</v>
      </c>
      <c r="B153" s="1"/>
      <c r="C153" s="1"/>
      <c r="D153" s="1"/>
      <c r="E153" s="1"/>
      <c r="F153" s="1"/>
      <c r="G153" s="1"/>
      <c r="H153" s="1"/>
      <c r="I153" s="1"/>
      <c r="J153" s="1"/>
      <c r="K153" s="1"/>
      <c r="L153" s="1"/>
      <c r="M153" s="1"/>
      <c r="N153" s="1"/>
      <c r="O153" s="1"/>
      <c r="P153" s="1"/>
    </row>
    <row r="154" spans="1:16" x14ac:dyDescent="0.3">
      <c r="A154" s="1">
        <v>152</v>
      </c>
      <c r="B154" s="1"/>
      <c r="C154" s="1"/>
      <c r="D154" s="1"/>
      <c r="E154" s="1"/>
      <c r="F154" s="1"/>
      <c r="G154" s="1"/>
      <c r="H154" s="1"/>
      <c r="I154" s="1"/>
      <c r="J154" s="1"/>
      <c r="K154" s="1"/>
      <c r="L154" s="1"/>
      <c r="M154" s="1"/>
      <c r="N154" s="1"/>
      <c r="O154" s="1"/>
      <c r="P154" s="1"/>
    </row>
    <row r="155" spans="1:16" x14ac:dyDescent="0.3">
      <c r="A155" s="1">
        <v>153</v>
      </c>
      <c r="B155" s="1"/>
      <c r="C155" s="1"/>
      <c r="D155" s="1"/>
      <c r="E155" s="1"/>
      <c r="F155" s="1"/>
      <c r="G155" s="1"/>
      <c r="H155" s="1"/>
      <c r="I155" s="1"/>
      <c r="J155" s="1"/>
      <c r="K155" s="1"/>
      <c r="L155" s="1"/>
      <c r="M155" s="1"/>
      <c r="N155" s="1"/>
      <c r="O155" s="1"/>
      <c r="P155" s="1"/>
    </row>
    <row r="156" spans="1:16" x14ac:dyDescent="0.3">
      <c r="A156" s="1">
        <v>154</v>
      </c>
      <c r="B156" s="1"/>
      <c r="C156" s="1"/>
      <c r="D156" s="1"/>
      <c r="E156" s="1"/>
      <c r="F156" s="1"/>
      <c r="G156" s="1"/>
      <c r="H156" s="1"/>
      <c r="I156" s="1"/>
      <c r="J156" s="1"/>
      <c r="K156" s="1"/>
      <c r="L156" s="1"/>
      <c r="M156" s="1"/>
      <c r="N156" s="1"/>
      <c r="O156" s="1"/>
      <c r="P156" s="1"/>
    </row>
    <row r="157" spans="1:16" x14ac:dyDescent="0.3">
      <c r="A157" s="1">
        <v>155</v>
      </c>
      <c r="B157" s="1"/>
      <c r="C157" s="1"/>
      <c r="D157" s="1"/>
      <c r="E157" s="1"/>
      <c r="F157" s="1"/>
      <c r="G157" s="1"/>
      <c r="H157" s="1"/>
      <c r="I157" s="1"/>
      <c r="J157" s="1"/>
      <c r="K157" s="1"/>
      <c r="L157" s="1"/>
      <c r="M157" s="1"/>
      <c r="N157" s="1"/>
      <c r="O157" s="1"/>
      <c r="P157" s="1"/>
    </row>
    <row r="158" spans="1:16" x14ac:dyDescent="0.3">
      <c r="A158" s="1">
        <v>156</v>
      </c>
      <c r="B158" s="1"/>
      <c r="C158" s="1"/>
      <c r="D158" s="1"/>
      <c r="E158" s="1"/>
      <c r="F158" s="1"/>
      <c r="G158" s="1"/>
      <c r="H158" s="1"/>
      <c r="I158" s="1"/>
      <c r="J158" s="1"/>
      <c r="K158" s="1"/>
      <c r="L158" s="1"/>
      <c r="M158" s="1"/>
      <c r="N158" s="1"/>
      <c r="O158" s="1"/>
      <c r="P158" s="1"/>
    </row>
    <row r="159" spans="1:16" x14ac:dyDescent="0.3">
      <c r="A159" s="1">
        <v>157</v>
      </c>
      <c r="B159" s="1"/>
      <c r="C159" s="1"/>
      <c r="D159" s="1"/>
      <c r="E159" s="1"/>
      <c r="F159" s="1"/>
      <c r="G159" s="1"/>
      <c r="H159" s="1"/>
      <c r="I159" s="1"/>
      <c r="J159" s="1"/>
      <c r="K159" s="1"/>
      <c r="L159" s="1"/>
      <c r="M159" s="1"/>
      <c r="N159" s="1"/>
      <c r="O159" s="1"/>
      <c r="P159" s="1"/>
    </row>
    <row r="160" spans="1:16" x14ac:dyDescent="0.3">
      <c r="A160" s="1">
        <v>158</v>
      </c>
      <c r="B160" s="1"/>
      <c r="C160" s="1"/>
      <c r="D160" s="1"/>
      <c r="E160" s="1"/>
      <c r="F160" s="1"/>
      <c r="G160" s="1"/>
      <c r="H160" s="1"/>
      <c r="I160" s="1"/>
      <c r="J160" s="1"/>
      <c r="K160" s="1"/>
      <c r="L160" s="1"/>
      <c r="M160" s="1"/>
      <c r="N160" s="1"/>
      <c r="O160" s="1"/>
      <c r="P160" s="1"/>
    </row>
    <row r="161" spans="1:16" x14ac:dyDescent="0.3">
      <c r="A161" s="1">
        <v>159</v>
      </c>
      <c r="B161" s="1"/>
      <c r="C161" s="1"/>
      <c r="D161" s="1"/>
      <c r="E161" s="1"/>
      <c r="F161" s="1"/>
      <c r="G161" s="1"/>
      <c r="H161" s="1"/>
      <c r="I161" s="1"/>
      <c r="J161" s="1"/>
      <c r="K161" s="1"/>
      <c r="L161" s="1"/>
      <c r="M161" s="1"/>
      <c r="N161" s="1"/>
      <c r="O161" s="1"/>
      <c r="P161" s="1"/>
    </row>
    <row r="162" spans="1:16" x14ac:dyDescent="0.3">
      <c r="A162" s="1">
        <v>160</v>
      </c>
      <c r="B162" s="1"/>
      <c r="C162" s="1"/>
      <c r="D162" s="1"/>
      <c r="E162" s="1"/>
      <c r="F162" s="1"/>
      <c r="G162" s="1"/>
      <c r="H162" s="1"/>
      <c r="I162" s="1"/>
      <c r="J162" s="1"/>
      <c r="K162" s="1"/>
      <c r="L162" s="1"/>
      <c r="M162" s="1"/>
      <c r="N162" s="1"/>
      <c r="O162" s="1"/>
      <c r="P162" s="1"/>
    </row>
    <row r="163" spans="1:16" x14ac:dyDescent="0.3">
      <c r="A163" s="1">
        <v>161</v>
      </c>
      <c r="B163" s="1"/>
      <c r="C163" s="1"/>
      <c r="D163" s="1"/>
      <c r="E163" s="1"/>
      <c r="F163" s="1"/>
      <c r="G163" s="1"/>
      <c r="H163" s="1"/>
      <c r="I163" s="1"/>
      <c r="J163" s="1"/>
      <c r="K163" s="1"/>
      <c r="L163" s="1"/>
      <c r="M163" s="1"/>
      <c r="N163" s="1"/>
      <c r="O163" s="1"/>
      <c r="P163" s="1"/>
    </row>
    <row r="164" spans="1:16" x14ac:dyDescent="0.3">
      <c r="A164" s="1">
        <v>162</v>
      </c>
      <c r="B164" s="1"/>
      <c r="C164" s="1"/>
      <c r="D164" s="1"/>
      <c r="E164" s="1"/>
      <c r="F164" s="1"/>
      <c r="G164" s="1"/>
      <c r="H164" s="1"/>
      <c r="I164" s="1"/>
      <c r="J164" s="1"/>
      <c r="K164" s="1"/>
      <c r="L164" s="1"/>
      <c r="M164" s="1"/>
      <c r="N164" s="1"/>
      <c r="O164" s="1"/>
      <c r="P164" s="1"/>
    </row>
    <row r="165" spans="1:16" x14ac:dyDescent="0.3">
      <c r="A165" s="1">
        <v>163</v>
      </c>
      <c r="B165" s="1"/>
      <c r="C165" s="1"/>
      <c r="D165" s="1"/>
      <c r="E165" s="1"/>
      <c r="F165" s="1"/>
      <c r="G165" s="1"/>
      <c r="H165" s="1"/>
      <c r="I165" s="1"/>
      <c r="J165" s="1"/>
      <c r="K165" s="1"/>
      <c r="L165" s="1"/>
      <c r="M165" s="1"/>
      <c r="N165" s="1"/>
      <c r="O165" s="1"/>
      <c r="P165" s="1"/>
    </row>
    <row r="166" spans="1:16" x14ac:dyDescent="0.3">
      <c r="A166" s="1">
        <v>164</v>
      </c>
      <c r="B166" s="1"/>
      <c r="C166" s="1"/>
      <c r="D166" s="1"/>
      <c r="E166" s="1"/>
      <c r="F166" s="1"/>
      <c r="G166" s="1"/>
      <c r="H166" s="1"/>
      <c r="I166" s="1"/>
      <c r="J166" s="1"/>
      <c r="K166" s="1"/>
      <c r="L166" s="1"/>
      <c r="M166" s="1"/>
      <c r="N166" s="1"/>
      <c r="O166" s="1"/>
      <c r="P166" s="1"/>
    </row>
    <row r="167" spans="1:16" x14ac:dyDescent="0.3">
      <c r="A167" s="1">
        <v>165</v>
      </c>
      <c r="B167" s="1"/>
      <c r="C167" s="1"/>
      <c r="D167" s="1"/>
      <c r="E167" s="1"/>
      <c r="F167" s="1"/>
      <c r="G167" s="1"/>
      <c r="H167" s="1"/>
      <c r="I167" s="1"/>
      <c r="J167" s="1"/>
      <c r="K167" s="1"/>
      <c r="L167" s="1"/>
      <c r="M167" s="1"/>
      <c r="N167" s="1"/>
      <c r="O167" s="1"/>
      <c r="P167" s="1"/>
    </row>
    <row r="168" spans="1:16" x14ac:dyDescent="0.3">
      <c r="A168" s="1">
        <v>166</v>
      </c>
      <c r="B168" s="1"/>
      <c r="C168" s="1"/>
      <c r="D168" s="1"/>
      <c r="E168" s="1"/>
      <c r="F168" s="1"/>
      <c r="G168" s="1"/>
      <c r="H168" s="1"/>
      <c r="I168" s="1"/>
      <c r="J168" s="1"/>
      <c r="K168" s="1"/>
      <c r="L168" s="1"/>
      <c r="M168" s="1"/>
      <c r="N168" s="1"/>
      <c r="O168" s="1"/>
      <c r="P168" s="1"/>
    </row>
    <row r="169" spans="1:16" x14ac:dyDescent="0.3">
      <c r="A169" s="1">
        <v>167</v>
      </c>
      <c r="B169" s="1"/>
      <c r="C169" s="1"/>
      <c r="D169" s="1"/>
      <c r="E169" s="1"/>
      <c r="F169" s="1"/>
      <c r="G169" s="1"/>
      <c r="H169" s="1"/>
      <c r="I169" s="1"/>
      <c r="J169" s="1"/>
      <c r="K169" s="1"/>
      <c r="L169" s="1"/>
      <c r="M169" s="1"/>
      <c r="N169" s="1"/>
      <c r="O169" s="1"/>
      <c r="P169" s="1"/>
    </row>
    <row r="170" spans="1:16" x14ac:dyDescent="0.3">
      <c r="A170" s="1">
        <v>168</v>
      </c>
      <c r="B170" s="1"/>
      <c r="C170" s="1"/>
      <c r="D170" s="1"/>
      <c r="E170" s="1"/>
      <c r="F170" s="1"/>
      <c r="G170" s="1"/>
      <c r="H170" s="1"/>
      <c r="I170" s="1"/>
      <c r="J170" s="1"/>
      <c r="K170" s="1"/>
      <c r="L170" s="1"/>
      <c r="M170" s="1"/>
      <c r="N170" s="1"/>
      <c r="O170" s="1"/>
      <c r="P170" s="1"/>
    </row>
    <row r="171" spans="1:16" x14ac:dyDescent="0.3">
      <c r="A171" s="1">
        <v>169</v>
      </c>
      <c r="B171" s="1"/>
      <c r="C171" s="1"/>
      <c r="D171" s="1"/>
      <c r="E171" s="1"/>
      <c r="F171" s="1"/>
      <c r="G171" s="1"/>
      <c r="H171" s="1"/>
      <c r="I171" s="1"/>
      <c r="J171" s="1"/>
      <c r="K171" s="1"/>
      <c r="L171" s="1"/>
      <c r="M171" s="1"/>
      <c r="N171" s="1"/>
      <c r="O171" s="1"/>
      <c r="P171" s="1"/>
    </row>
    <row r="172" spans="1:16" x14ac:dyDescent="0.3">
      <c r="A172" s="1">
        <v>170</v>
      </c>
      <c r="B172" s="1"/>
      <c r="C172" s="1"/>
      <c r="D172" s="1"/>
      <c r="E172" s="1"/>
      <c r="F172" s="1"/>
      <c r="G172" s="1"/>
      <c r="H172" s="1"/>
      <c r="I172" s="1"/>
      <c r="J172" s="1"/>
      <c r="K172" s="1"/>
      <c r="L172" s="1"/>
      <c r="M172" s="1"/>
      <c r="N172" s="1"/>
      <c r="O172" s="1"/>
      <c r="P172" s="1"/>
    </row>
    <row r="173" spans="1:16" x14ac:dyDescent="0.3">
      <c r="A173" s="1">
        <v>171</v>
      </c>
      <c r="B173" s="1"/>
      <c r="C173" s="1"/>
      <c r="D173" s="1"/>
      <c r="E173" s="1"/>
      <c r="F173" s="1"/>
      <c r="G173" s="1"/>
      <c r="H173" s="1"/>
      <c r="I173" s="1"/>
      <c r="J173" s="1"/>
      <c r="K173" s="1"/>
      <c r="L173" s="1"/>
      <c r="M173" s="1"/>
      <c r="N173" s="1"/>
      <c r="O173" s="1"/>
      <c r="P173" s="1"/>
    </row>
    <row r="174" spans="1:16" x14ac:dyDescent="0.3">
      <c r="A174" s="1">
        <v>172</v>
      </c>
      <c r="B174" s="1"/>
      <c r="C174" s="1"/>
      <c r="D174" s="1"/>
      <c r="E174" s="1"/>
      <c r="F174" s="1"/>
      <c r="G174" s="1"/>
      <c r="H174" s="1"/>
      <c r="I174" s="1"/>
      <c r="J174" s="1"/>
      <c r="K174" s="1"/>
      <c r="L174" s="1"/>
      <c r="M174" s="1"/>
      <c r="N174" s="1"/>
      <c r="O174" s="1"/>
      <c r="P174" s="1"/>
    </row>
    <row r="175" spans="1:16" x14ac:dyDescent="0.3">
      <c r="A175" s="1">
        <v>173</v>
      </c>
      <c r="B175" s="1"/>
      <c r="C175" s="1"/>
      <c r="D175" s="1"/>
      <c r="E175" s="1"/>
      <c r="F175" s="1"/>
      <c r="G175" s="1"/>
      <c r="H175" s="1"/>
      <c r="I175" s="1"/>
      <c r="J175" s="1"/>
      <c r="K175" s="1"/>
      <c r="L175" s="1"/>
      <c r="M175" s="1"/>
      <c r="N175" s="1"/>
      <c r="O175" s="1"/>
      <c r="P175" s="1"/>
    </row>
    <row r="176" spans="1:16" x14ac:dyDescent="0.3">
      <c r="A176" s="1">
        <v>174</v>
      </c>
      <c r="B176" s="1"/>
      <c r="C176" s="1"/>
      <c r="D176" s="1"/>
      <c r="E176" s="1"/>
      <c r="F176" s="1"/>
      <c r="G176" s="1"/>
      <c r="H176" s="1"/>
      <c r="I176" s="1"/>
      <c r="J176" s="1"/>
      <c r="K176" s="1"/>
      <c r="L176" s="1"/>
      <c r="M176" s="1"/>
      <c r="N176" s="1"/>
      <c r="O176" s="1"/>
      <c r="P176" s="1"/>
    </row>
    <row r="177" spans="1:16" x14ac:dyDescent="0.3">
      <c r="A177" s="1">
        <v>175</v>
      </c>
      <c r="B177" s="1"/>
      <c r="C177" s="1"/>
      <c r="D177" s="1"/>
      <c r="E177" s="1"/>
      <c r="F177" s="1"/>
      <c r="G177" s="1"/>
      <c r="H177" s="1"/>
      <c r="I177" s="1"/>
      <c r="J177" s="1"/>
      <c r="K177" s="1"/>
      <c r="L177" s="1"/>
      <c r="M177" s="1"/>
      <c r="N177" s="1"/>
      <c r="O177" s="1"/>
      <c r="P177" s="1"/>
    </row>
    <row r="178" spans="1:16" x14ac:dyDescent="0.3">
      <c r="A178" s="1">
        <v>176</v>
      </c>
      <c r="B178" s="1"/>
      <c r="C178" s="1"/>
      <c r="D178" s="1"/>
      <c r="E178" s="1"/>
      <c r="F178" s="1"/>
      <c r="G178" s="1"/>
      <c r="H178" s="1"/>
      <c r="I178" s="1"/>
      <c r="J178" s="1"/>
      <c r="K178" s="1"/>
      <c r="L178" s="1"/>
      <c r="M178" s="1"/>
      <c r="N178" s="1"/>
      <c r="O178" s="1"/>
      <c r="P178" s="1"/>
    </row>
    <row r="179" spans="1:16" x14ac:dyDescent="0.3">
      <c r="A179" s="1">
        <v>177</v>
      </c>
      <c r="B179" s="1"/>
      <c r="C179" s="1"/>
      <c r="D179" s="1"/>
      <c r="E179" s="1"/>
      <c r="F179" s="1"/>
      <c r="G179" s="1"/>
      <c r="H179" s="1"/>
      <c r="I179" s="1"/>
      <c r="J179" s="1"/>
      <c r="K179" s="1"/>
      <c r="L179" s="1"/>
      <c r="M179" s="1"/>
      <c r="N179" s="1"/>
      <c r="O179" s="1"/>
      <c r="P179" s="1"/>
    </row>
    <row r="180" spans="1:16" x14ac:dyDescent="0.3">
      <c r="A180" s="1">
        <v>178</v>
      </c>
      <c r="B180" s="1"/>
      <c r="C180" s="1"/>
      <c r="D180" s="1"/>
      <c r="E180" s="1"/>
      <c r="F180" s="1"/>
      <c r="G180" s="1"/>
      <c r="H180" s="1"/>
      <c r="I180" s="1"/>
      <c r="J180" s="1"/>
      <c r="K180" s="1"/>
      <c r="L180" s="1"/>
      <c r="M180" s="1"/>
      <c r="N180" s="1"/>
      <c r="O180" s="1"/>
      <c r="P180" s="1"/>
    </row>
    <row r="181" spans="1:16" x14ac:dyDescent="0.3">
      <c r="A181" s="1">
        <v>179</v>
      </c>
      <c r="B181" s="1"/>
      <c r="C181" s="1"/>
      <c r="D181" s="1"/>
      <c r="E181" s="1"/>
      <c r="F181" s="1"/>
      <c r="G181" s="1"/>
      <c r="H181" s="1"/>
      <c r="I181" s="1"/>
      <c r="J181" s="1"/>
      <c r="K181" s="1"/>
      <c r="L181" s="1"/>
      <c r="M181" s="1"/>
      <c r="N181" s="1"/>
      <c r="O181" s="1"/>
      <c r="P181" s="1"/>
    </row>
    <row r="182" spans="1:16" x14ac:dyDescent="0.3">
      <c r="A182" s="1">
        <v>180</v>
      </c>
      <c r="B182" s="1"/>
      <c r="C182" s="1"/>
      <c r="D182" s="1"/>
      <c r="E182" s="1"/>
      <c r="F182" s="1"/>
      <c r="G182" s="1"/>
      <c r="H182" s="1"/>
      <c r="I182" s="1"/>
      <c r="J182" s="1"/>
      <c r="K182" s="1"/>
      <c r="L182" s="1"/>
      <c r="M182" s="1"/>
      <c r="N182" s="1"/>
      <c r="O182" s="1"/>
      <c r="P182" s="1"/>
    </row>
    <row r="183" spans="1:16" x14ac:dyDescent="0.3">
      <c r="A183" s="1">
        <v>181</v>
      </c>
      <c r="B183" s="1"/>
      <c r="C183" s="1"/>
      <c r="D183" s="1"/>
      <c r="E183" s="1"/>
      <c r="F183" s="1"/>
      <c r="G183" s="1"/>
      <c r="H183" s="1"/>
      <c r="I183" s="1"/>
      <c r="J183" s="1"/>
      <c r="K183" s="1"/>
      <c r="L183" s="1"/>
      <c r="M183" s="1"/>
      <c r="N183" s="1"/>
      <c r="O183" s="1"/>
      <c r="P183" s="1"/>
    </row>
    <row r="184" spans="1:16" x14ac:dyDescent="0.3">
      <c r="A184" s="1">
        <v>182</v>
      </c>
      <c r="B184" s="1"/>
      <c r="C184" s="1"/>
      <c r="D184" s="1"/>
      <c r="E184" s="1"/>
      <c r="F184" s="1"/>
      <c r="G184" s="1"/>
      <c r="H184" s="1"/>
      <c r="I184" s="1"/>
      <c r="J184" s="1"/>
      <c r="K184" s="1"/>
      <c r="L184" s="1"/>
      <c r="M184" s="1"/>
      <c r="N184" s="1"/>
      <c r="O184" s="1"/>
      <c r="P184" s="1"/>
    </row>
    <row r="185" spans="1:16" x14ac:dyDescent="0.3">
      <c r="A185" s="1">
        <v>183</v>
      </c>
      <c r="B185" s="1"/>
      <c r="C185" s="1"/>
      <c r="D185" s="1"/>
      <c r="E185" s="1"/>
      <c r="F185" s="1"/>
      <c r="G185" s="1"/>
      <c r="H185" s="1"/>
      <c r="I185" s="1"/>
      <c r="J185" s="1"/>
      <c r="K185" s="1"/>
      <c r="L185" s="1"/>
      <c r="M185" s="1"/>
      <c r="N185" s="1"/>
      <c r="O185" s="1"/>
      <c r="P185" s="1"/>
    </row>
    <row r="186" spans="1:16" x14ac:dyDescent="0.3">
      <c r="A186" s="1">
        <v>184</v>
      </c>
      <c r="B186" s="1"/>
      <c r="C186" s="1"/>
      <c r="D186" s="1"/>
      <c r="E186" s="1"/>
      <c r="F186" s="1"/>
      <c r="G186" s="1"/>
      <c r="H186" s="1"/>
      <c r="I186" s="1"/>
      <c r="J186" s="1"/>
      <c r="K186" s="1"/>
      <c r="L186" s="1"/>
      <c r="M186" s="1"/>
      <c r="N186" s="1"/>
      <c r="O186" s="1"/>
      <c r="P186" s="1"/>
    </row>
    <row r="187" spans="1:16" x14ac:dyDescent="0.3">
      <c r="A187" s="1">
        <v>185</v>
      </c>
      <c r="B187" s="1"/>
      <c r="C187" s="1"/>
      <c r="D187" s="1"/>
      <c r="E187" s="1"/>
      <c r="F187" s="1"/>
      <c r="G187" s="1"/>
      <c r="H187" s="1"/>
      <c r="I187" s="1"/>
      <c r="J187" s="1"/>
      <c r="K187" s="1"/>
      <c r="L187" s="1"/>
      <c r="M187" s="1"/>
      <c r="N187" s="1"/>
      <c r="O187" s="1"/>
      <c r="P187" s="1"/>
    </row>
    <row r="188" spans="1:16" x14ac:dyDescent="0.3">
      <c r="A188" s="1">
        <v>186</v>
      </c>
      <c r="B188" s="1"/>
      <c r="C188" s="1"/>
      <c r="D188" s="1"/>
      <c r="E188" s="1"/>
      <c r="F188" s="1"/>
      <c r="G188" s="1"/>
      <c r="H188" s="1"/>
      <c r="I188" s="1"/>
      <c r="J188" s="1"/>
      <c r="K188" s="1"/>
      <c r="L188" s="1"/>
      <c r="M188" s="1"/>
      <c r="N188" s="1"/>
      <c r="O188" s="1"/>
      <c r="P188" s="1"/>
    </row>
    <row r="189" spans="1:16" x14ac:dyDescent="0.3">
      <c r="A189" s="1">
        <v>187</v>
      </c>
      <c r="B189" s="1"/>
      <c r="C189" s="1"/>
      <c r="D189" s="1"/>
      <c r="E189" s="1"/>
      <c r="F189" s="1"/>
      <c r="G189" s="1"/>
      <c r="H189" s="1"/>
      <c r="I189" s="1"/>
      <c r="J189" s="1"/>
      <c r="K189" s="1"/>
      <c r="L189" s="1"/>
      <c r="M189" s="1"/>
      <c r="N189" s="1"/>
      <c r="O189" s="1"/>
      <c r="P189" s="1"/>
    </row>
    <row r="190" spans="1:16" x14ac:dyDescent="0.3">
      <c r="A190" s="1">
        <v>188</v>
      </c>
      <c r="B190" s="1"/>
      <c r="C190" s="1"/>
      <c r="D190" s="1"/>
      <c r="E190" s="1"/>
      <c r="F190" s="1"/>
      <c r="G190" s="1"/>
      <c r="H190" s="1"/>
      <c r="I190" s="1"/>
      <c r="J190" s="1"/>
      <c r="K190" s="1"/>
      <c r="L190" s="1"/>
      <c r="M190" s="1"/>
      <c r="N190" s="1"/>
      <c r="O190" s="1"/>
      <c r="P190" s="1"/>
    </row>
    <row r="191" spans="1:16" x14ac:dyDescent="0.3">
      <c r="A191" s="1">
        <v>189</v>
      </c>
      <c r="B191" s="1"/>
      <c r="C191" s="1"/>
      <c r="D191" s="1"/>
      <c r="E191" s="1"/>
      <c r="F191" s="1"/>
      <c r="G191" s="1"/>
      <c r="H191" s="1"/>
      <c r="I191" s="1"/>
      <c r="J191" s="1"/>
      <c r="K191" s="1"/>
      <c r="L191" s="1"/>
      <c r="M191" s="1"/>
      <c r="N191" s="1"/>
      <c r="O191" s="1"/>
      <c r="P191" s="1"/>
    </row>
    <row r="192" spans="1:16" x14ac:dyDescent="0.3">
      <c r="A192" s="1">
        <v>190</v>
      </c>
      <c r="B192" s="1"/>
      <c r="C192" s="1"/>
      <c r="D192" s="1"/>
      <c r="E192" s="1"/>
      <c r="F192" s="1"/>
      <c r="G192" s="1"/>
      <c r="H192" s="1"/>
      <c r="I192" s="1"/>
      <c r="J192" s="1"/>
      <c r="K192" s="1"/>
      <c r="L192" s="1"/>
      <c r="M192" s="1"/>
      <c r="N192" s="1"/>
      <c r="O192" s="1"/>
      <c r="P192" s="1"/>
    </row>
    <row r="193" spans="1:16" x14ac:dyDescent="0.3">
      <c r="A193" s="1">
        <v>191</v>
      </c>
      <c r="B193" s="1"/>
      <c r="C193" s="1"/>
      <c r="D193" s="1"/>
      <c r="E193" s="1"/>
      <c r="F193" s="1"/>
      <c r="G193" s="1"/>
      <c r="H193" s="1"/>
      <c r="I193" s="1"/>
      <c r="J193" s="1"/>
      <c r="K193" s="1"/>
      <c r="L193" s="1"/>
      <c r="M193" s="1"/>
      <c r="N193" s="1"/>
      <c r="O193" s="1"/>
      <c r="P193" s="1"/>
    </row>
    <row r="194" spans="1:16" x14ac:dyDescent="0.3">
      <c r="A194" s="1">
        <v>192</v>
      </c>
      <c r="B194" s="1"/>
      <c r="C194" s="1"/>
      <c r="D194" s="1"/>
      <c r="E194" s="1"/>
      <c r="F194" s="1"/>
      <c r="G194" s="1"/>
      <c r="H194" s="1"/>
      <c r="I194" s="1"/>
      <c r="J194" s="1"/>
      <c r="K194" s="1"/>
      <c r="L194" s="1"/>
      <c r="M194" s="1"/>
      <c r="N194" s="1"/>
      <c r="O194" s="1"/>
      <c r="P194" s="1"/>
    </row>
    <row r="195" spans="1:16" x14ac:dyDescent="0.3">
      <c r="A195" s="1">
        <v>193</v>
      </c>
      <c r="B195" s="1"/>
      <c r="C195" s="1"/>
      <c r="D195" s="1"/>
      <c r="E195" s="1"/>
      <c r="F195" s="1"/>
      <c r="G195" s="1"/>
      <c r="H195" s="1"/>
      <c r="I195" s="1"/>
      <c r="J195" s="1"/>
      <c r="K195" s="1"/>
      <c r="L195" s="1"/>
      <c r="M195" s="1"/>
      <c r="N195" s="1"/>
      <c r="O195" s="1"/>
      <c r="P195" s="1"/>
    </row>
    <row r="196" spans="1:16" x14ac:dyDescent="0.3">
      <c r="A196" s="1">
        <v>194</v>
      </c>
      <c r="B196" s="1"/>
      <c r="C196" s="1"/>
      <c r="D196" s="1"/>
      <c r="E196" s="1"/>
      <c r="F196" s="1"/>
      <c r="G196" s="1"/>
      <c r="H196" s="1"/>
      <c r="I196" s="1"/>
      <c r="J196" s="1"/>
      <c r="K196" s="1"/>
      <c r="L196" s="1"/>
      <c r="M196" s="1"/>
      <c r="N196" s="1"/>
      <c r="O196" s="1"/>
      <c r="P196" s="1"/>
    </row>
    <row r="197" spans="1:16" x14ac:dyDescent="0.3">
      <c r="A197" s="1">
        <v>195</v>
      </c>
      <c r="B197" s="1"/>
      <c r="C197" s="1"/>
      <c r="D197" s="1"/>
      <c r="E197" s="1"/>
      <c r="F197" s="1"/>
      <c r="G197" s="1"/>
      <c r="H197" s="1"/>
      <c r="I197" s="1"/>
      <c r="J197" s="1"/>
      <c r="K197" s="1"/>
      <c r="L197" s="1"/>
      <c r="M197" s="1"/>
      <c r="N197" s="1"/>
      <c r="O197" s="1"/>
      <c r="P197" s="1"/>
    </row>
    <row r="198" spans="1:16" x14ac:dyDescent="0.3">
      <c r="A198" s="1">
        <v>196</v>
      </c>
      <c r="B198" s="1"/>
      <c r="C198" s="1"/>
      <c r="D198" s="1"/>
      <c r="E198" s="1"/>
      <c r="F198" s="1"/>
      <c r="G198" s="1"/>
      <c r="H198" s="1"/>
      <c r="I198" s="1"/>
      <c r="J198" s="1"/>
      <c r="K198" s="1"/>
      <c r="L198" s="1"/>
      <c r="M198" s="1"/>
      <c r="N198" s="1"/>
      <c r="O198" s="1"/>
      <c r="P198" s="1"/>
    </row>
    <row r="199" spans="1:16" x14ac:dyDescent="0.3">
      <c r="A199" s="1">
        <v>197</v>
      </c>
      <c r="B199" s="1"/>
      <c r="C199" s="1"/>
      <c r="D199" s="1"/>
      <c r="E199" s="1"/>
      <c r="F199" s="1"/>
      <c r="G199" s="1"/>
      <c r="H199" s="1"/>
      <c r="I199" s="1"/>
      <c r="J199" s="1"/>
      <c r="K199" s="1"/>
      <c r="L199" s="1"/>
      <c r="M199" s="1"/>
      <c r="N199" s="1"/>
      <c r="O199" s="1"/>
      <c r="P199" s="1"/>
    </row>
    <row r="200" spans="1:16" x14ac:dyDescent="0.3">
      <c r="A200" s="1">
        <v>198</v>
      </c>
      <c r="B200" s="1"/>
      <c r="C200" s="1"/>
      <c r="D200" s="1"/>
      <c r="E200" s="1"/>
      <c r="F200" s="1"/>
      <c r="G200" s="1"/>
      <c r="H200" s="1"/>
      <c r="I200" s="1"/>
      <c r="J200" s="1"/>
      <c r="K200" s="1"/>
      <c r="L200" s="1"/>
      <c r="M200" s="1"/>
      <c r="N200" s="1"/>
      <c r="O200" s="1"/>
      <c r="P200" s="1"/>
    </row>
    <row r="201" spans="1:16" x14ac:dyDescent="0.3">
      <c r="A201" s="1">
        <v>199</v>
      </c>
      <c r="B201" s="1"/>
      <c r="C201" s="1"/>
      <c r="D201" s="1"/>
      <c r="E201" s="1"/>
      <c r="F201" s="1"/>
      <c r="G201" s="1"/>
      <c r="H201" s="1"/>
      <c r="I201" s="1"/>
      <c r="J201" s="1"/>
      <c r="K201" s="1"/>
      <c r="L201" s="1"/>
      <c r="M201" s="1"/>
      <c r="N201" s="1"/>
      <c r="O201" s="1"/>
      <c r="P201" s="1"/>
    </row>
    <row r="202" spans="1:16" x14ac:dyDescent="0.3">
      <c r="A202" s="1">
        <v>200</v>
      </c>
      <c r="B202" s="1"/>
      <c r="C202" s="1"/>
      <c r="D202" s="1"/>
      <c r="E202" s="1"/>
      <c r="F202" s="1"/>
      <c r="G202" s="1"/>
      <c r="H202" s="1"/>
      <c r="I202" s="1"/>
      <c r="J202" s="1"/>
      <c r="K202" s="1"/>
      <c r="L202" s="1"/>
      <c r="M202" s="1"/>
      <c r="N202" s="1"/>
      <c r="O202" s="1"/>
      <c r="P202" s="1"/>
    </row>
    <row r="203" spans="1:16" x14ac:dyDescent="0.3">
      <c r="A203" s="1">
        <v>201</v>
      </c>
      <c r="B203" s="1"/>
      <c r="C203" s="1"/>
      <c r="D203" s="1"/>
      <c r="E203" s="1"/>
      <c r="F203" s="1"/>
      <c r="G203" s="1"/>
      <c r="H203" s="1"/>
      <c r="I203" s="1"/>
      <c r="J203" s="1"/>
      <c r="K203" s="1"/>
      <c r="L203" s="1"/>
      <c r="M203" s="1"/>
      <c r="N203" s="1"/>
      <c r="O203" s="1"/>
      <c r="P203" s="1"/>
    </row>
    <row r="204" spans="1:16" x14ac:dyDescent="0.3">
      <c r="A204" s="1">
        <v>202</v>
      </c>
      <c r="B204" s="1"/>
      <c r="C204" s="1"/>
      <c r="D204" s="1"/>
      <c r="E204" s="1"/>
      <c r="F204" s="1"/>
      <c r="G204" s="1"/>
      <c r="H204" s="1"/>
      <c r="I204" s="1"/>
      <c r="J204" s="1"/>
      <c r="K204" s="1"/>
      <c r="L204" s="1"/>
      <c r="M204" s="1"/>
      <c r="N204" s="1"/>
      <c r="O204" s="1"/>
      <c r="P204" s="1"/>
    </row>
    <row r="205" spans="1:16" x14ac:dyDescent="0.3">
      <c r="A205" s="1">
        <v>203</v>
      </c>
      <c r="B205" s="1"/>
      <c r="C205" s="1"/>
      <c r="D205" s="1"/>
      <c r="E205" s="1"/>
      <c r="F205" s="1"/>
      <c r="G205" s="1"/>
      <c r="H205" s="1"/>
      <c r="I205" s="1"/>
      <c r="J205" s="1"/>
      <c r="K205" s="1"/>
      <c r="L205" s="1"/>
      <c r="M205" s="1"/>
      <c r="N205" s="1"/>
      <c r="O205" s="1"/>
      <c r="P205" s="1"/>
    </row>
    <row r="206" spans="1:16" x14ac:dyDescent="0.3">
      <c r="A206" s="1">
        <v>204</v>
      </c>
      <c r="B206" s="1"/>
      <c r="C206" s="1"/>
      <c r="D206" s="1"/>
      <c r="E206" s="1"/>
      <c r="F206" s="1"/>
      <c r="G206" s="1"/>
      <c r="H206" s="1"/>
      <c r="I206" s="1"/>
      <c r="J206" s="1"/>
      <c r="K206" s="1"/>
      <c r="L206" s="1"/>
      <c r="M206" s="1"/>
      <c r="N206" s="1"/>
      <c r="O206" s="1"/>
      <c r="P206" s="1"/>
    </row>
    <row r="207" spans="1:16" x14ac:dyDescent="0.3">
      <c r="A207" s="1">
        <v>205</v>
      </c>
      <c r="B207" s="1"/>
      <c r="C207" s="1"/>
      <c r="D207" s="1"/>
      <c r="E207" s="1"/>
      <c r="F207" s="1"/>
      <c r="G207" s="1"/>
      <c r="H207" s="1"/>
      <c r="I207" s="1"/>
      <c r="J207" s="1"/>
      <c r="K207" s="1"/>
      <c r="L207" s="1"/>
      <c r="M207" s="1"/>
      <c r="N207" s="1"/>
      <c r="O207" s="1"/>
      <c r="P207" s="1"/>
    </row>
    <row r="208" spans="1:16" x14ac:dyDescent="0.3">
      <c r="A208" s="1">
        <v>206</v>
      </c>
      <c r="B208" s="1"/>
      <c r="C208" s="1"/>
      <c r="D208" s="1"/>
      <c r="E208" s="1"/>
      <c r="F208" s="1"/>
      <c r="G208" s="1"/>
      <c r="H208" s="1"/>
      <c r="I208" s="1"/>
      <c r="J208" s="1"/>
      <c r="K208" s="1"/>
      <c r="L208" s="1"/>
      <c r="M208" s="1"/>
      <c r="N208" s="1"/>
      <c r="O208" s="1"/>
      <c r="P208" s="1"/>
    </row>
    <row r="209" spans="1:16" x14ac:dyDescent="0.3">
      <c r="A209" s="1">
        <v>207</v>
      </c>
      <c r="B209" s="1"/>
      <c r="C209" s="1"/>
      <c r="D209" s="1"/>
      <c r="E209" s="1"/>
      <c r="F209" s="1"/>
      <c r="G209" s="1"/>
      <c r="H209" s="1"/>
      <c r="I209" s="1"/>
      <c r="J209" s="1"/>
      <c r="K209" s="1"/>
      <c r="L209" s="1"/>
      <c r="M209" s="1"/>
      <c r="N209" s="1"/>
      <c r="O209" s="1"/>
      <c r="P209" s="1"/>
    </row>
    <row r="210" spans="1:16" x14ac:dyDescent="0.3">
      <c r="A210" s="1">
        <v>208</v>
      </c>
      <c r="B210" s="1"/>
      <c r="C210" s="1"/>
      <c r="D210" s="1"/>
      <c r="E210" s="1"/>
      <c r="F210" s="1"/>
      <c r="G210" s="1"/>
      <c r="H210" s="1"/>
      <c r="I210" s="1"/>
      <c r="J210" s="1"/>
      <c r="K210" s="1"/>
      <c r="L210" s="1"/>
      <c r="M210" s="1"/>
      <c r="N210" s="1"/>
      <c r="O210" s="1"/>
      <c r="P210" s="1"/>
    </row>
    <row r="211" spans="1:16" x14ac:dyDescent="0.3">
      <c r="A211" s="1">
        <v>209</v>
      </c>
      <c r="B211" s="1"/>
      <c r="C211" s="1"/>
      <c r="D211" s="1"/>
      <c r="E211" s="1"/>
      <c r="F211" s="1"/>
      <c r="G211" s="1"/>
      <c r="H211" s="1"/>
      <c r="I211" s="1"/>
      <c r="J211" s="1"/>
      <c r="K211" s="1"/>
      <c r="L211" s="1"/>
      <c r="M211" s="1"/>
      <c r="N211" s="1"/>
      <c r="O211" s="1"/>
      <c r="P211" s="1"/>
    </row>
    <row r="212" spans="1:16" x14ac:dyDescent="0.3">
      <c r="A212" s="1">
        <v>210</v>
      </c>
      <c r="B212" s="1"/>
      <c r="C212" s="1"/>
      <c r="D212" s="1"/>
      <c r="E212" s="1"/>
      <c r="F212" s="1"/>
      <c r="G212" s="1"/>
      <c r="H212" s="1"/>
      <c r="I212" s="1"/>
      <c r="J212" s="1"/>
      <c r="K212" s="1"/>
      <c r="L212" s="1"/>
      <c r="M212" s="1"/>
      <c r="N212" s="1"/>
      <c r="O212" s="1"/>
      <c r="P212" s="1"/>
    </row>
    <row r="213" spans="1:16" x14ac:dyDescent="0.3">
      <c r="A213" s="1">
        <v>211</v>
      </c>
      <c r="B213" s="1"/>
      <c r="C213" s="1"/>
      <c r="D213" s="1"/>
      <c r="E213" s="1"/>
      <c r="F213" s="1"/>
      <c r="G213" s="1"/>
      <c r="H213" s="1"/>
      <c r="I213" s="1"/>
      <c r="J213" s="1"/>
      <c r="K213" s="1"/>
      <c r="L213" s="1"/>
      <c r="M213" s="1"/>
      <c r="N213" s="1"/>
      <c r="O213" s="1"/>
      <c r="P213" s="1"/>
    </row>
    <row r="214" spans="1:16" x14ac:dyDescent="0.3">
      <c r="A214" s="1">
        <v>212</v>
      </c>
      <c r="B214" s="1"/>
      <c r="C214" s="1"/>
      <c r="D214" s="1"/>
      <c r="E214" s="1"/>
      <c r="F214" s="1"/>
      <c r="G214" s="1"/>
      <c r="H214" s="1"/>
      <c r="I214" s="1"/>
      <c r="J214" s="1"/>
      <c r="K214" s="1"/>
      <c r="L214" s="1"/>
      <c r="M214" s="1"/>
      <c r="N214" s="1"/>
      <c r="O214" s="1"/>
      <c r="P214" s="1"/>
    </row>
    <row r="215" spans="1:16" x14ac:dyDescent="0.3">
      <c r="A215" s="1">
        <v>213</v>
      </c>
      <c r="B215" s="1"/>
      <c r="C215" s="1"/>
      <c r="D215" s="1"/>
      <c r="E215" s="1"/>
      <c r="F215" s="1"/>
      <c r="G215" s="1"/>
      <c r="H215" s="1"/>
      <c r="I215" s="1"/>
      <c r="J215" s="1"/>
      <c r="K215" s="1"/>
      <c r="L215" s="1"/>
      <c r="M215" s="1"/>
      <c r="N215" s="1"/>
      <c r="O215" s="1"/>
      <c r="P215" s="1"/>
    </row>
    <row r="216" spans="1:16" x14ac:dyDescent="0.3">
      <c r="A216" s="1">
        <v>214</v>
      </c>
      <c r="B216" s="1"/>
      <c r="C216" s="1"/>
      <c r="D216" s="1"/>
      <c r="E216" s="1"/>
      <c r="F216" s="1"/>
      <c r="G216" s="1"/>
      <c r="H216" s="1"/>
      <c r="I216" s="1"/>
      <c r="J216" s="1"/>
      <c r="K216" s="1"/>
      <c r="L216" s="1"/>
      <c r="M216" s="1"/>
      <c r="N216" s="1"/>
      <c r="O216" s="1"/>
      <c r="P216" s="1"/>
    </row>
    <row r="217" spans="1:16" x14ac:dyDescent="0.3">
      <c r="A217" s="1">
        <v>215</v>
      </c>
      <c r="B217" s="1"/>
      <c r="C217" s="1"/>
      <c r="D217" s="1"/>
      <c r="E217" s="1"/>
      <c r="F217" s="1"/>
      <c r="G217" s="1"/>
      <c r="H217" s="1"/>
      <c r="I217" s="1"/>
      <c r="J217" s="1"/>
      <c r="K217" s="1"/>
      <c r="L217" s="1"/>
      <c r="M217" s="1"/>
      <c r="N217" s="1"/>
      <c r="O217" s="1"/>
      <c r="P217" s="1"/>
    </row>
    <row r="218" spans="1:16" x14ac:dyDescent="0.3">
      <c r="A218" s="1">
        <v>216</v>
      </c>
      <c r="B218" s="1"/>
      <c r="C218" s="1"/>
      <c r="D218" s="1"/>
      <c r="E218" s="1"/>
      <c r="F218" s="1"/>
      <c r="G218" s="1"/>
      <c r="H218" s="1"/>
      <c r="I218" s="1"/>
      <c r="J218" s="1"/>
      <c r="K218" s="1"/>
      <c r="L218" s="1"/>
      <c r="M218" s="1"/>
      <c r="N218" s="1"/>
      <c r="O218" s="1"/>
      <c r="P218" s="1"/>
    </row>
    <row r="219" spans="1:16" x14ac:dyDescent="0.3">
      <c r="A219" s="1">
        <v>217</v>
      </c>
      <c r="B219" s="1"/>
      <c r="C219" s="1"/>
      <c r="D219" s="1"/>
      <c r="E219" s="1"/>
      <c r="F219" s="1"/>
      <c r="G219" s="1"/>
      <c r="H219" s="1"/>
      <c r="I219" s="1"/>
      <c r="J219" s="1"/>
      <c r="K219" s="1"/>
      <c r="L219" s="1"/>
      <c r="M219" s="1"/>
      <c r="N219" s="1"/>
      <c r="O219" s="1"/>
      <c r="P219" s="1"/>
    </row>
    <row r="220" spans="1:16" x14ac:dyDescent="0.3">
      <c r="A220" s="1">
        <v>218</v>
      </c>
      <c r="B220" s="1"/>
      <c r="C220" s="1"/>
      <c r="D220" s="1"/>
      <c r="E220" s="1"/>
      <c r="F220" s="1"/>
      <c r="G220" s="1"/>
      <c r="H220" s="1"/>
      <c r="I220" s="1"/>
      <c r="J220" s="1"/>
      <c r="K220" s="1"/>
      <c r="L220" s="1"/>
      <c r="M220" s="1"/>
      <c r="N220" s="1"/>
      <c r="O220" s="1"/>
      <c r="P220" s="1"/>
    </row>
    <row r="221" spans="1:16" x14ac:dyDescent="0.3">
      <c r="A221" s="1">
        <v>219</v>
      </c>
      <c r="B221" s="1"/>
      <c r="C221" s="1"/>
      <c r="D221" s="1"/>
      <c r="E221" s="1"/>
      <c r="F221" s="1"/>
      <c r="G221" s="1"/>
      <c r="H221" s="1"/>
      <c r="I221" s="1"/>
      <c r="J221" s="1"/>
      <c r="K221" s="1"/>
      <c r="L221" s="1"/>
      <c r="M221" s="1"/>
      <c r="N221" s="1"/>
      <c r="O221" s="1"/>
      <c r="P221" s="1"/>
    </row>
    <row r="222" spans="1:16" x14ac:dyDescent="0.3">
      <c r="A222" s="1">
        <v>220</v>
      </c>
      <c r="B222" s="1"/>
      <c r="C222" s="1"/>
      <c r="D222" s="1"/>
      <c r="E222" s="1"/>
      <c r="F222" s="1"/>
      <c r="G222" s="1"/>
      <c r="H222" s="1"/>
      <c r="I222" s="1"/>
      <c r="J222" s="1"/>
      <c r="K222" s="1"/>
      <c r="L222" s="1"/>
      <c r="M222" s="1"/>
      <c r="N222" s="1"/>
      <c r="O222" s="1"/>
      <c r="P222" s="1"/>
    </row>
    <row r="223" spans="1:16" x14ac:dyDescent="0.3">
      <c r="A223" s="1">
        <v>221</v>
      </c>
      <c r="B223" s="1"/>
      <c r="C223" s="1"/>
      <c r="D223" s="1"/>
      <c r="E223" s="1"/>
      <c r="F223" s="1"/>
      <c r="G223" s="1"/>
      <c r="H223" s="1"/>
      <c r="I223" s="1"/>
      <c r="J223" s="1"/>
      <c r="K223" s="1"/>
      <c r="L223" s="1"/>
      <c r="M223" s="1"/>
      <c r="N223" s="1"/>
      <c r="O223" s="1"/>
      <c r="P223" s="1"/>
    </row>
    <row r="224" spans="1:16" x14ac:dyDescent="0.3">
      <c r="A224" s="1">
        <v>222</v>
      </c>
      <c r="B224" s="1"/>
      <c r="C224" s="1"/>
      <c r="D224" s="1"/>
      <c r="E224" s="1"/>
      <c r="F224" s="1"/>
      <c r="G224" s="1"/>
      <c r="H224" s="1"/>
      <c r="I224" s="1"/>
      <c r="J224" s="1"/>
      <c r="K224" s="1"/>
      <c r="L224" s="1"/>
      <c r="M224" s="1"/>
      <c r="N224" s="1"/>
      <c r="O224" s="1"/>
      <c r="P224" s="1"/>
    </row>
    <row r="225" spans="1:16" x14ac:dyDescent="0.3">
      <c r="A225" s="1">
        <v>223</v>
      </c>
      <c r="B225" s="1"/>
      <c r="C225" s="1"/>
      <c r="D225" s="1"/>
      <c r="E225" s="1"/>
      <c r="F225" s="1"/>
      <c r="G225" s="1"/>
      <c r="H225" s="1"/>
      <c r="I225" s="1"/>
      <c r="J225" s="1"/>
      <c r="K225" s="1"/>
      <c r="L225" s="1"/>
      <c r="M225" s="1"/>
      <c r="N225" s="1"/>
      <c r="O225" s="1"/>
      <c r="P225" s="1"/>
    </row>
    <row r="226" spans="1:16" x14ac:dyDescent="0.3">
      <c r="A226" s="1">
        <v>224</v>
      </c>
      <c r="B226" s="1"/>
      <c r="C226" s="1"/>
      <c r="D226" s="1"/>
      <c r="E226" s="1"/>
      <c r="F226" s="1"/>
      <c r="G226" s="1"/>
      <c r="H226" s="1"/>
      <c r="I226" s="1"/>
      <c r="J226" s="1"/>
      <c r="K226" s="1"/>
      <c r="L226" s="1"/>
      <c r="M226" s="1"/>
      <c r="N226" s="1"/>
      <c r="O226" s="1"/>
      <c r="P226" s="1"/>
    </row>
    <row r="227" spans="1:16" x14ac:dyDescent="0.3">
      <c r="A227" s="1">
        <v>225</v>
      </c>
      <c r="B227" s="1"/>
      <c r="C227" s="1"/>
      <c r="D227" s="1"/>
      <c r="E227" s="1"/>
      <c r="F227" s="1"/>
      <c r="G227" s="1"/>
      <c r="H227" s="1"/>
      <c r="I227" s="1"/>
      <c r="J227" s="1"/>
      <c r="K227" s="1"/>
      <c r="L227" s="1"/>
      <c r="M227" s="1"/>
      <c r="N227" s="1"/>
      <c r="O227" s="1"/>
      <c r="P227" s="1"/>
    </row>
    <row r="228" spans="1:16" x14ac:dyDescent="0.3">
      <c r="A228" s="1">
        <v>226</v>
      </c>
      <c r="B228" s="1"/>
      <c r="C228" s="1"/>
      <c r="D228" s="1"/>
      <c r="E228" s="1"/>
      <c r="F228" s="1"/>
      <c r="G228" s="1"/>
      <c r="H228" s="1"/>
      <c r="I228" s="1"/>
      <c r="J228" s="1"/>
      <c r="K228" s="1"/>
      <c r="L228" s="1"/>
      <c r="M228" s="1"/>
      <c r="N228" s="1"/>
      <c r="O228" s="1"/>
      <c r="P228" s="1"/>
    </row>
    <row r="229" spans="1:16" x14ac:dyDescent="0.3">
      <c r="A229" s="1">
        <v>227</v>
      </c>
      <c r="B229" s="1"/>
      <c r="C229" s="1"/>
      <c r="D229" s="1"/>
      <c r="E229" s="1"/>
      <c r="F229" s="1"/>
      <c r="G229" s="1"/>
      <c r="H229" s="1"/>
      <c r="I229" s="1"/>
      <c r="J229" s="1"/>
      <c r="K229" s="1"/>
      <c r="L229" s="1"/>
      <c r="M229" s="1"/>
      <c r="N229" s="1"/>
      <c r="O229" s="1"/>
      <c r="P229" s="1"/>
    </row>
    <row r="230" spans="1:16" x14ac:dyDescent="0.3">
      <c r="A230" s="1">
        <v>228</v>
      </c>
      <c r="B230" s="1"/>
      <c r="C230" s="1"/>
      <c r="D230" s="1"/>
      <c r="E230" s="1"/>
      <c r="F230" s="1"/>
      <c r="G230" s="1"/>
      <c r="H230" s="1"/>
      <c r="I230" s="1"/>
      <c r="J230" s="1"/>
      <c r="K230" s="1"/>
      <c r="L230" s="1"/>
      <c r="M230" s="1"/>
      <c r="N230" s="1"/>
      <c r="O230" s="1"/>
      <c r="P230" s="1"/>
    </row>
    <row r="231" spans="1:16" x14ac:dyDescent="0.3">
      <c r="A231" s="1">
        <v>229</v>
      </c>
      <c r="B231" s="1"/>
      <c r="C231" s="1"/>
      <c r="D231" s="1"/>
      <c r="E231" s="1"/>
      <c r="F231" s="1"/>
      <c r="G231" s="1"/>
      <c r="H231" s="1"/>
      <c r="I231" s="1"/>
      <c r="J231" s="1"/>
      <c r="K231" s="1"/>
      <c r="L231" s="1"/>
      <c r="M231" s="1"/>
      <c r="N231" s="1"/>
      <c r="O231" s="1"/>
      <c r="P231" s="1"/>
    </row>
    <row r="232" spans="1:16" x14ac:dyDescent="0.3">
      <c r="A232" s="1">
        <v>230</v>
      </c>
      <c r="B232" s="1"/>
      <c r="C232" s="1"/>
      <c r="D232" s="1"/>
      <c r="E232" s="1"/>
      <c r="F232" s="1"/>
      <c r="G232" s="1"/>
      <c r="H232" s="1"/>
      <c r="I232" s="1"/>
      <c r="J232" s="1"/>
      <c r="K232" s="1"/>
      <c r="L232" s="1"/>
      <c r="M232" s="1"/>
      <c r="N232" s="1"/>
      <c r="O232" s="1"/>
      <c r="P232" s="1"/>
    </row>
    <row r="233" spans="1:16" x14ac:dyDescent="0.3">
      <c r="A233" s="1">
        <v>231</v>
      </c>
      <c r="B233" s="1"/>
      <c r="C233" s="1"/>
      <c r="D233" s="1"/>
      <c r="E233" s="1"/>
      <c r="F233" s="1"/>
      <c r="G233" s="1"/>
      <c r="H233" s="1"/>
      <c r="I233" s="1"/>
      <c r="J233" s="1"/>
      <c r="K233" s="1"/>
      <c r="L233" s="1"/>
      <c r="M233" s="1"/>
      <c r="N233" s="1"/>
      <c r="O233" s="1"/>
      <c r="P233" s="1"/>
    </row>
    <row r="234" spans="1:16" x14ac:dyDescent="0.3">
      <c r="A234" s="1">
        <v>232</v>
      </c>
      <c r="B234" s="1"/>
      <c r="C234" s="1"/>
      <c r="D234" s="1"/>
      <c r="E234" s="1"/>
      <c r="F234" s="1"/>
      <c r="G234" s="1"/>
      <c r="H234" s="1"/>
      <c r="I234" s="1"/>
      <c r="J234" s="1"/>
      <c r="K234" s="1"/>
      <c r="L234" s="1"/>
      <c r="M234" s="1"/>
      <c r="N234" s="1"/>
      <c r="O234" s="1"/>
      <c r="P234" s="1"/>
    </row>
    <row r="235" spans="1:16" x14ac:dyDescent="0.3">
      <c r="A235" s="1">
        <v>233</v>
      </c>
      <c r="B235" s="1"/>
      <c r="C235" s="1"/>
      <c r="D235" s="1"/>
      <c r="E235" s="1"/>
      <c r="F235" s="1"/>
      <c r="G235" s="1"/>
      <c r="H235" s="1"/>
      <c r="I235" s="1"/>
      <c r="J235" s="1"/>
      <c r="K235" s="1"/>
      <c r="L235" s="1"/>
      <c r="M235" s="1"/>
      <c r="N235" s="1"/>
      <c r="O235" s="1"/>
      <c r="P235" s="1"/>
    </row>
    <row r="236" spans="1:16" x14ac:dyDescent="0.3">
      <c r="A236" s="1">
        <v>234</v>
      </c>
      <c r="B236" s="1"/>
      <c r="C236" s="1"/>
      <c r="D236" s="1"/>
      <c r="E236" s="1"/>
      <c r="F236" s="1"/>
      <c r="G236" s="1"/>
      <c r="H236" s="1"/>
      <c r="I236" s="1"/>
      <c r="J236" s="1"/>
      <c r="K236" s="1"/>
      <c r="L236" s="1"/>
      <c r="M236" s="1"/>
      <c r="N236" s="1"/>
      <c r="O236" s="1"/>
      <c r="P236" s="1"/>
    </row>
    <row r="237" spans="1:16" x14ac:dyDescent="0.3">
      <c r="A237" s="1">
        <v>235</v>
      </c>
      <c r="B237" s="1"/>
      <c r="C237" s="1"/>
      <c r="D237" s="1"/>
      <c r="E237" s="1"/>
      <c r="F237" s="1"/>
      <c r="G237" s="1"/>
      <c r="H237" s="1"/>
      <c r="I237" s="1"/>
      <c r="J237" s="1"/>
      <c r="K237" s="1"/>
      <c r="L237" s="1"/>
      <c r="M237" s="1"/>
      <c r="N237" s="1"/>
      <c r="O237" s="1"/>
      <c r="P237" s="1"/>
    </row>
    <row r="238" spans="1:16" x14ac:dyDescent="0.3">
      <c r="A238" s="1">
        <v>236</v>
      </c>
      <c r="B238" s="1"/>
      <c r="C238" s="1"/>
      <c r="D238" s="1"/>
      <c r="E238" s="1"/>
      <c r="F238" s="1"/>
      <c r="G238" s="1"/>
      <c r="H238" s="1"/>
      <c r="I238" s="1"/>
      <c r="J238" s="1"/>
      <c r="K238" s="1"/>
      <c r="L238" s="1"/>
      <c r="M238" s="1"/>
      <c r="N238" s="1"/>
      <c r="O238" s="1"/>
      <c r="P238" s="1"/>
    </row>
    <row r="239" spans="1:16" x14ac:dyDescent="0.3">
      <c r="A239" s="1">
        <v>237</v>
      </c>
      <c r="B239" s="1"/>
      <c r="C239" s="1"/>
      <c r="D239" s="1"/>
      <c r="E239" s="1"/>
      <c r="F239" s="1"/>
      <c r="G239" s="1"/>
      <c r="H239" s="1"/>
      <c r="I239" s="1"/>
      <c r="J239" s="1"/>
      <c r="K239" s="1"/>
      <c r="L239" s="1"/>
      <c r="M239" s="1"/>
      <c r="N239" s="1"/>
      <c r="O239" s="1"/>
      <c r="P239" s="1"/>
    </row>
    <row r="240" spans="1:16" x14ac:dyDescent="0.3">
      <c r="A240" s="1">
        <v>238</v>
      </c>
      <c r="B240" s="1"/>
      <c r="C240" s="1"/>
      <c r="D240" s="1"/>
      <c r="E240" s="1"/>
      <c r="F240" s="1"/>
      <c r="G240" s="1"/>
      <c r="H240" s="1"/>
      <c r="I240" s="1"/>
      <c r="J240" s="1"/>
      <c r="K240" s="1"/>
      <c r="L240" s="1"/>
      <c r="M240" s="1"/>
      <c r="N240" s="1"/>
      <c r="O240" s="1"/>
      <c r="P240" s="1"/>
    </row>
    <row r="241" spans="1:16" x14ac:dyDescent="0.3">
      <c r="A241" s="1">
        <v>239</v>
      </c>
      <c r="B241" s="1"/>
      <c r="C241" s="1"/>
      <c r="D241" s="1"/>
      <c r="E241" s="1"/>
      <c r="F241" s="1"/>
      <c r="G241" s="1"/>
      <c r="H241" s="1"/>
      <c r="I241" s="1"/>
      <c r="J241" s="1"/>
      <c r="K241" s="1"/>
      <c r="L241" s="1"/>
      <c r="M241" s="1"/>
      <c r="N241" s="1"/>
      <c r="O241" s="1"/>
      <c r="P241" s="1"/>
    </row>
    <row r="242" spans="1:16" x14ac:dyDescent="0.3">
      <c r="A242" s="1">
        <v>240</v>
      </c>
      <c r="B242" s="1"/>
      <c r="C242" s="1"/>
      <c r="D242" s="1"/>
      <c r="E242" s="1"/>
      <c r="F242" s="1"/>
      <c r="G242" s="1"/>
      <c r="H242" s="1"/>
      <c r="I242" s="1"/>
      <c r="J242" s="1"/>
      <c r="K242" s="1"/>
      <c r="L242" s="1"/>
      <c r="M242" s="1"/>
      <c r="N242" s="1"/>
      <c r="O242" s="1"/>
      <c r="P242"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2"/>
  <sheetViews>
    <sheetView zoomScale="85" zoomScaleNormal="85" workbookViewId="0">
      <selection activeCell="M9" sqref="M9"/>
    </sheetView>
  </sheetViews>
  <sheetFormatPr defaultRowHeight="14.4" x14ac:dyDescent="0.3"/>
  <sheetData>
    <row r="1" spans="1:16" s="3" customFormat="1" ht="67.8" customHeight="1" x14ac:dyDescent="0.3">
      <c r="A1" s="2" t="s">
        <v>0</v>
      </c>
      <c r="B1" s="2" t="s">
        <v>164</v>
      </c>
      <c r="C1" s="2" t="s">
        <v>165</v>
      </c>
      <c r="D1" s="2" t="s">
        <v>166</v>
      </c>
      <c r="E1" s="2" t="s">
        <v>167</v>
      </c>
      <c r="F1" s="2" t="s">
        <v>168</v>
      </c>
      <c r="G1" s="2" t="s">
        <v>169</v>
      </c>
      <c r="H1" s="2" t="s">
        <v>170</v>
      </c>
      <c r="I1" s="2" t="s">
        <v>171</v>
      </c>
      <c r="J1" s="2" t="s">
        <v>172</v>
      </c>
      <c r="K1" s="2" t="s">
        <v>173</v>
      </c>
      <c r="L1" s="2" t="s">
        <v>174</v>
      </c>
      <c r="M1" s="2" t="s">
        <v>175</v>
      </c>
      <c r="N1" s="2" t="s">
        <v>176</v>
      </c>
      <c r="O1" s="2" t="s">
        <v>177</v>
      </c>
      <c r="P1" s="2" t="s">
        <v>178</v>
      </c>
    </row>
    <row r="2" spans="1:16" x14ac:dyDescent="0.3">
      <c r="A2" s="1">
        <v>0</v>
      </c>
      <c r="B2" s="1">
        <v>0.25</v>
      </c>
      <c r="C2" s="1">
        <v>0.25</v>
      </c>
      <c r="D2" s="1">
        <v>0.75</v>
      </c>
      <c r="E2" s="1">
        <v>0.25</v>
      </c>
      <c r="F2" s="1">
        <v>0.25</v>
      </c>
      <c r="G2" s="1">
        <v>0.25</v>
      </c>
      <c r="H2" s="1">
        <v>0.25</v>
      </c>
      <c r="I2" s="1">
        <v>0.25</v>
      </c>
      <c r="J2" s="1">
        <v>0.75</v>
      </c>
      <c r="K2" s="1">
        <v>0.25</v>
      </c>
      <c r="L2" s="1">
        <v>0.25</v>
      </c>
      <c r="M2" s="1">
        <v>0.25</v>
      </c>
      <c r="N2" s="1">
        <v>0.25</v>
      </c>
      <c r="O2" s="1">
        <v>0.25</v>
      </c>
      <c r="P2" s="1">
        <v>0.75</v>
      </c>
    </row>
    <row r="3" spans="1:16" x14ac:dyDescent="0.3">
      <c r="A3" s="1">
        <v>1</v>
      </c>
      <c r="B3" s="1">
        <v>-0.12230000000000001</v>
      </c>
      <c r="C3" s="1">
        <v>-0.1011</v>
      </c>
      <c r="D3" s="1">
        <v>2.419E-2</v>
      </c>
      <c r="E3" s="1">
        <v>-9.783E-2</v>
      </c>
      <c r="F3" s="1">
        <v>-0.10249999999999999</v>
      </c>
      <c r="G3" s="1">
        <v>-0.1125</v>
      </c>
      <c r="H3" s="1">
        <v>-0.1196</v>
      </c>
      <c r="I3" s="1">
        <v>-0.11169999999999999</v>
      </c>
      <c r="J3" s="1">
        <v>2.7779999999999999E-2</v>
      </c>
      <c r="K3" s="1">
        <v>-8.3330000000000001E-2</v>
      </c>
      <c r="L3" s="1">
        <v>-0.1167</v>
      </c>
      <c r="M3" s="1">
        <v>-0.109</v>
      </c>
      <c r="N3" s="1">
        <v>-0.1048</v>
      </c>
      <c r="O3" s="1">
        <v>-9.375E-2</v>
      </c>
      <c r="P3" s="1">
        <v>1.0869999999999999E-2</v>
      </c>
    </row>
    <row r="4" spans="1:16" x14ac:dyDescent="0.3">
      <c r="A4" s="1">
        <v>2</v>
      </c>
      <c r="B4" s="1">
        <v>-0.20649999999999999</v>
      </c>
      <c r="C4" s="1">
        <v>0.25</v>
      </c>
      <c r="D4" s="1">
        <v>-3.3329999999999999E-2</v>
      </c>
      <c r="E4" s="1">
        <v>-0.25</v>
      </c>
      <c r="F4" s="1">
        <v>-0.25</v>
      </c>
      <c r="G4" s="1">
        <v>-0.25</v>
      </c>
      <c r="H4" s="1">
        <v>-0.25</v>
      </c>
      <c r="I4" s="1">
        <v>-6.9150000000000003E-2</v>
      </c>
      <c r="J4" s="1">
        <v>-0.25</v>
      </c>
      <c r="K4" s="1">
        <v>0.25</v>
      </c>
      <c r="L4" s="1">
        <v>-0.25</v>
      </c>
      <c r="M4" s="1">
        <v>-0.25</v>
      </c>
      <c r="N4" s="1">
        <v>-0.25</v>
      </c>
      <c r="O4" s="1">
        <v>-0.25</v>
      </c>
      <c r="P4" s="1">
        <v>-0.25</v>
      </c>
    </row>
    <row r="5" spans="1:16" x14ac:dyDescent="0.3">
      <c r="A5" s="1">
        <v>3</v>
      </c>
      <c r="B5" s="1">
        <v>0.32450000000000001</v>
      </c>
      <c r="C5" s="1">
        <v>0.25</v>
      </c>
      <c r="D5" s="1">
        <v>0.25</v>
      </c>
      <c r="E5" s="1">
        <v>-0.25</v>
      </c>
      <c r="F5" s="1">
        <v>-0.25</v>
      </c>
      <c r="G5" s="1">
        <v>-2.5000000000000001E-2</v>
      </c>
      <c r="H5" s="1">
        <v>-0.25</v>
      </c>
      <c r="I5" s="1">
        <v>0.25</v>
      </c>
      <c r="J5" s="1">
        <v>-0.25</v>
      </c>
      <c r="K5" s="1">
        <v>0.25</v>
      </c>
      <c r="L5" s="1">
        <v>-0.1211</v>
      </c>
      <c r="M5" s="1">
        <v>-0.21249999999999999</v>
      </c>
      <c r="N5" s="1">
        <v>-0.25</v>
      </c>
      <c r="O5" s="1">
        <v>-0.25</v>
      </c>
      <c r="P5" s="1">
        <v>-9.783E-2</v>
      </c>
    </row>
    <row r="6" spans="1:16" x14ac:dyDescent="0.3">
      <c r="A6" s="1">
        <v>4</v>
      </c>
      <c r="B6" s="1">
        <v>0.75</v>
      </c>
      <c r="C6" s="1">
        <v>0.75</v>
      </c>
      <c r="D6" s="1">
        <v>0.25</v>
      </c>
      <c r="E6" s="1">
        <v>-0.25</v>
      </c>
      <c r="F6" s="1">
        <v>-0.25</v>
      </c>
      <c r="G6" s="1">
        <v>0.35260000000000002</v>
      </c>
      <c r="H6" s="1">
        <v>0.18479999999999999</v>
      </c>
      <c r="I6" s="1">
        <v>0.32450000000000001</v>
      </c>
      <c r="J6" s="1">
        <v>-1.021E-17</v>
      </c>
      <c r="K6" s="1">
        <v>0.25</v>
      </c>
      <c r="L6" s="1">
        <v>0.39269999999999999</v>
      </c>
      <c r="M6" s="1">
        <v>0.25</v>
      </c>
      <c r="N6" s="1">
        <v>0.1048</v>
      </c>
      <c r="O6" s="1">
        <v>-0.25</v>
      </c>
      <c r="P6" s="1">
        <v>0.25</v>
      </c>
    </row>
    <row r="7" spans="1:16" x14ac:dyDescent="0.3">
      <c r="A7" s="1">
        <v>5</v>
      </c>
      <c r="B7" s="1">
        <v>0.49469999999999997</v>
      </c>
      <c r="C7" s="1">
        <v>1.3240000000000001</v>
      </c>
      <c r="D7" s="1">
        <v>0.60940000000000005</v>
      </c>
      <c r="E7" s="1">
        <v>2.273E-2</v>
      </c>
      <c r="F7" s="1">
        <v>0.2198</v>
      </c>
      <c r="G7" s="1">
        <v>0.25</v>
      </c>
      <c r="H7" s="1">
        <v>0.25</v>
      </c>
      <c r="I7" s="1">
        <v>1.41</v>
      </c>
      <c r="J7" s="1">
        <v>0.25</v>
      </c>
      <c r="K7" s="1">
        <v>0.75</v>
      </c>
      <c r="L7" s="1">
        <v>0.25</v>
      </c>
      <c r="M7" s="1">
        <v>0.25</v>
      </c>
      <c r="N7" s="1">
        <v>0.25</v>
      </c>
      <c r="O7" s="1">
        <v>-0.75790000000000002</v>
      </c>
      <c r="P7" s="1">
        <v>0.33700000000000002</v>
      </c>
    </row>
    <row r="8" spans="1:16" x14ac:dyDescent="0.3">
      <c r="A8" s="1">
        <v>6</v>
      </c>
      <c r="B8" s="1">
        <v>0.29260000000000003</v>
      </c>
      <c r="C8" s="1">
        <v>1.125</v>
      </c>
      <c r="D8" s="1">
        <v>0.9113</v>
      </c>
      <c r="E8" s="1">
        <v>0.25</v>
      </c>
      <c r="F8" s="1">
        <v>0.25</v>
      </c>
      <c r="G8" s="1">
        <v>0.58330000000000004</v>
      </c>
      <c r="H8" s="1">
        <v>0.25</v>
      </c>
      <c r="I8" s="1">
        <v>0.97829999999999995</v>
      </c>
      <c r="J8" s="1">
        <v>0.52849999999999997</v>
      </c>
      <c r="K8" s="1">
        <v>1.238</v>
      </c>
      <c r="L8" s="1">
        <v>0.34379999999999999</v>
      </c>
      <c r="M8" s="1">
        <v>0.25</v>
      </c>
      <c r="N8" s="1">
        <v>0.25</v>
      </c>
      <c r="O8" s="1">
        <v>-0.36430000000000001</v>
      </c>
      <c r="P8" s="1">
        <v>0.75</v>
      </c>
    </row>
    <row r="9" spans="1:16" x14ac:dyDescent="0.3">
      <c r="A9" s="1">
        <v>7</v>
      </c>
      <c r="B9" s="1">
        <v>0.71809999999999996</v>
      </c>
      <c r="C9" s="1">
        <v>1.367</v>
      </c>
      <c r="D9" s="1">
        <v>1.25</v>
      </c>
      <c r="E9" s="1">
        <v>0.25</v>
      </c>
      <c r="F9" s="1">
        <v>0.27500000000000002</v>
      </c>
      <c r="G9" s="1">
        <v>0.75</v>
      </c>
      <c r="H9" s="1">
        <v>0.35199999999999998</v>
      </c>
      <c r="I9" s="1">
        <v>0.32450000000000001</v>
      </c>
      <c r="J9" s="1">
        <v>0.81510000000000005</v>
      </c>
      <c r="K9" s="1">
        <v>1.5629999999999999</v>
      </c>
      <c r="L9" s="1">
        <v>0.75</v>
      </c>
      <c r="M9" s="1">
        <v>0.61250000000000004</v>
      </c>
      <c r="N9" s="1">
        <v>0.25</v>
      </c>
      <c r="O9" s="1">
        <v>0.25</v>
      </c>
      <c r="P9" s="1">
        <v>0.78510000000000002</v>
      </c>
    </row>
    <row r="10" spans="1:16" x14ac:dyDescent="0.3">
      <c r="A10" s="1">
        <v>8</v>
      </c>
      <c r="B10" s="1">
        <v>1.016</v>
      </c>
      <c r="C10" s="1">
        <v>1.75</v>
      </c>
      <c r="D10" s="1">
        <v>1.4059999999999999</v>
      </c>
      <c r="E10" s="1">
        <v>0.35870000000000002</v>
      </c>
      <c r="F10" s="1">
        <v>0.28860000000000002</v>
      </c>
      <c r="G10" s="1">
        <v>0.75</v>
      </c>
      <c r="H10" s="1">
        <v>0.75</v>
      </c>
      <c r="I10" s="1">
        <v>0.73939999999999995</v>
      </c>
      <c r="J10" s="1">
        <v>1.234</v>
      </c>
      <c r="K10" s="1">
        <v>1.75</v>
      </c>
      <c r="L10" s="1">
        <v>0.75</v>
      </c>
      <c r="M10" s="1">
        <v>0.75</v>
      </c>
      <c r="N10" s="1">
        <v>0.75</v>
      </c>
      <c r="O10" s="1">
        <v>0.25</v>
      </c>
      <c r="P10" s="1">
        <v>1.25</v>
      </c>
    </row>
    <row r="11" spans="1:16" x14ac:dyDescent="0.3">
      <c r="A11" s="1">
        <v>9</v>
      </c>
      <c r="B11" s="1">
        <v>1.25</v>
      </c>
      <c r="C11" s="1">
        <v>2.1219999999999999</v>
      </c>
      <c r="D11" s="1">
        <v>1.75</v>
      </c>
      <c r="E11" s="1">
        <v>0.75</v>
      </c>
      <c r="F11" s="1">
        <v>0.48859999999999998</v>
      </c>
      <c r="G11" s="1">
        <v>1.0409999999999999</v>
      </c>
      <c r="H11" s="1">
        <v>0.75</v>
      </c>
      <c r="I11" s="1">
        <v>1.109</v>
      </c>
      <c r="J11" s="1">
        <v>1.472</v>
      </c>
      <c r="K11" s="1">
        <v>2.35</v>
      </c>
      <c r="L11" s="1">
        <v>0.75</v>
      </c>
      <c r="M11" s="1">
        <v>0.76280000000000003</v>
      </c>
      <c r="N11" s="1">
        <v>0.75</v>
      </c>
      <c r="O11" s="1">
        <v>0.25</v>
      </c>
      <c r="P11" s="1">
        <v>1.25</v>
      </c>
    </row>
    <row r="12" spans="1:16" x14ac:dyDescent="0.3">
      <c r="A12" s="1">
        <v>10</v>
      </c>
      <c r="B12" s="1">
        <v>1.452</v>
      </c>
      <c r="C12" s="1">
        <v>2.4950000000000001</v>
      </c>
      <c r="D12" s="1">
        <v>2.734</v>
      </c>
      <c r="E12" s="1">
        <v>0.75</v>
      </c>
      <c r="F12" s="1">
        <v>0.75</v>
      </c>
      <c r="G12" s="1">
        <v>1.25</v>
      </c>
      <c r="H12" s="1">
        <v>0.75</v>
      </c>
      <c r="I12" s="1">
        <v>1.25</v>
      </c>
      <c r="J12" s="1">
        <v>-0.25130000000000002</v>
      </c>
      <c r="K12" s="1">
        <v>2.5219999999999998</v>
      </c>
      <c r="L12" s="1">
        <v>1.25</v>
      </c>
      <c r="M12" s="1">
        <v>1.238</v>
      </c>
      <c r="N12" s="1">
        <v>0.75</v>
      </c>
      <c r="O12" s="1">
        <v>0.47910000000000003</v>
      </c>
      <c r="P12" s="1">
        <v>1.8640000000000001</v>
      </c>
    </row>
    <row r="13" spans="1:16" x14ac:dyDescent="0.3">
      <c r="A13" s="1">
        <v>11</v>
      </c>
      <c r="B13" s="1">
        <v>1.75</v>
      </c>
      <c r="C13" s="1">
        <v>2.8239999999999998</v>
      </c>
      <c r="D13" s="1">
        <v>3.0470000000000002</v>
      </c>
      <c r="E13" s="1">
        <v>0.75</v>
      </c>
      <c r="F13" s="1">
        <v>0.75</v>
      </c>
      <c r="G13" s="1">
        <v>1.679</v>
      </c>
      <c r="H13" s="1">
        <v>1.361</v>
      </c>
      <c r="I13" s="1">
        <v>1.58</v>
      </c>
      <c r="J13" s="1">
        <v>1.861</v>
      </c>
      <c r="K13" s="1">
        <v>3.4390000000000001</v>
      </c>
      <c r="L13" s="1">
        <v>1.5069999999999999</v>
      </c>
      <c r="M13" s="1">
        <v>1.2949999999999999</v>
      </c>
      <c r="N13" s="1">
        <v>0.81010000000000004</v>
      </c>
      <c r="O13" s="1">
        <v>0.75</v>
      </c>
      <c r="P13" s="1">
        <v>2.274</v>
      </c>
    </row>
    <row r="14" spans="1:16" x14ac:dyDescent="0.3">
      <c r="A14" s="1">
        <v>12</v>
      </c>
      <c r="B14" s="1">
        <v>1.867</v>
      </c>
      <c r="C14" s="1">
        <v>3.2930000000000001</v>
      </c>
      <c r="D14" s="1">
        <v>3.492</v>
      </c>
      <c r="E14" s="1">
        <v>1.0589999999999999</v>
      </c>
      <c r="F14" s="1">
        <v>1.135</v>
      </c>
      <c r="G14" s="1">
        <v>1.75</v>
      </c>
      <c r="H14" s="1">
        <v>1.25</v>
      </c>
      <c r="I14" s="1">
        <v>1.75</v>
      </c>
      <c r="J14" s="1">
        <v>2.25</v>
      </c>
      <c r="K14" s="1">
        <v>3.194</v>
      </c>
      <c r="L14" s="1">
        <v>1.673</v>
      </c>
      <c r="M14" s="1">
        <v>1.75</v>
      </c>
      <c r="N14" s="1">
        <v>1.25</v>
      </c>
      <c r="O14" s="1">
        <v>0.75</v>
      </c>
      <c r="P14" s="1">
        <v>3.13</v>
      </c>
    </row>
    <row r="15" spans="1:16" x14ac:dyDescent="0.3">
      <c r="A15" s="1">
        <v>13</v>
      </c>
      <c r="B15" s="1">
        <v>2.25</v>
      </c>
      <c r="C15" s="1">
        <v>3.75</v>
      </c>
      <c r="D15" s="1">
        <v>4.915</v>
      </c>
      <c r="E15" s="1">
        <v>1.25</v>
      </c>
      <c r="F15" s="1">
        <v>1.3620000000000001</v>
      </c>
      <c r="G15" s="1">
        <v>1.75</v>
      </c>
      <c r="H15" s="1">
        <v>1.524</v>
      </c>
      <c r="I15" s="1">
        <v>1.8480000000000001</v>
      </c>
      <c r="J15" s="1">
        <v>2.9319999999999999</v>
      </c>
      <c r="K15" s="1">
        <v>3.97</v>
      </c>
      <c r="L15" s="1">
        <v>1.45</v>
      </c>
      <c r="M15" s="1">
        <v>1.9359999999999999</v>
      </c>
      <c r="N15" s="1">
        <v>1.25</v>
      </c>
      <c r="O15" s="1">
        <v>1.079</v>
      </c>
      <c r="P15" s="1">
        <v>4.2130000000000001</v>
      </c>
    </row>
    <row r="16" spans="1:16" x14ac:dyDescent="0.3">
      <c r="A16" s="1">
        <v>14</v>
      </c>
      <c r="B16" s="1">
        <v>2.4049999999999998</v>
      </c>
      <c r="C16" s="1">
        <v>7.6539999999999999</v>
      </c>
      <c r="D16" s="1">
        <v>6.2220000000000004</v>
      </c>
      <c r="E16" s="1">
        <v>1.3280000000000001</v>
      </c>
      <c r="F16" s="1">
        <v>1.782</v>
      </c>
      <c r="G16" s="1">
        <v>2.0209999999999999</v>
      </c>
      <c r="H16" s="1">
        <v>1.75</v>
      </c>
      <c r="I16" s="1">
        <v>2.25</v>
      </c>
      <c r="J16" s="1">
        <v>3.363</v>
      </c>
      <c r="K16" s="1">
        <v>7.3719999999999999</v>
      </c>
      <c r="L16" s="1">
        <v>1.75</v>
      </c>
      <c r="M16" s="1">
        <v>2.25</v>
      </c>
      <c r="N16" s="1">
        <v>1.476</v>
      </c>
      <c r="O16" s="1">
        <v>1.25</v>
      </c>
      <c r="P16" s="1">
        <v>5.1369999999999996</v>
      </c>
    </row>
    <row r="17" spans="1:16" x14ac:dyDescent="0.3">
      <c r="A17" s="1">
        <v>15</v>
      </c>
      <c r="B17" s="1">
        <v>2.75</v>
      </c>
      <c r="C17" s="1">
        <v>9.3239999999999998</v>
      </c>
      <c r="D17" s="1">
        <v>7.2720000000000002</v>
      </c>
      <c r="E17" s="1">
        <v>1.75</v>
      </c>
      <c r="F17" s="1">
        <v>1.75</v>
      </c>
      <c r="G17" s="1">
        <v>2.25</v>
      </c>
      <c r="H17" s="1">
        <v>1.9390000000000001</v>
      </c>
      <c r="I17" s="1">
        <v>8.9489999999999998</v>
      </c>
      <c r="J17" s="1">
        <v>3.75</v>
      </c>
      <c r="K17" s="1">
        <v>7.9020000000000001</v>
      </c>
      <c r="L17" s="1">
        <v>2.2429999999999999</v>
      </c>
      <c r="M17" s="1">
        <v>2.4729999999999999</v>
      </c>
      <c r="N17" s="1">
        <v>1.75</v>
      </c>
      <c r="O17" s="1">
        <v>1.4359999999999999</v>
      </c>
      <c r="P17" s="1">
        <v>5.6079999999999997</v>
      </c>
    </row>
    <row r="18" spans="1:16" x14ac:dyDescent="0.3">
      <c r="A18" s="1">
        <v>16</v>
      </c>
      <c r="B18" s="1">
        <v>2.8980000000000001</v>
      </c>
      <c r="C18" s="1">
        <v>10.44</v>
      </c>
      <c r="D18" s="1">
        <v>8.5530000000000008</v>
      </c>
      <c r="E18" s="1">
        <v>1.77</v>
      </c>
      <c r="F18" s="1">
        <v>1.75</v>
      </c>
      <c r="G18" s="1">
        <v>2.633</v>
      </c>
      <c r="H18" s="1">
        <v>2.25</v>
      </c>
      <c r="I18" s="1">
        <v>9.3330000000000002</v>
      </c>
      <c r="J18" s="1">
        <v>4.1660000000000004</v>
      </c>
      <c r="K18" s="1">
        <v>9.4890000000000008</v>
      </c>
      <c r="L18" s="1">
        <v>2.25</v>
      </c>
      <c r="M18" s="1">
        <v>2.75</v>
      </c>
      <c r="N18" s="1">
        <v>1.903</v>
      </c>
      <c r="O18" s="1">
        <v>1.75</v>
      </c>
      <c r="P18" s="1">
        <v>6.31</v>
      </c>
    </row>
    <row r="19" spans="1:16" x14ac:dyDescent="0.3">
      <c r="A19" s="1">
        <v>17</v>
      </c>
      <c r="B19" s="1">
        <v>3.25</v>
      </c>
      <c r="C19" s="1">
        <v>13.57</v>
      </c>
      <c r="D19" s="1">
        <v>9.4870000000000001</v>
      </c>
      <c r="E19" s="1">
        <v>2.2290000000000001</v>
      </c>
      <c r="F19" s="1">
        <v>2.2000000000000002</v>
      </c>
      <c r="G19" s="1">
        <v>8.8580000000000005</v>
      </c>
      <c r="H19" s="1">
        <v>2.25</v>
      </c>
      <c r="I19" s="1">
        <v>10.94</v>
      </c>
      <c r="J19" s="1">
        <v>4.6619999999999999</v>
      </c>
      <c r="K19" s="1">
        <v>10.54</v>
      </c>
      <c r="L19" s="1">
        <v>2.8929999999999998</v>
      </c>
      <c r="M19" s="1">
        <v>2.9609999999999999</v>
      </c>
      <c r="N19" s="1">
        <v>2.25</v>
      </c>
      <c r="O19" s="1">
        <v>1.75</v>
      </c>
      <c r="P19" s="1">
        <v>6.6879999999999997</v>
      </c>
    </row>
    <row r="20" spans="1:16" x14ac:dyDescent="0.3">
      <c r="A20" s="1">
        <v>18</v>
      </c>
      <c r="B20" s="1">
        <v>3.25</v>
      </c>
      <c r="C20" s="1">
        <v>12.97</v>
      </c>
      <c r="D20" s="1">
        <v>10.15</v>
      </c>
      <c r="E20" s="1">
        <v>2.25</v>
      </c>
      <c r="F20" s="1">
        <v>2.25</v>
      </c>
      <c r="G20" s="1">
        <v>7.5259999999999998</v>
      </c>
      <c r="H20" s="1">
        <v>2.7309999999999999</v>
      </c>
      <c r="I20" s="1">
        <v>10.53</v>
      </c>
      <c r="J20" s="1">
        <v>5.15</v>
      </c>
      <c r="K20" s="1">
        <v>13.53</v>
      </c>
      <c r="L20" s="1">
        <v>5.3860000000000001</v>
      </c>
      <c r="M20" s="1">
        <v>3.25</v>
      </c>
      <c r="N20" s="1">
        <v>2.25</v>
      </c>
      <c r="O20" s="1">
        <v>2.2250000000000001</v>
      </c>
      <c r="P20" s="1">
        <v>7.1319999999999997</v>
      </c>
    </row>
    <row r="21" spans="1:16" x14ac:dyDescent="0.3">
      <c r="A21" s="1">
        <v>19</v>
      </c>
      <c r="B21" s="1">
        <v>3.5579999999999998</v>
      </c>
      <c r="C21" s="1">
        <v>13.79</v>
      </c>
      <c r="D21" s="1">
        <v>10.75</v>
      </c>
      <c r="E21" s="1">
        <v>2.641</v>
      </c>
      <c r="F21" s="1">
        <v>2.4300000000000002</v>
      </c>
      <c r="G21" s="1">
        <v>8.7710000000000008</v>
      </c>
      <c r="H21" s="1">
        <v>2.891</v>
      </c>
      <c r="I21" s="1">
        <v>7.5620000000000003</v>
      </c>
      <c r="J21" s="1">
        <v>5.391</v>
      </c>
      <c r="K21" s="1">
        <v>12.53</v>
      </c>
      <c r="L21" s="1">
        <v>5.7469999999999999</v>
      </c>
      <c r="M21" s="1">
        <v>3.25</v>
      </c>
      <c r="N21" s="1">
        <v>2.7410000000000001</v>
      </c>
      <c r="O21" s="1">
        <v>2.25</v>
      </c>
      <c r="P21" s="1">
        <v>7.7830000000000004</v>
      </c>
    </row>
    <row r="22" spans="1:16" x14ac:dyDescent="0.3">
      <c r="A22" s="1">
        <v>20</v>
      </c>
      <c r="B22" s="1">
        <v>3.75</v>
      </c>
      <c r="C22" s="1">
        <v>15.53</v>
      </c>
      <c r="D22" s="1">
        <v>11.2</v>
      </c>
      <c r="E22" s="1">
        <v>2.75</v>
      </c>
      <c r="F22" s="1">
        <v>2.871</v>
      </c>
      <c r="G22" s="1">
        <v>8.1709999999999994</v>
      </c>
      <c r="H22" s="1">
        <v>4.3899999999999997</v>
      </c>
      <c r="I22" s="1">
        <v>12.76</v>
      </c>
      <c r="J22" s="1">
        <v>5.75</v>
      </c>
      <c r="K22" s="1">
        <v>14.59</v>
      </c>
      <c r="L22" s="1">
        <v>5.9240000000000004</v>
      </c>
      <c r="M22" s="1">
        <v>3.625</v>
      </c>
      <c r="N22" s="1">
        <v>2.75</v>
      </c>
      <c r="O22" s="1">
        <v>2.5409999999999999</v>
      </c>
      <c r="P22" s="1">
        <v>8.6869999999999994</v>
      </c>
    </row>
    <row r="23" spans="1:16" x14ac:dyDescent="0.3">
      <c r="A23" s="1">
        <v>21</v>
      </c>
      <c r="B23" s="1">
        <v>3.907</v>
      </c>
      <c r="C23" s="1">
        <v>17.23</v>
      </c>
      <c r="D23" s="1">
        <v>12.28</v>
      </c>
      <c r="E23" s="1">
        <v>2.9129999999999998</v>
      </c>
      <c r="F23" s="1">
        <v>2.75</v>
      </c>
      <c r="G23" s="1">
        <v>13.77</v>
      </c>
      <c r="H23" s="1">
        <v>5.2050000000000001</v>
      </c>
      <c r="I23" s="1">
        <v>14.26</v>
      </c>
      <c r="J23" s="1">
        <v>6.6289999999999996</v>
      </c>
      <c r="K23" s="1">
        <v>15.73</v>
      </c>
      <c r="L23" s="1">
        <v>8.8439999999999994</v>
      </c>
      <c r="M23" s="1">
        <v>3.75</v>
      </c>
      <c r="N23" s="1">
        <v>3.1360000000000001</v>
      </c>
      <c r="O23" s="1">
        <v>2.75</v>
      </c>
      <c r="P23" s="1">
        <v>9.4789999999999992</v>
      </c>
    </row>
    <row r="24" spans="1:16" x14ac:dyDescent="0.3">
      <c r="A24" s="1">
        <v>22</v>
      </c>
      <c r="B24" s="1">
        <v>4.25</v>
      </c>
      <c r="C24" s="1">
        <v>18.78</v>
      </c>
      <c r="D24" s="1">
        <v>13.23</v>
      </c>
      <c r="E24" s="1">
        <v>3.25</v>
      </c>
      <c r="F24" s="1">
        <v>2.9289999999999998</v>
      </c>
      <c r="G24" s="1">
        <v>14.16</v>
      </c>
      <c r="H24" s="1">
        <v>5.0270000000000001</v>
      </c>
      <c r="I24" s="1">
        <v>14.06</v>
      </c>
      <c r="J24" s="1">
        <v>7.2830000000000004</v>
      </c>
      <c r="K24" s="1">
        <v>16.77</v>
      </c>
      <c r="L24" s="1">
        <v>9.0370000000000008</v>
      </c>
      <c r="M24" s="1">
        <v>3.9860000000000002</v>
      </c>
      <c r="N24" s="1">
        <v>3.25</v>
      </c>
      <c r="O24" s="1">
        <v>2.75</v>
      </c>
      <c r="P24" s="1">
        <v>10.15</v>
      </c>
    </row>
    <row r="25" spans="1:16" x14ac:dyDescent="0.3">
      <c r="A25" s="1">
        <v>23</v>
      </c>
      <c r="B25" s="1">
        <v>4.25</v>
      </c>
      <c r="C25" s="1">
        <v>21.42</v>
      </c>
      <c r="D25" s="1">
        <v>14.42</v>
      </c>
      <c r="E25" s="1">
        <v>3.25</v>
      </c>
      <c r="F25" s="1">
        <v>3.3140000000000001</v>
      </c>
      <c r="G25" s="1">
        <v>12.9</v>
      </c>
      <c r="H25" s="1">
        <v>7.4630000000000001</v>
      </c>
      <c r="I25" s="1">
        <v>16.97</v>
      </c>
      <c r="J25" s="1">
        <v>8.4469999999999992</v>
      </c>
      <c r="K25" s="1">
        <v>17.97</v>
      </c>
      <c r="L25" s="1">
        <v>9.1649999999999991</v>
      </c>
      <c r="M25" s="1">
        <v>4.25</v>
      </c>
      <c r="N25" s="1">
        <v>4.9290000000000003</v>
      </c>
      <c r="O25" s="1">
        <v>3.0990000000000002</v>
      </c>
      <c r="P25" s="1">
        <v>11.21</v>
      </c>
    </row>
    <row r="26" spans="1:16" x14ac:dyDescent="0.3">
      <c r="A26" s="1">
        <v>24</v>
      </c>
      <c r="B26" s="1">
        <v>4.3940000000000001</v>
      </c>
      <c r="C26" s="1">
        <v>23.49</v>
      </c>
      <c r="D26" s="1">
        <v>15.09</v>
      </c>
      <c r="E26" s="1">
        <v>4.9649999999999999</v>
      </c>
      <c r="F26" s="1">
        <v>4.3410000000000002</v>
      </c>
      <c r="G26" s="1">
        <v>14.42</v>
      </c>
      <c r="H26" s="1">
        <v>5.85</v>
      </c>
      <c r="I26" s="1">
        <v>13.6</v>
      </c>
      <c r="J26" s="1">
        <v>8.9499999999999993</v>
      </c>
      <c r="K26" s="1">
        <v>19.690000000000001</v>
      </c>
      <c r="L26" s="1">
        <v>9.7750000000000004</v>
      </c>
      <c r="M26" s="1">
        <v>5.7990000000000004</v>
      </c>
      <c r="N26" s="1">
        <v>3.75</v>
      </c>
      <c r="O26" s="1">
        <v>3.25</v>
      </c>
      <c r="P26" s="1">
        <v>12.24</v>
      </c>
    </row>
    <row r="27" spans="1:16" x14ac:dyDescent="0.3">
      <c r="A27" s="1">
        <v>25</v>
      </c>
      <c r="B27" s="1">
        <v>4.75</v>
      </c>
      <c r="C27" s="1">
        <v>24.01</v>
      </c>
      <c r="D27" s="1">
        <v>15.94</v>
      </c>
      <c r="E27" s="1">
        <v>3.75</v>
      </c>
      <c r="F27" s="1">
        <v>3.75</v>
      </c>
      <c r="G27" s="1">
        <v>14.69</v>
      </c>
      <c r="H27" s="1">
        <v>6.8280000000000003</v>
      </c>
      <c r="I27" s="1">
        <v>13.28</v>
      </c>
      <c r="J27" s="1">
        <v>9.92</v>
      </c>
      <c r="K27" s="1">
        <v>20.8</v>
      </c>
      <c r="L27" s="1">
        <v>11.51</v>
      </c>
      <c r="M27" s="1">
        <v>9.6300000000000008</v>
      </c>
      <c r="N27" s="1">
        <v>3.75</v>
      </c>
      <c r="O27" s="1">
        <v>3.25</v>
      </c>
      <c r="P27" s="1">
        <v>13.2</v>
      </c>
    </row>
    <row r="28" spans="1:16" x14ac:dyDescent="0.3">
      <c r="A28" s="1">
        <v>26</v>
      </c>
      <c r="B28" s="1">
        <v>4.75</v>
      </c>
      <c r="C28" s="1">
        <v>25.21</v>
      </c>
      <c r="D28" s="1">
        <v>17.16</v>
      </c>
      <c r="E28" s="1">
        <v>3.75</v>
      </c>
      <c r="F28" s="1">
        <v>4.1619999999999999</v>
      </c>
      <c r="G28" s="1">
        <v>13.04</v>
      </c>
      <c r="H28" s="1">
        <v>10.16</v>
      </c>
      <c r="I28" s="1">
        <v>17.91</v>
      </c>
      <c r="J28" s="1">
        <v>10.25</v>
      </c>
      <c r="K28" s="1">
        <v>22.61</v>
      </c>
      <c r="L28" s="1">
        <v>12.88</v>
      </c>
      <c r="M28" s="1">
        <v>4.7060000000000004</v>
      </c>
      <c r="N28" s="1">
        <v>4.1180000000000003</v>
      </c>
      <c r="O28" s="1">
        <v>3.6709999999999998</v>
      </c>
      <c r="P28" s="1">
        <v>13.89</v>
      </c>
    </row>
    <row r="29" spans="1:16" x14ac:dyDescent="0.3">
      <c r="A29" s="1">
        <v>27</v>
      </c>
      <c r="B29" s="1">
        <v>4.75</v>
      </c>
      <c r="C29" s="1">
        <v>26.02</v>
      </c>
      <c r="D29" s="1">
        <v>18.39</v>
      </c>
      <c r="E29" s="1">
        <v>4.1980000000000004</v>
      </c>
      <c r="F29" s="1">
        <v>4.2839999999999998</v>
      </c>
      <c r="G29" s="1">
        <v>23.88</v>
      </c>
      <c r="H29" s="1">
        <v>10.15</v>
      </c>
      <c r="I29" s="1">
        <v>25.57</v>
      </c>
      <c r="J29" s="1">
        <v>10.77</v>
      </c>
      <c r="K29" s="1">
        <v>24.56</v>
      </c>
      <c r="L29" s="1">
        <v>14.4</v>
      </c>
      <c r="M29" s="1">
        <v>4.75</v>
      </c>
      <c r="N29" s="1">
        <v>4.25</v>
      </c>
      <c r="O29" s="1">
        <v>3.75</v>
      </c>
      <c r="P29" s="1">
        <v>15.91</v>
      </c>
    </row>
    <row r="30" spans="1:16" x14ac:dyDescent="0.3">
      <c r="A30" s="1">
        <v>28</v>
      </c>
      <c r="B30" s="1">
        <v>6.3739999999999997</v>
      </c>
      <c r="C30" s="1">
        <v>28.55</v>
      </c>
      <c r="D30" s="1">
        <v>20.69</v>
      </c>
      <c r="E30" s="1">
        <v>4.25</v>
      </c>
      <c r="F30" s="1">
        <v>4.8780000000000001</v>
      </c>
      <c r="G30" s="1">
        <v>16.690000000000001</v>
      </c>
      <c r="H30" s="1">
        <v>10.11</v>
      </c>
      <c r="I30" s="1">
        <v>23.47</v>
      </c>
      <c r="J30" s="1">
        <v>11.78</v>
      </c>
      <c r="K30" s="1">
        <v>26.04</v>
      </c>
      <c r="L30" s="1">
        <v>14.55</v>
      </c>
      <c r="M30" s="1">
        <v>4.75</v>
      </c>
      <c r="N30" s="1">
        <v>6.274</v>
      </c>
      <c r="O30" s="1">
        <v>3.907</v>
      </c>
      <c r="P30" s="1">
        <v>16.82</v>
      </c>
    </row>
    <row r="31" spans="1:16" x14ac:dyDescent="0.3">
      <c r="A31" s="1">
        <v>29</v>
      </c>
      <c r="B31" s="1">
        <v>11.4</v>
      </c>
      <c r="C31" s="1">
        <v>29.77</v>
      </c>
      <c r="D31" s="1">
        <v>21.65</v>
      </c>
      <c r="E31" s="1">
        <v>4.25</v>
      </c>
      <c r="F31" s="1">
        <v>5.5140000000000002</v>
      </c>
      <c r="G31" s="1">
        <v>15.51</v>
      </c>
      <c r="H31" s="1">
        <v>9.5359999999999996</v>
      </c>
      <c r="I31" s="1">
        <v>26.23</v>
      </c>
      <c r="J31" s="1">
        <v>12.25</v>
      </c>
      <c r="K31" s="1">
        <v>27.32</v>
      </c>
      <c r="L31" s="1">
        <v>16.399999999999999</v>
      </c>
      <c r="M31" s="1">
        <v>7.7569999999999997</v>
      </c>
      <c r="N31" s="1">
        <v>7.5620000000000003</v>
      </c>
      <c r="O31" s="1">
        <v>4.25</v>
      </c>
      <c r="P31" s="1">
        <v>17.64</v>
      </c>
    </row>
    <row r="32" spans="1:16" x14ac:dyDescent="0.3">
      <c r="A32" s="1">
        <v>30</v>
      </c>
      <c r="B32" s="1">
        <v>11.27</v>
      </c>
      <c r="C32" s="1">
        <v>33.659999999999997</v>
      </c>
      <c r="D32" s="1">
        <v>23</v>
      </c>
      <c r="E32" s="1">
        <v>4.6520000000000001</v>
      </c>
      <c r="F32" s="1">
        <v>6.5259999999999998</v>
      </c>
      <c r="G32" s="1">
        <v>19.649999999999999</v>
      </c>
      <c r="H32" s="1">
        <v>10.050000000000001</v>
      </c>
      <c r="I32" s="1">
        <v>30.33</v>
      </c>
      <c r="J32" s="1">
        <v>12.67</v>
      </c>
      <c r="K32" s="1">
        <v>29.33</v>
      </c>
      <c r="L32" s="1">
        <v>18.27</v>
      </c>
      <c r="M32" s="1">
        <v>5.25</v>
      </c>
      <c r="N32" s="1">
        <v>9.1489999999999991</v>
      </c>
      <c r="O32" s="1">
        <v>4.3659999999999997</v>
      </c>
      <c r="P32" s="1">
        <v>17.73</v>
      </c>
    </row>
    <row r="33" spans="1:16" x14ac:dyDescent="0.3">
      <c r="A33" s="1">
        <v>31</v>
      </c>
      <c r="B33" s="1">
        <v>13.38</v>
      </c>
      <c r="C33" s="1">
        <v>32.799999999999997</v>
      </c>
      <c r="D33" s="1">
        <v>24.03</v>
      </c>
      <c r="E33" s="1">
        <v>4.75</v>
      </c>
      <c r="F33" s="1">
        <v>5.6230000000000002</v>
      </c>
      <c r="G33" s="1">
        <v>24.09</v>
      </c>
      <c r="H33" s="1">
        <v>10.8</v>
      </c>
      <c r="I33" s="1">
        <v>24.25</v>
      </c>
      <c r="J33" s="1">
        <v>13.01</v>
      </c>
      <c r="K33" s="1">
        <v>31.55</v>
      </c>
      <c r="L33" s="1">
        <v>18.8</v>
      </c>
      <c r="M33" s="1">
        <v>5.25</v>
      </c>
      <c r="N33" s="1">
        <v>8.9860000000000007</v>
      </c>
      <c r="O33" s="1">
        <v>4.8339999999999996</v>
      </c>
      <c r="P33" s="1">
        <v>18.899999999999999</v>
      </c>
    </row>
    <row r="34" spans="1:16" x14ac:dyDescent="0.3">
      <c r="A34" s="1">
        <v>32</v>
      </c>
      <c r="B34" s="1">
        <v>17.48</v>
      </c>
      <c r="C34" s="1">
        <v>35.979999999999997</v>
      </c>
      <c r="D34" s="1">
        <v>25.86</v>
      </c>
      <c r="E34" s="1">
        <v>5.4989999999999997</v>
      </c>
      <c r="F34" s="1">
        <v>5.9029999999999996</v>
      </c>
      <c r="G34" s="1">
        <v>20.83</v>
      </c>
      <c r="H34" s="1">
        <v>12.42</v>
      </c>
      <c r="I34" s="1">
        <v>25.03</v>
      </c>
      <c r="J34" s="1">
        <v>13.82</v>
      </c>
      <c r="K34" s="1">
        <v>33.090000000000003</v>
      </c>
      <c r="L34" s="1">
        <v>19.63</v>
      </c>
      <c r="M34" s="1">
        <v>8.6780000000000008</v>
      </c>
      <c r="N34" s="1">
        <v>5.0039999999999996</v>
      </c>
      <c r="O34" s="1">
        <v>4.75</v>
      </c>
      <c r="P34" s="1">
        <v>20.010000000000002</v>
      </c>
    </row>
    <row r="35" spans="1:16" x14ac:dyDescent="0.3">
      <c r="A35" s="1">
        <v>33</v>
      </c>
      <c r="B35" s="1">
        <v>18.14</v>
      </c>
      <c r="C35" s="1">
        <v>40.31</v>
      </c>
      <c r="D35" s="1">
        <v>27.23</v>
      </c>
      <c r="E35" s="1">
        <v>5.25</v>
      </c>
      <c r="F35" s="1">
        <v>6.5170000000000003</v>
      </c>
      <c r="G35" s="1">
        <v>22.32</v>
      </c>
      <c r="H35" s="1">
        <v>12.05</v>
      </c>
      <c r="I35" s="1">
        <v>24.13</v>
      </c>
      <c r="J35" s="1">
        <v>15.3</v>
      </c>
      <c r="K35" s="1">
        <v>34.86</v>
      </c>
      <c r="L35" s="1">
        <v>22.94</v>
      </c>
      <c r="M35" s="1">
        <v>14.08</v>
      </c>
      <c r="N35" s="1">
        <v>15.25</v>
      </c>
      <c r="O35" s="1">
        <v>5.5049999999999999</v>
      </c>
      <c r="P35" s="1">
        <v>20.81</v>
      </c>
    </row>
    <row r="36" spans="1:16" x14ac:dyDescent="0.3">
      <c r="A36" s="1">
        <v>34</v>
      </c>
      <c r="B36" s="1">
        <v>25.2</v>
      </c>
      <c r="C36" s="1">
        <v>40.04</v>
      </c>
      <c r="D36" s="1">
        <v>28.7</v>
      </c>
      <c r="E36" s="1">
        <v>5.25</v>
      </c>
      <c r="F36" s="1">
        <v>6.3860000000000001</v>
      </c>
      <c r="G36" s="1">
        <v>30.54</v>
      </c>
      <c r="H36" s="1">
        <v>13.61</v>
      </c>
      <c r="I36" s="1">
        <v>26.59</v>
      </c>
      <c r="J36" s="1">
        <v>15.8</v>
      </c>
      <c r="K36" s="1">
        <v>37.090000000000003</v>
      </c>
      <c r="L36" s="1">
        <v>20.97</v>
      </c>
      <c r="M36" s="1">
        <v>12.91</v>
      </c>
      <c r="N36" s="1">
        <v>6.4880000000000004</v>
      </c>
      <c r="O36" s="1">
        <v>6.1639999999999997</v>
      </c>
      <c r="P36" s="1">
        <v>21.69</v>
      </c>
    </row>
    <row r="37" spans="1:16" x14ac:dyDescent="0.3">
      <c r="A37" s="1">
        <v>35</v>
      </c>
      <c r="B37" s="1">
        <v>24.55</v>
      </c>
      <c r="C37" s="1">
        <v>45.59</v>
      </c>
      <c r="D37" s="1">
        <v>30.47</v>
      </c>
      <c r="E37" s="1">
        <v>13.26</v>
      </c>
      <c r="F37" s="1">
        <v>6.742</v>
      </c>
      <c r="G37" s="1">
        <v>28.25</v>
      </c>
      <c r="H37" s="1">
        <v>12.82</v>
      </c>
      <c r="I37" s="1">
        <v>22.54</v>
      </c>
      <c r="J37" s="1">
        <v>16.32</v>
      </c>
      <c r="K37" s="1">
        <v>37.44</v>
      </c>
      <c r="L37" s="1">
        <v>21.28</v>
      </c>
      <c r="M37" s="1">
        <v>12.42</v>
      </c>
      <c r="N37" s="1">
        <v>8.9190000000000005</v>
      </c>
      <c r="O37" s="1">
        <v>5.25</v>
      </c>
      <c r="P37" s="1">
        <v>22.78</v>
      </c>
    </row>
    <row r="38" spans="1:16" x14ac:dyDescent="0.3">
      <c r="A38" s="1">
        <v>36</v>
      </c>
      <c r="B38" s="1">
        <v>23.72</v>
      </c>
      <c r="C38" s="1">
        <v>47.92</v>
      </c>
      <c r="D38" s="1">
        <v>31.75</v>
      </c>
      <c r="E38" s="1">
        <v>10.65</v>
      </c>
      <c r="F38" s="1">
        <v>7.0060000000000002</v>
      </c>
      <c r="G38" s="1">
        <v>31.02</v>
      </c>
      <c r="H38" s="1">
        <v>15.02</v>
      </c>
      <c r="I38" s="1">
        <v>31.74</v>
      </c>
      <c r="J38" s="1">
        <v>17.149999999999999</v>
      </c>
      <c r="K38" s="1">
        <v>39.299999999999997</v>
      </c>
      <c r="L38" s="1">
        <v>21.99</v>
      </c>
      <c r="M38" s="1">
        <v>15.54</v>
      </c>
      <c r="N38" s="1">
        <v>9.8550000000000004</v>
      </c>
      <c r="O38" s="1">
        <v>6.2080000000000002</v>
      </c>
      <c r="P38" s="1">
        <v>24.54</v>
      </c>
    </row>
    <row r="39" spans="1:16" x14ac:dyDescent="0.3">
      <c r="A39" s="1">
        <v>37</v>
      </c>
      <c r="B39" s="1">
        <v>26.39</v>
      </c>
      <c r="C39" s="1">
        <v>49.09</v>
      </c>
      <c r="D39" s="1">
        <v>33.47</v>
      </c>
      <c r="E39" s="1">
        <v>5.75</v>
      </c>
      <c r="F39" s="1">
        <v>7.4390000000000001</v>
      </c>
      <c r="G39" s="1">
        <v>36.89</v>
      </c>
      <c r="H39" s="1">
        <v>16.309999999999999</v>
      </c>
      <c r="I39" s="1">
        <v>31.86</v>
      </c>
      <c r="J39" s="1">
        <v>17.48</v>
      </c>
      <c r="K39" s="1">
        <v>42.07</v>
      </c>
      <c r="L39" s="1">
        <v>23.06</v>
      </c>
      <c r="M39" s="1">
        <v>24.1</v>
      </c>
      <c r="N39" s="1">
        <v>7.5880000000000001</v>
      </c>
      <c r="O39" s="1">
        <v>5.75</v>
      </c>
      <c r="P39" s="1">
        <v>26.28</v>
      </c>
    </row>
    <row r="40" spans="1:16" x14ac:dyDescent="0.3">
      <c r="A40" s="1">
        <v>38</v>
      </c>
      <c r="B40" s="1">
        <v>12.81</v>
      </c>
      <c r="C40" s="1">
        <v>49.91</v>
      </c>
      <c r="D40" s="1">
        <v>35.11</v>
      </c>
      <c r="E40" s="1">
        <v>9.4949999999999992</v>
      </c>
      <c r="F40" s="1">
        <v>8.7889999999999997</v>
      </c>
      <c r="G40" s="1">
        <v>31.27</v>
      </c>
      <c r="H40" s="1">
        <v>16.11</v>
      </c>
      <c r="I40" s="1">
        <v>34.340000000000003</v>
      </c>
      <c r="J40" s="1">
        <v>17.809999999999999</v>
      </c>
      <c r="K40" s="1">
        <v>43.89</v>
      </c>
      <c r="L40" s="1">
        <v>24.07</v>
      </c>
      <c r="M40" s="1">
        <v>24.92</v>
      </c>
      <c r="N40" s="1">
        <v>19.48</v>
      </c>
      <c r="O40" s="1">
        <v>5.9770000000000003</v>
      </c>
      <c r="P40" s="1">
        <v>28.27</v>
      </c>
    </row>
    <row r="41" spans="1:16" x14ac:dyDescent="0.3">
      <c r="A41" s="1">
        <v>39</v>
      </c>
      <c r="B41" s="1">
        <v>7.5179999999999998</v>
      </c>
      <c r="C41" s="1">
        <v>51.82</v>
      </c>
      <c r="D41" s="1">
        <v>35.979999999999997</v>
      </c>
      <c r="E41" s="1">
        <v>10.91</v>
      </c>
      <c r="F41" s="1">
        <v>9.0350000000000001</v>
      </c>
      <c r="G41" s="1">
        <v>30.54</v>
      </c>
      <c r="H41" s="1">
        <v>15.98</v>
      </c>
      <c r="I41" s="1">
        <v>41.28</v>
      </c>
      <c r="J41" s="1">
        <v>18.420000000000002</v>
      </c>
      <c r="K41" s="1">
        <v>44.52</v>
      </c>
      <c r="L41" s="1">
        <v>26.39</v>
      </c>
      <c r="M41" s="1">
        <v>21.71</v>
      </c>
      <c r="N41" s="1">
        <v>19.53</v>
      </c>
      <c r="O41" s="1">
        <v>6.1589999999999998</v>
      </c>
      <c r="P41" s="1">
        <v>29.45</v>
      </c>
    </row>
    <row r="42" spans="1:16" x14ac:dyDescent="0.3">
      <c r="A42" s="1">
        <v>40</v>
      </c>
      <c r="B42" s="1">
        <v>28.44</v>
      </c>
      <c r="C42" s="1">
        <v>55.04</v>
      </c>
      <c r="D42" s="1">
        <v>37.67</v>
      </c>
      <c r="E42" s="1">
        <v>17.45</v>
      </c>
      <c r="F42" s="1">
        <v>8.4559999999999995</v>
      </c>
      <c r="G42" s="1">
        <v>33.44</v>
      </c>
      <c r="H42" s="1">
        <v>16.190000000000001</v>
      </c>
      <c r="I42" s="1">
        <v>31.99</v>
      </c>
      <c r="J42" s="1">
        <v>19.2</v>
      </c>
      <c r="K42" s="1">
        <v>46.18</v>
      </c>
      <c r="L42" s="1">
        <v>27.73</v>
      </c>
      <c r="M42" s="1">
        <v>25.86</v>
      </c>
      <c r="N42" s="1">
        <v>13.38</v>
      </c>
      <c r="O42" s="1">
        <v>6.25</v>
      </c>
      <c r="P42" s="1">
        <v>30.22</v>
      </c>
    </row>
    <row r="43" spans="1:16" x14ac:dyDescent="0.3">
      <c r="A43" s="1">
        <v>41</v>
      </c>
      <c r="B43" s="1">
        <v>9.1590000000000007</v>
      </c>
      <c r="C43" s="1">
        <v>57.1</v>
      </c>
      <c r="D43" s="1">
        <v>39.46</v>
      </c>
      <c r="E43" s="1">
        <v>13.73</v>
      </c>
      <c r="F43" s="1">
        <v>10.199999999999999</v>
      </c>
      <c r="G43" s="1">
        <v>39.32</v>
      </c>
      <c r="H43" s="1">
        <v>16.739999999999998</v>
      </c>
      <c r="I43" s="1">
        <v>38.79</v>
      </c>
      <c r="J43" s="1">
        <v>19.75</v>
      </c>
      <c r="K43" s="1">
        <v>49.53</v>
      </c>
      <c r="L43" s="1">
        <v>29.31</v>
      </c>
      <c r="M43" s="1">
        <v>21.19</v>
      </c>
      <c r="N43" s="1">
        <v>11.52</v>
      </c>
      <c r="O43" s="1">
        <v>6.968</v>
      </c>
      <c r="P43" s="1">
        <v>31</v>
      </c>
    </row>
    <row r="44" spans="1:16" x14ac:dyDescent="0.3">
      <c r="A44" s="1">
        <v>42</v>
      </c>
      <c r="B44" s="1">
        <v>15.7</v>
      </c>
      <c r="C44" s="1">
        <v>58.04</v>
      </c>
      <c r="D44" s="1">
        <v>40.369999999999997</v>
      </c>
      <c r="E44" s="1">
        <v>15.41</v>
      </c>
      <c r="F44" s="1">
        <v>10.73</v>
      </c>
      <c r="G44" s="1">
        <v>37.69</v>
      </c>
      <c r="H44" s="1">
        <v>17.489999999999998</v>
      </c>
      <c r="I44" s="1">
        <v>44.31</v>
      </c>
      <c r="J44" s="1">
        <v>20.23</v>
      </c>
      <c r="K44" s="1">
        <v>52.61</v>
      </c>
      <c r="L44" s="1">
        <v>30.04</v>
      </c>
      <c r="M44" s="1">
        <v>31.65</v>
      </c>
      <c r="N44" s="1">
        <v>23.83</v>
      </c>
      <c r="O44" s="1">
        <v>6.875</v>
      </c>
      <c r="P44" s="1">
        <v>32.04</v>
      </c>
    </row>
    <row r="45" spans="1:16" x14ac:dyDescent="0.3">
      <c r="A45" s="1">
        <v>43</v>
      </c>
      <c r="B45" s="1">
        <v>25.3</v>
      </c>
      <c r="C45" s="1">
        <v>63.34</v>
      </c>
      <c r="D45" s="1">
        <v>41.43</v>
      </c>
      <c r="E45" s="1">
        <v>9.0649999999999995</v>
      </c>
      <c r="F45" s="1">
        <v>10.76</v>
      </c>
      <c r="G45" s="1">
        <v>36</v>
      </c>
      <c r="H45" s="1">
        <v>19.510000000000002</v>
      </c>
      <c r="I45" s="1">
        <v>42.7</v>
      </c>
      <c r="J45" s="1">
        <v>20.57</v>
      </c>
      <c r="K45" s="1">
        <v>54.72</v>
      </c>
      <c r="L45" s="1">
        <v>38.18</v>
      </c>
      <c r="M45" s="1">
        <v>30.9</v>
      </c>
      <c r="N45" s="1">
        <v>24.87</v>
      </c>
      <c r="O45" s="1">
        <v>7.4169999999999998</v>
      </c>
      <c r="P45" s="1">
        <v>32.75</v>
      </c>
    </row>
    <row r="46" spans="1:16" x14ac:dyDescent="0.3">
      <c r="A46" s="1">
        <v>44</v>
      </c>
      <c r="B46" s="1">
        <v>33.450000000000003</v>
      </c>
      <c r="C46" s="1">
        <v>63.85</v>
      </c>
      <c r="D46" s="1">
        <v>42.26</v>
      </c>
      <c r="E46" s="1">
        <v>13.46</v>
      </c>
      <c r="F46" s="1">
        <v>11.55</v>
      </c>
      <c r="G46" s="1">
        <v>41.49</v>
      </c>
      <c r="H46" s="1">
        <v>19.98</v>
      </c>
      <c r="I46" s="1">
        <v>46.12</v>
      </c>
      <c r="J46" s="1">
        <v>21.87</v>
      </c>
      <c r="K46" s="1">
        <v>54.73</v>
      </c>
      <c r="L46" s="1">
        <v>39.9</v>
      </c>
      <c r="M46" s="1">
        <v>32.380000000000003</v>
      </c>
      <c r="N46" s="1">
        <v>7.7210000000000001</v>
      </c>
      <c r="O46" s="1">
        <v>8.4459999999999997</v>
      </c>
      <c r="P46" s="1">
        <v>34.1</v>
      </c>
    </row>
    <row r="47" spans="1:16" x14ac:dyDescent="0.3">
      <c r="A47" s="1">
        <v>45</v>
      </c>
      <c r="B47" s="1">
        <v>38.409999999999997</v>
      </c>
      <c r="C47" s="1">
        <v>64.45</v>
      </c>
      <c r="D47" s="1">
        <v>44.6</v>
      </c>
      <c r="E47" s="1">
        <v>14.99</v>
      </c>
      <c r="F47" s="1">
        <v>11.33</v>
      </c>
      <c r="G47" s="1">
        <v>42.07</v>
      </c>
      <c r="H47" s="1">
        <v>21.55</v>
      </c>
      <c r="I47" s="1">
        <v>50.66</v>
      </c>
      <c r="J47" s="1">
        <v>22.06</v>
      </c>
      <c r="K47" s="1">
        <v>55.51</v>
      </c>
      <c r="L47" s="1">
        <v>36.31</v>
      </c>
      <c r="M47" s="1">
        <v>34.01</v>
      </c>
      <c r="N47" s="1">
        <v>22.89</v>
      </c>
      <c r="O47" s="1">
        <v>7.25</v>
      </c>
      <c r="P47" s="1">
        <v>34.47</v>
      </c>
    </row>
    <row r="48" spans="1:16" x14ac:dyDescent="0.3">
      <c r="A48" s="1">
        <v>46</v>
      </c>
      <c r="B48" s="1">
        <v>33.840000000000003</v>
      </c>
      <c r="C48" s="1">
        <v>65.48</v>
      </c>
      <c r="D48" s="1">
        <v>46.74</v>
      </c>
      <c r="E48" s="1">
        <v>10.16</v>
      </c>
      <c r="F48" s="1">
        <v>12.07</v>
      </c>
      <c r="G48" s="1">
        <v>44.43</v>
      </c>
      <c r="H48" s="1">
        <v>19.84</v>
      </c>
      <c r="I48" s="1">
        <v>49.89</v>
      </c>
      <c r="J48" s="1">
        <v>22.93</v>
      </c>
      <c r="K48" s="1">
        <v>58.69</v>
      </c>
      <c r="L48" s="1">
        <v>37.32</v>
      </c>
      <c r="M48" s="1">
        <v>28.82</v>
      </c>
      <c r="N48" s="1">
        <v>21.89</v>
      </c>
      <c r="O48" s="1">
        <v>7.2679999999999998</v>
      </c>
      <c r="P48" s="1">
        <v>35</v>
      </c>
    </row>
    <row r="49" spans="1:16" x14ac:dyDescent="0.3">
      <c r="A49" s="1">
        <v>47</v>
      </c>
      <c r="B49" s="1">
        <v>35.880000000000003</v>
      </c>
      <c r="C49" s="1">
        <v>69.16</v>
      </c>
      <c r="D49" s="1">
        <v>47.53</v>
      </c>
      <c r="E49" s="1">
        <v>11.93</v>
      </c>
      <c r="F49" s="1">
        <v>12.18</v>
      </c>
      <c r="G49" s="1">
        <v>43.83</v>
      </c>
      <c r="H49" s="1">
        <v>20.57</v>
      </c>
      <c r="I49" s="1">
        <v>46.65</v>
      </c>
      <c r="J49" s="1">
        <v>23.51</v>
      </c>
      <c r="K49" s="1">
        <v>59.76</v>
      </c>
      <c r="L49" s="1">
        <v>40.11</v>
      </c>
      <c r="M49" s="1">
        <v>36.979999999999997</v>
      </c>
      <c r="N49" s="1">
        <v>29.84</v>
      </c>
      <c r="O49" s="1">
        <v>7.75</v>
      </c>
      <c r="P49" s="1">
        <v>35.659999999999997</v>
      </c>
    </row>
    <row r="50" spans="1:16" x14ac:dyDescent="0.3">
      <c r="A50" s="1">
        <v>48</v>
      </c>
      <c r="B50" s="1">
        <v>41.6</v>
      </c>
      <c r="C50" s="1">
        <v>71.599999999999994</v>
      </c>
      <c r="D50" s="1">
        <v>48.67</v>
      </c>
      <c r="E50" s="1">
        <v>15.78</v>
      </c>
      <c r="F50" s="1">
        <v>12.98</v>
      </c>
      <c r="G50" s="1">
        <v>46.4</v>
      </c>
      <c r="H50" s="1">
        <v>21.16</v>
      </c>
      <c r="I50" s="1">
        <v>51.1</v>
      </c>
      <c r="J50" s="1">
        <v>24.55</v>
      </c>
      <c r="K50" s="1">
        <v>62.46</v>
      </c>
      <c r="L50" s="1">
        <v>41.32</v>
      </c>
      <c r="M50" s="1">
        <v>37.520000000000003</v>
      </c>
      <c r="N50" s="1">
        <v>8.2149999999999999</v>
      </c>
      <c r="O50" s="1">
        <v>10.119999999999999</v>
      </c>
      <c r="P50" s="1">
        <v>36.67</v>
      </c>
    </row>
    <row r="51" spans="1:16" x14ac:dyDescent="0.3">
      <c r="A51" s="1">
        <v>49</v>
      </c>
      <c r="B51" s="1">
        <v>39.380000000000003</v>
      </c>
      <c r="C51" s="1">
        <v>78.13</v>
      </c>
      <c r="D51" s="1">
        <v>50.8</v>
      </c>
      <c r="E51" s="1">
        <v>21.21</v>
      </c>
      <c r="F51" s="1">
        <v>14.46</v>
      </c>
      <c r="G51" s="1">
        <v>50.64</v>
      </c>
      <c r="H51" s="1">
        <v>21.67</v>
      </c>
      <c r="I51" s="1">
        <v>58.18</v>
      </c>
      <c r="J51" s="1">
        <v>25.23</v>
      </c>
      <c r="K51" s="1">
        <v>65.989999999999995</v>
      </c>
      <c r="L51" s="1">
        <v>45.6</v>
      </c>
      <c r="M51" s="1">
        <v>34.81</v>
      </c>
      <c r="N51" s="1">
        <v>20.48</v>
      </c>
      <c r="O51" s="1">
        <v>9.9169999999999998</v>
      </c>
      <c r="P51" s="1">
        <v>37.880000000000003</v>
      </c>
    </row>
    <row r="52" spans="1:16" x14ac:dyDescent="0.3">
      <c r="A52" s="1">
        <v>50</v>
      </c>
      <c r="B52" s="1">
        <v>42.46</v>
      </c>
      <c r="C52" s="1">
        <v>80.569999999999993</v>
      </c>
      <c r="D52" s="1">
        <v>51.92</v>
      </c>
      <c r="E52" s="1">
        <v>21.18</v>
      </c>
      <c r="F52" s="1">
        <v>12.86</v>
      </c>
      <c r="G52" s="1">
        <v>47</v>
      </c>
      <c r="H52" s="1">
        <v>22.87</v>
      </c>
      <c r="I52" s="1">
        <v>60.14</v>
      </c>
      <c r="J52" s="1">
        <v>26.16</v>
      </c>
      <c r="K52" s="1">
        <v>67.3</v>
      </c>
      <c r="L52" s="1">
        <v>47.35</v>
      </c>
      <c r="M52" s="1">
        <v>36.130000000000003</v>
      </c>
      <c r="N52" s="1">
        <v>17.59</v>
      </c>
      <c r="O52" s="1">
        <v>9.4030000000000005</v>
      </c>
      <c r="P52" s="1">
        <v>39.090000000000003</v>
      </c>
    </row>
    <row r="53" spans="1:16" x14ac:dyDescent="0.3">
      <c r="A53" s="1">
        <v>51</v>
      </c>
      <c r="B53" s="1">
        <v>44.64</v>
      </c>
      <c r="C53" s="1">
        <v>78.27</v>
      </c>
      <c r="D53" s="1">
        <v>55.53</v>
      </c>
      <c r="E53" s="1">
        <v>16.68</v>
      </c>
      <c r="F53" s="1">
        <v>13.3</v>
      </c>
      <c r="G53" s="1">
        <v>48.33</v>
      </c>
      <c r="H53" s="1">
        <v>26.79</v>
      </c>
      <c r="I53" s="1">
        <v>59.02</v>
      </c>
      <c r="J53" s="1">
        <v>26.91</v>
      </c>
      <c r="K53" s="1">
        <v>68.69</v>
      </c>
      <c r="L53" s="1">
        <v>47.52</v>
      </c>
      <c r="M53" s="1">
        <v>21.54</v>
      </c>
      <c r="N53" s="1">
        <v>31.07</v>
      </c>
      <c r="O53" s="1">
        <v>10.42</v>
      </c>
      <c r="P53" s="1">
        <v>39.700000000000003</v>
      </c>
    </row>
    <row r="54" spans="1:16" x14ac:dyDescent="0.3">
      <c r="A54" s="1">
        <v>52</v>
      </c>
      <c r="B54" s="1">
        <v>45.68</v>
      </c>
      <c r="C54" s="1">
        <v>82.82</v>
      </c>
      <c r="D54" s="1">
        <v>58.38</v>
      </c>
      <c r="E54" s="1">
        <v>18.41</v>
      </c>
      <c r="F54" s="1">
        <v>14.02</v>
      </c>
      <c r="G54" s="1">
        <v>54.35</v>
      </c>
      <c r="H54" s="1">
        <v>25.41</v>
      </c>
      <c r="I54" s="1">
        <v>66.2</v>
      </c>
      <c r="J54" s="1">
        <v>27.69</v>
      </c>
      <c r="K54" s="1">
        <v>69.86</v>
      </c>
      <c r="L54" s="1">
        <v>48.8</v>
      </c>
      <c r="M54" s="1">
        <v>9.0220000000000002</v>
      </c>
      <c r="N54" s="1">
        <v>30.04</v>
      </c>
      <c r="O54" s="1">
        <v>11.37</v>
      </c>
      <c r="P54" s="1">
        <v>40.450000000000003</v>
      </c>
    </row>
    <row r="55" spans="1:16" x14ac:dyDescent="0.3">
      <c r="A55" s="1">
        <v>53</v>
      </c>
      <c r="B55" s="1">
        <v>48.09</v>
      </c>
      <c r="C55" s="1">
        <v>82.87</v>
      </c>
      <c r="D55" s="1">
        <v>56.48</v>
      </c>
      <c r="E55" s="1">
        <v>22.21</v>
      </c>
      <c r="F55" s="1">
        <v>15.01</v>
      </c>
      <c r="G55" s="1">
        <v>54.38</v>
      </c>
      <c r="H55" s="1">
        <v>25.19</v>
      </c>
      <c r="I55" s="1">
        <v>68.66</v>
      </c>
      <c r="J55" s="1">
        <v>28.11</v>
      </c>
      <c r="K55" s="1">
        <v>73.28</v>
      </c>
      <c r="L55" s="1">
        <v>50.92</v>
      </c>
      <c r="M55" s="1">
        <v>36.56</v>
      </c>
      <c r="N55" s="1">
        <v>32.17</v>
      </c>
      <c r="O55" s="1">
        <v>11.14</v>
      </c>
      <c r="P55" s="1">
        <v>41.04</v>
      </c>
    </row>
    <row r="56" spans="1:16" x14ac:dyDescent="0.3">
      <c r="A56" s="1">
        <v>54</v>
      </c>
      <c r="B56" s="1">
        <v>44.65</v>
      </c>
      <c r="C56" s="1">
        <v>84.35</v>
      </c>
      <c r="D56" s="1">
        <v>58.08</v>
      </c>
      <c r="E56" s="1">
        <v>22.21</v>
      </c>
      <c r="F56" s="1">
        <v>14.99</v>
      </c>
      <c r="G56" s="1">
        <v>57.26</v>
      </c>
      <c r="H56" s="1">
        <v>25.31</v>
      </c>
      <c r="I56" s="1">
        <v>74.319999999999993</v>
      </c>
      <c r="J56" s="1">
        <v>28.64</v>
      </c>
      <c r="K56" s="1">
        <v>74.959999999999994</v>
      </c>
      <c r="L56" s="1">
        <v>51.98</v>
      </c>
      <c r="M56" s="1">
        <v>38.93</v>
      </c>
      <c r="N56" s="1">
        <v>29.95</v>
      </c>
      <c r="O56" s="1">
        <v>9.6649999999999991</v>
      </c>
      <c r="P56" s="1">
        <v>42.65</v>
      </c>
    </row>
    <row r="57" spans="1:16" x14ac:dyDescent="0.3">
      <c r="A57" s="1">
        <v>55</v>
      </c>
      <c r="B57" s="1">
        <v>39.31</v>
      </c>
      <c r="C57" s="1">
        <v>90.9</v>
      </c>
      <c r="D57" s="1">
        <v>59.51</v>
      </c>
      <c r="E57" s="1">
        <v>22.38</v>
      </c>
      <c r="F57" s="1">
        <v>14.99</v>
      </c>
      <c r="G57" s="1">
        <v>62.61</v>
      </c>
      <c r="H57" s="1">
        <v>28.93</v>
      </c>
      <c r="I57" s="1">
        <v>77.930000000000007</v>
      </c>
      <c r="J57" s="1">
        <v>29.51</v>
      </c>
      <c r="K57" s="1">
        <v>77.2</v>
      </c>
      <c r="L57" s="1">
        <v>53.46</v>
      </c>
      <c r="M57" s="1">
        <v>36.479999999999997</v>
      </c>
      <c r="N57" s="1">
        <v>24.99</v>
      </c>
      <c r="O57" s="1">
        <v>11.26</v>
      </c>
      <c r="P57" s="1">
        <v>44.13</v>
      </c>
    </row>
    <row r="58" spans="1:16" x14ac:dyDescent="0.3">
      <c r="A58" s="1">
        <v>56</v>
      </c>
      <c r="B58" s="1">
        <v>48.11</v>
      </c>
      <c r="C58" s="1">
        <v>90.77</v>
      </c>
      <c r="D58" s="1">
        <v>62.76</v>
      </c>
      <c r="E58" s="1">
        <v>25.19</v>
      </c>
      <c r="F58" s="1">
        <v>16.309999999999999</v>
      </c>
      <c r="G58" s="1">
        <v>63.58</v>
      </c>
      <c r="H58" s="1">
        <v>33.869999999999997</v>
      </c>
      <c r="I58" s="1">
        <v>67.849999999999994</v>
      </c>
      <c r="J58" s="1">
        <v>29.82</v>
      </c>
      <c r="K58" s="1">
        <v>80.39</v>
      </c>
      <c r="L58" s="1">
        <v>56.02</v>
      </c>
      <c r="M58" s="1">
        <v>38.53</v>
      </c>
      <c r="N58" s="1">
        <v>34.1</v>
      </c>
      <c r="O58" s="1">
        <v>15.73</v>
      </c>
      <c r="P58" s="1">
        <v>45.35</v>
      </c>
    </row>
    <row r="59" spans="1:16" x14ac:dyDescent="0.3">
      <c r="A59" s="1">
        <v>57</v>
      </c>
      <c r="B59" s="1">
        <v>50.16</v>
      </c>
      <c r="C59" s="1">
        <v>93.56</v>
      </c>
      <c r="D59" s="1">
        <v>65.319999999999993</v>
      </c>
      <c r="E59" s="1">
        <v>28.35</v>
      </c>
      <c r="F59" s="1">
        <v>16.72</v>
      </c>
      <c r="G59" s="1">
        <v>61.66</v>
      </c>
      <c r="H59" s="1">
        <v>33.700000000000003</v>
      </c>
      <c r="I59" s="1">
        <v>79.819999999999993</v>
      </c>
      <c r="J59" s="1">
        <v>30.58</v>
      </c>
      <c r="K59" s="1">
        <v>79.81</v>
      </c>
      <c r="L59" s="1">
        <v>59.69</v>
      </c>
      <c r="M59" s="1">
        <v>46.13</v>
      </c>
      <c r="N59" s="1">
        <v>34.33</v>
      </c>
      <c r="O59" s="1">
        <v>16.3</v>
      </c>
      <c r="P59" s="1">
        <v>46.51</v>
      </c>
    </row>
    <row r="60" spans="1:16" x14ac:dyDescent="0.3">
      <c r="A60" s="1">
        <v>58</v>
      </c>
      <c r="B60" s="1">
        <v>52.43</v>
      </c>
      <c r="C60" s="1">
        <v>96.61</v>
      </c>
      <c r="D60" s="1">
        <v>69.8</v>
      </c>
      <c r="E60" s="1">
        <v>23.33</v>
      </c>
      <c r="F60" s="1">
        <v>17.41</v>
      </c>
      <c r="G60" s="1">
        <v>68.61</v>
      </c>
      <c r="H60" s="1">
        <v>33.119999999999997</v>
      </c>
      <c r="I60" s="1">
        <v>77.319999999999993</v>
      </c>
      <c r="J60" s="1">
        <v>31.04</v>
      </c>
      <c r="K60" s="1">
        <v>83.33</v>
      </c>
      <c r="L60" s="1">
        <v>59.78</v>
      </c>
      <c r="M60" s="1">
        <v>50.43</v>
      </c>
      <c r="N60" s="1">
        <v>35.869999999999997</v>
      </c>
      <c r="O60" s="1">
        <v>16.96</v>
      </c>
      <c r="P60" s="1">
        <v>47.86</v>
      </c>
    </row>
    <row r="61" spans="1:16" x14ac:dyDescent="0.3">
      <c r="A61" s="1">
        <v>59</v>
      </c>
      <c r="B61" s="1">
        <v>56.63</v>
      </c>
      <c r="C61" s="1">
        <v>99.08</v>
      </c>
      <c r="D61" s="1">
        <v>68.319999999999993</v>
      </c>
      <c r="E61" s="1">
        <v>25.53</v>
      </c>
      <c r="F61" s="1">
        <v>17.350000000000001</v>
      </c>
      <c r="G61" s="1">
        <v>71.099999999999994</v>
      </c>
      <c r="H61" s="1">
        <v>36.479999999999997</v>
      </c>
      <c r="I61" s="1">
        <v>78.010000000000005</v>
      </c>
      <c r="J61" s="1">
        <v>31.66</v>
      </c>
      <c r="K61" s="1">
        <v>84.89</v>
      </c>
      <c r="L61" s="1">
        <v>61.34</v>
      </c>
      <c r="M61" s="1">
        <v>53.96</v>
      </c>
      <c r="N61" s="1">
        <v>38</v>
      </c>
      <c r="O61" s="1">
        <v>11.8</v>
      </c>
      <c r="P61" s="1">
        <v>49</v>
      </c>
    </row>
    <row r="62" spans="1:16" x14ac:dyDescent="0.3">
      <c r="A62" s="1">
        <v>60</v>
      </c>
      <c r="B62" s="1">
        <v>55.97</v>
      </c>
      <c r="C62" s="1">
        <v>103.3</v>
      </c>
      <c r="D62" s="1">
        <v>68.95</v>
      </c>
      <c r="E62" s="1">
        <v>24.2</v>
      </c>
      <c r="F62" s="1">
        <v>17.75</v>
      </c>
      <c r="G62" s="1">
        <v>67.8</v>
      </c>
      <c r="H62" s="1">
        <v>37.89</v>
      </c>
      <c r="I62" s="1">
        <v>79.31</v>
      </c>
      <c r="J62" s="1">
        <v>32.42</v>
      </c>
      <c r="K62" s="1">
        <v>87.04</v>
      </c>
      <c r="L62" s="1">
        <v>64.959999999999994</v>
      </c>
      <c r="M62" s="1">
        <v>52.25</v>
      </c>
      <c r="N62" s="1">
        <v>39.72</v>
      </c>
      <c r="O62" s="1">
        <v>19.559999999999999</v>
      </c>
      <c r="P62" s="1">
        <v>50.02</v>
      </c>
    </row>
    <row r="63" spans="1:16" x14ac:dyDescent="0.3">
      <c r="A63" s="1">
        <v>61</v>
      </c>
      <c r="B63" s="1">
        <v>52.14</v>
      </c>
      <c r="C63" s="1">
        <v>102.4</v>
      </c>
      <c r="D63" s="1">
        <v>69.760000000000005</v>
      </c>
      <c r="E63" s="1">
        <v>24.93</v>
      </c>
      <c r="F63" s="1">
        <v>18.010000000000002</v>
      </c>
      <c r="G63" s="1">
        <v>64.58</v>
      </c>
      <c r="H63" s="1">
        <v>35.83</v>
      </c>
      <c r="I63" s="1">
        <v>85.25</v>
      </c>
      <c r="J63" s="1">
        <v>33.15</v>
      </c>
      <c r="K63" s="1">
        <v>89.95</v>
      </c>
      <c r="L63" s="1">
        <v>63.32</v>
      </c>
      <c r="M63" s="1">
        <v>45.91</v>
      </c>
      <c r="N63" s="1">
        <v>41.28</v>
      </c>
      <c r="O63" s="1">
        <v>12.45</v>
      </c>
      <c r="P63" s="1">
        <v>51.27</v>
      </c>
    </row>
    <row r="64" spans="1:16" x14ac:dyDescent="0.3">
      <c r="A64" s="1">
        <v>62</v>
      </c>
      <c r="B64" s="1">
        <v>53.56</v>
      </c>
      <c r="C64" s="1">
        <v>104.6</v>
      </c>
      <c r="D64" s="1">
        <v>72.239999999999995</v>
      </c>
      <c r="E64" s="1">
        <v>28.18</v>
      </c>
      <c r="F64" s="1">
        <v>18.350000000000001</v>
      </c>
      <c r="G64" s="1">
        <v>68.33</v>
      </c>
      <c r="H64" s="1">
        <v>37.299999999999997</v>
      </c>
      <c r="I64" s="1">
        <v>88.36</v>
      </c>
      <c r="J64" s="1">
        <v>34.11</v>
      </c>
      <c r="K64" s="1">
        <v>90.18</v>
      </c>
      <c r="L64" s="1">
        <v>64.489999999999995</v>
      </c>
      <c r="M64" s="1">
        <v>30.51</v>
      </c>
      <c r="N64" s="1">
        <v>43.51</v>
      </c>
      <c r="O64" s="1">
        <v>12.91</v>
      </c>
      <c r="P64" s="1">
        <v>52.54</v>
      </c>
    </row>
    <row r="65" spans="1:16" x14ac:dyDescent="0.3">
      <c r="A65" s="1">
        <v>63</v>
      </c>
      <c r="B65" s="1">
        <v>61.32</v>
      </c>
      <c r="C65" s="1">
        <v>107.4</v>
      </c>
      <c r="D65" s="1">
        <v>72.95</v>
      </c>
      <c r="E65" s="1">
        <v>29.01</v>
      </c>
      <c r="F65" s="1">
        <v>18.43</v>
      </c>
      <c r="G65" s="1">
        <v>71.61</v>
      </c>
      <c r="H65" s="1">
        <v>36.22</v>
      </c>
      <c r="I65" s="1">
        <v>75.989999999999995</v>
      </c>
      <c r="J65" s="1">
        <v>35.06</v>
      </c>
      <c r="K65" s="1">
        <v>92.68</v>
      </c>
      <c r="L65" s="1">
        <v>68.97</v>
      </c>
      <c r="M65" s="1">
        <v>43.96</v>
      </c>
      <c r="N65" s="1">
        <v>43.3</v>
      </c>
      <c r="O65" s="1">
        <v>13.69</v>
      </c>
      <c r="P65" s="1">
        <v>53.69</v>
      </c>
    </row>
    <row r="66" spans="1:16" x14ac:dyDescent="0.3">
      <c r="A66" s="1">
        <v>64</v>
      </c>
      <c r="B66" s="1">
        <v>66.03</v>
      </c>
      <c r="C66" s="1">
        <v>108</v>
      </c>
      <c r="D66" s="1">
        <v>75.180000000000007</v>
      </c>
      <c r="E66" s="1">
        <v>29.94</v>
      </c>
      <c r="F66" s="1">
        <v>18.89</v>
      </c>
      <c r="G66" s="1">
        <v>76.83</v>
      </c>
      <c r="H66" s="1">
        <v>38.94</v>
      </c>
      <c r="I66" s="1">
        <v>82.82</v>
      </c>
      <c r="J66" s="1">
        <v>35.6</v>
      </c>
      <c r="K66" s="1">
        <v>95.37</v>
      </c>
      <c r="L66" s="1">
        <v>69.48</v>
      </c>
      <c r="M66" s="1">
        <v>50.68</v>
      </c>
      <c r="N66" s="1">
        <v>46.08</v>
      </c>
      <c r="O66" s="1">
        <v>14.16</v>
      </c>
      <c r="P66" s="1">
        <v>54.39</v>
      </c>
    </row>
    <row r="67" spans="1:16" x14ac:dyDescent="0.3">
      <c r="A67" s="1">
        <v>65</v>
      </c>
      <c r="B67" s="1">
        <v>70.680000000000007</v>
      </c>
      <c r="C67" s="1">
        <v>112.9</v>
      </c>
      <c r="D67" s="1">
        <v>78</v>
      </c>
      <c r="E67" s="1">
        <v>27.95</v>
      </c>
      <c r="F67" s="1">
        <v>19.3</v>
      </c>
      <c r="G67" s="1">
        <v>76.260000000000005</v>
      </c>
      <c r="H67" s="1">
        <v>41.25</v>
      </c>
      <c r="I67" s="1">
        <v>76.849999999999994</v>
      </c>
      <c r="J67" s="1">
        <v>36.65</v>
      </c>
      <c r="K67" s="1">
        <v>99.62</v>
      </c>
      <c r="L67" s="1">
        <v>69.64</v>
      </c>
      <c r="M67" s="1">
        <v>49.49</v>
      </c>
      <c r="N67" s="1">
        <v>47.86</v>
      </c>
      <c r="O67" s="1">
        <v>14.13</v>
      </c>
      <c r="P67" s="1">
        <v>55</v>
      </c>
    </row>
    <row r="68" spans="1:16" x14ac:dyDescent="0.3">
      <c r="A68" s="1">
        <v>66</v>
      </c>
      <c r="B68" s="1">
        <v>71.64</v>
      </c>
      <c r="C68" s="1">
        <v>112.7</v>
      </c>
      <c r="D68" s="1">
        <v>79.81</v>
      </c>
      <c r="E68" s="1">
        <v>31.27</v>
      </c>
      <c r="F68" s="1">
        <v>20.07</v>
      </c>
      <c r="G68" s="1">
        <v>80.41</v>
      </c>
      <c r="H68" s="1">
        <v>40.49</v>
      </c>
      <c r="I68" s="1">
        <v>98.7</v>
      </c>
      <c r="J68" s="1">
        <v>37.26</v>
      </c>
      <c r="K68" s="1">
        <v>100.7</v>
      </c>
      <c r="L68" s="1">
        <v>75.66</v>
      </c>
      <c r="M68" s="1">
        <v>52.72</v>
      </c>
      <c r="N68" s="1">
        <v>45.35</v>
      </c>
      <c r="O68" s="1">
        <v>14.75</v>
      </c>
      <c r="P68" s="1">
        <v>57.1</v>
      </c>
    </row>
    <row r="69" spans="1:16" x14ac:dyDescent="0.3">
      <c r="A69" s="1">
        <v>67</v>
      </c>
      <c r="B69" s="1">
        <v>65.290000000000006</v>
      </c>
      <c r="C69" s="1">
        <v>118.5</v>
      </c>
      <c r="D69" s="1">
        <v>82.7</v>
      </c>
      <c r="E69" s="1">
        <v>26.24</v>
      </c>
      <c r="F69" s="1">
        <v>20.149999999999999</v>
      </c>
      <c r="G69" s="1">
        <v>78.11</v>
      </c>
      <c r="H69" s="1">
        <v>40.6</v>
      </c>
      <c r="I69" s="1">
        <v>87.83</v>
      </c>
      <c r="J69" s="1">
        <v>37.96</v>
      </c>
      <c r="K69" s="1">
        <v>103.6</v>
      </c>
      <c r="L69" s="1">
        <v>76.09</v>
      </c>
      <c r="M69" s="1">
        <v>53.59</v>
      </c>
      <c r="N69" s="1">
        <v>46.93</v>
      </c>
      <c r="O69" s="1">
        <v>14.88</v>
      </c>
      <c r="P69" s="1">
        <v>57.84</v>
      </c>
    </row>
    <row r="70" spans="1:16" x14ac:dyDescent="0.3">
      <c r="A70" s="1">
        <v>68</v>
      </c>
      <c r="B70" s="1">
        <v>68.680000000000007</v>
      </c>
      <c r="C70" s="1">
        <v>123.2</v>
      </c>
      <c r="D70" s="1">
        <v>82.57</v>
      </c>
      <c r="E70" s="1">
        <v>32.43</v>
      </c>
      <c r="F70" s="1">
        <v>20.65</v>
      </c>
      <c r="G70" s="1">
        <v>76.05</v>
      </c>
      <c r="H70" s="1">
        <v>41.15</v>
      </c>
      <c r="I70" s="1">
        <v>87.01</v>
      </c>
      <c r="J70" s="1">
        <v>38.51</v>
      </c>
      <c r="K70" s="1">
        <v>105.1</v>
      </c>
      <c r="L70" s="1">
        <v>77.599999999999994</v>
      </c>
      <c r="M70" s="1">
        <v>52.98</v>
      </c>
      <c r="N70" s="1">
        <v>50.89</v>
      </c>
      <c r="O70" s="1">
        <v>17.079999999999998</v>
      </c>
      <c r="P70" s="1">
        <v>59.2</v>
      </c>
    </row>
    <row r="71" spans="1:16" x14ac:dyDescent="0.3">
      <c r="A71" s="1">
        <v>69</v>
      </c>
      <c r="B71" s="1">
        <v>68.44</v>
      </c>
      <c r="C71" s="1">
        <v>126.9</v>
      </c>
      <c r="D71" s="1">
        <v>83.45</v>
      </c>
      <c r="E71" s="1">
        <v>33.909999999999997</v>
      </c>
      <c r="F71" s="1">
        <v>21.89</v>
      </c>
      <c r="G71" s="1">
        <v>81.41</v>
      </c>
      <c r="H71" s="1">
        <v>41.52</v>
      </c>
      <c r="I71" s="1">
        <v>96.06</v>
      </c>
      <c r="J71" s="1">
        <v>39.08</v>
      </c>
      <c r="K71" s="1">
        <v>107.2</v>
      </c>
      <c r="L71" s="1">
        <v>81.05</v>
      </c>
      <c r="M71" s="1">
        <v>58.26</v>
      </c>
      <c r="N71" s="1">
        <v>51.4</v>
      </c>
      <c r="O71" s="1">
        <v>15.58</v>
      </c>
      <c r="P71" s="1">
        <v>60.39</v>
      </c>
    </row>
    <row r="72" spans="1:16" x14ac:dyDescent="0.3">
      <c r="A72" s="1">
        <v>70</v>
      </c>
      <c r="B72" s="1">
        <v>71.62</v>
      </c>
      <c r="C72" s="1">
        <v>126.3</v>
      </c>
      <c r="D72" s="1">
        <v>85.73</v>
      </c>
      <c r="E72" s="1">
        <v>33.74</v>
      </c>
      <c r="F72" s="1">
        <v>22.75</v>
      </c>
      <c r="G72" s="1">
        <v>81.95</v>
      </c>
      <c r="H72" s="1">
        <v>41.9</v>
      </c>
      <c r="I72" s="1">
        <v>107.8</v>
      </c>
      <c r="J72" s="1">
        <v>39.56</v>
      </c>
      <c r="K72" s="1">
        <v>110.2</v>
      </c>
      <c r="L72" s="1">
        <v>79.38</v>
      </c>
      <c r="M72" s="1">
        <v>62.34</v>
      </c>
      <c r="N72" s="1">
        <v>50.2</v>
      </c>
      <c r="O72" s="1">
        <v>16.190000000000001</v>
      </c>
      <c r="P72" s="1">
        <v>61.37</v>
      </c>
    </row>
    <row r="73" spans="1:16" x14ac:dyDescent="0.3">
      <c r="A73" s="1">
        <v>71</v>
      </c>
      <c r="B73" s="1">
        <v>79.75</v>
      </c>
      <c r="C73" s="1">
        <v>130.80000000000001</v>
      </c>
      <c r="D73" s="1">
        <v>85.99</v>
      </c>
      <c r="E73" s="1">
        <v>35.08</v>
      </c>
      <c r="F73" s="1">
        <v>21.69</v>
      </c>
      <c r="G73" s="1">
        <v>86.23</v>
      </c>
      <c r="H73" s="1">
        <v>42.8</v>
      </c>
      <c r="I73" s="1">
        <v>101.4</v>
      </c>
      <c r="J73" s="1">
        <v>40.18</v>
      </c>
      <c r="K73" s="1">
        <v>111.6</v>
      </c>
      <c r="L73" s="1">
        <v>78.48</v>
      </c>
      <c r="M73" s="1">
        <v>58.67</v>
      </c>
      <c r="N73" s="1">
        <v>52.84</v>
      </c>
      <c r="O73" s="1">
        <v>16.57</v>
      </c>
      <c r="P73" s="1">
        <v>62.39</v>
      </c>
    </row>
    <row r="74" spans="1:16" x14ac:dyDescent="0.3">
      <c r="A74" s="1">
        <v>72</v>
      </c>
      <c r="B74" s="1">
        <v>67.849999999999994</v>
      </c>
      <c r="C74" s="1">
        <v>134.69999999999999</v>
      </c>
      <c r="D74" s="1">
        <v>87.36</v>
      </c>
      <c r="E74" s="1">
        <v>33.93</v>
      </c>
      <c r="F74" s="1">
        <v>22.07</v>
      </c>
      <c r="G74" s="1">
        <v>90.98</v>
      </c>
      <c r="H74" s="1">
        <v>43.24</v>
      </c>
      <c r="I74" s="1">
        <v>111</v>
      </c>
      <c r="J74" s="1">
        <v>40.770000000000003</v>
      </c>
      <c r="K74" s="1">
        <v>114</v>
      </c>
      <c r="L74" s="1">
        <v>77.2</v>
      </c>
      <c r="M74" s="1">
        <v>63.24</v>
      </c>
      <c r="N74" s="1">
        <v>53.22</v>
      </c>
      <c r="O74" s="1">
        <v>16.63</v>
      </c>
      <c r="P74" s="1">
        <v>64.569999999999993</v>
      </c>
    </row>
    <row r="75" spans="1:16" x14ac:dyDescent="0.3">
      <c r="A75" s="1">
        <v>73</v>
      </c>
      <c r="B75" s="1">
        <v>76.569999999999993</v>
      </c>
      <c r="C75" s="1">
        <v>134.6</v>
      </c>
      <c r="D75" s="1">
        <v>89.3</v>
      </c>
      <c r="E75" s="1">
        <v>36.65</v>
      </c>
      <c r="F75" s="1">
        <v>22.25</v>
      </c>
      <c r="G75" s="1">
        <v>91.75</v>
      </c>
      <c r="H75" s="1">
        <v>43.46</v>
      </c>
      <c r="I75" s="1">
        <v>105.1</v>
      </c>
      <c r="J75" s="1">
        <v>41.47</v>
      </c>
      <c r="K75" s="1">
        <v>114.6</v>
      </c>
      <c r="L75" s="1">
        <v>81.7</v>
      </c>
      <c r="M75" s="1">
        <v>60.59</v>
      </c>
      <c r="N75" s="1">
        <v>54.61</v>
      </c>
      <c r="O75" s="1">
        <v>18.75</v>
      </c>
      <c r="P75" s="1">
        <v>65.62</v>
      </c>
    </row>
    <row r="76" spans="1:16" x14ac:dyDescent="0.3">
      <c r="A76" s="1">
        <v>74</v>
      </c>
      <c r="B76" s="1">
        <v>76.430000000000007</v>
      </c>
      <c r="C76" s="1">
        <v>136.5</v>
      </c>
      <c r="D76" s="1">
        <v>92.42</v>
      </c>
      <c r="E76" s="1">
        <v>33.06</v>
      </c>
      <c r="F76" s="1">
        <v>24.64</v>
      </c>
      <c r="G76" s="1">
        <v>91.04</v>
      </c>
      <c r="H76" s="1">
        <v>44.04</v>
      </c>
      <c r="I76" s="1">
        <v>104</v>
      </c>
      <c r="J76" s="1">
        <v>41.75</v>
      </c>
      <c r="K76" s="1">
        <v>116.6</v>
      </c>
      <c r="L76" s="1">
        <v>81.150000000000006</v>
      </c>
      <c r="M76" s="1">
        <v>64.55</v>
      </c>
      <c r="N76" s="1">
        <v>56.33</v>
      </c>
      <c r="O76" s="1">
        <v>17.920000000000002</v>
      </c>
      <c r="P76" s="1">
        <v>66.650000000000006</v>
      </c>
    </row>
    <row r="77" spans="1:16" x14ac:dyDescent="0.3">
      <c r="A77" s="1">
        <v>75</v>
      </c>
      <c r="B77" s="1">
        <v>83.84</v>
      </c>
      <c r="C77" s="1">
        <v>136.19999999999999</v>
      </c>
      <c r="D77" s="1">
        <v>94.05</v>
      </c>
      <c r="E77" s="1">
        <v>36.32</v>
      </c>
      <c r="F77" s="1">
        <v>22.75</v>
      </c>
      <c r="G77" s="1">
        <v>91.73</v>
      </c>
      <c r="H77" s="1">
        <v>44.17</v>
      </c>
      <c r="I77" s="1">
        <v>105.4</v>
      </c>
      <c r="J77" s="1">
        <v>41.93</v>
      </c>
      <c r="K77" s="1">
        <v>119.1</v>
      </c>
      <c r="L77" s="1">
        <v>84.52</v>
      </c>
      <c r="M77" s="1">
        <v>56.35</v>
      </c>
      <c r="N77" s="1">
        <v>58.07</v>
      </c>
      <c r="O77" s="1">
        <v>21.65</v>
      </c>
      <c r="P77" s="1">
        <v>69.03</v>
      </c>
    </row>
    <row r="78" spans="1:16" x14ac:dyDescent="0.3">
      <c r="A78" s="1">
        <v>76</v>
      </c>
      <c r="B78" s="1">
        <v>81.459999999999994</v>
      </c>
      <c r="C78" s="1">
        <v>140.30000000000001</v>
      </c>
      <c r="D78" s="1">
        <v>94.73</v>
      </c>
      <c r="E78" s="1">
        <v>38.979999999999997</v>
      </c>
      <c r="F78" s="1">
        <v>23.5</v>
      </c>
      <c r="G78" s="1">
        <v>91.76</v>
      </c>
      <c r="H78" s="1">
        <v>44.94</v>
      </c>
      <c r="I78" s="1">
        <v>105.4</v>
      </c>
      <c r="J78" s="1">
        <v>42.78</v>
      </c>
      <c r="K78" s="1">
        <v>121.7</v>
      </c>
      <c r="L78" s="1">
        <v>89.91</v>
      </c>
      <c r="M78" s="1">
        <v>66.61</v>
      </c>
      <c r="N78" s="1">
        <v>58.48</v>
      </c>
      <c r="O78" s="1">
        <v>22.72</v>
      </c>
      <c r="P78" s="1">
        <v>70.790000000000006</v>
      </c>
    </row>
    <row r="79" spans="1:16" x14ac:dyDescent="0.3">
      <c r="A79" s="1">
        <v>77</v>
      </c>
      <c r="B79" s="1">
        <v>81.47</v>
      </c>
      <c r="C79" s="1">
        <v>146.19999999999999</v>
      </c>
      <c r="D79" s="1">
        <v>96.97</v>
      </c>
      <c r="E79" s="1">
        <v>39.65</v>
      </c>
      <c r="F79" s="1">
        <v>24.19</v>
      </c>
      <c r="G79" s="1">
        <v>97.39</v>
      </c>
      <c r="H79" s="1">
        <v>45.7</v>
      </c>
      <c r="I79" s="1">
        <v>112.2</v>
      </c>
      <c r="J79" s="1">
        <v>43.25</v>
      </c>
      <c r="K79" s="1">
        <v>125.4</v>
      </c>
      <c r="L79" s="1">
        <v>86.99</v>
      </c>
      <c r="M79" s="1">
        <v>51.2</v>
      </c>
      <c r="N79" s="1">
        <v>60.3</v>
      </c>
      <c r="O79" s="1">
        <v>20.76</v>
      </c>
      <c r="P79" s="1">
        <v>71.88</v>
      </c>
    </row>
    <row r="80" spans="1:16" x14ac:dyDescent="0.3">
      <c r="A80" s="1">
        <v>78</v>
      </c>
      <c r="B80" s="1">
        <v>81.75</v>
      </c>
      <c r="C80" s="1">
        <v>145.4</v>
      </c>
      <c r="D80" s="1">
        <v>99</v>
      </c>
      <c r="E80" s="1">
        <v>39.770000000000003</v>
      </c>
      <c r="F80" s="1">
        <v>24.22</v>
      </c>
      <c r="G80" s="1">
        <v>103.2</v>
      </c>
      <c r="H80" s="1">
        <v>46.51</v>
      </c>
      <c r="I80" s="1">
        <v>115.7</v>
      </c>
      <c r="J80" s="1">
        <v>43.97</v>
      </c>
      <c r="K80" s="1">
        <v>125.3</v>
      </c>
      <c r="L80" s="1">
        <v>89.64</v>
      </c>
      <c r="M80" s="1">
        <v>51.23</v>
      </c>
      <c r="N80" s="1">
        <v>59</v>
      </c>
      <c r="O80" s="1">
        <v>19.39</v>
      </c>
      <c r="P80" s="1">
        <v>72.94</v>
      </c>
    </row>
    <row r="81" spans="1:16" x14ac:dyDescent="0.3">
      <c r="A81" s="1">
        <v>79</v>
      </c>
      <c r="B81" s="1">
        <v>69.53</v>
      </c>
      <c r="C81" s="1">
        <v>146.69999999999999</v>
      </c>
      <c r="D81" s="1">
        <v>102.4</v>
      </c>
      <c r="E81" s="1">
        <v>40.479999999999997</v>
      </c>
      <c r="F81" s="1">
        <v>25.85</v>
      </c>
      <c r="G81" s="1">
        <v>100.6</v>
      </c>
      <c r="H81" s="1">
        <v>46.83</v>
      </c>
      <c r="I81" s="1">
        <v>116.2</v>
      </c>
      <c r="J81" s="1">
        <v>44.46</v>
      </c>
      <c r="K81" s="1">
        <v>129.1</v>
      </c>
      <c r="L81" s="1">
        <v>92.03</v>
      </c>
      <c r="M81" s="1">
        <v>59.45</v>
      </c>
      <c r="N81" s="1">
        <v>55.68</v>
      </c>
      <c r="O81" s="1">
        <v>20.010000000000002</v>
      </c>
      <c r="P81" s="1">
        <v>73.86</v>
      </c>
    </row>
    <row r="82" spans="1:16" x14ac:dyDescent="0.3">
      <c r="A82" s="1">
        <v>80</v>
      </c>
      <c r="B82" s="1">
        <v>83.59</v>
      </c>
      <c r="C82" s="1">
        <v>148</v>
      </c>
      <c r="D82" s="1">
        <v>102.8</v>
      </c>
      <c r="E82" s="1">
        <v>39.39</v>
      </c>
      <c r="F82" s="1">
        <v>24.76</v>
      </c>
      <c r="G82" s="1">
        <v>97.09</v>
      </c>
      <c r="H82" s="1">
        <v>48.22</v>
      </c>
      <c r="I82" s="1">
        <v>125.4</v>
      </c>
      <c r="J82" s="1">
        <v>45.46</v>
      </c>
      <c r="K82" s="1">
        <v>130.4</v>
      </c>
      <c r="L82" s="1">
        <v>95.12</v>
      </c>
      <c r="M82" s="1">
        <v>59.59</v>
      </c>
      <c r="N82" s="1">
        <v>60.77</v>
      </c>
      <c r="O82" s="1">
        <v>20.98</v>
      </c>
      <c r="P82" s="1">
        <v>75.17</v>
      </c>
    </row>
    <row r="83" spans="1:16" x14ac:dyDescent="0.3">
      <c r="A83" s="1">
        <v>81</v>
      </c>
      <c r="B83" s="1">
        <v>94.22</v>
      </c>
      <c r="C83" s="1">
        <v>151.30000000000001</v>
      </c>
      <c r="D83" s="1">
        <v>105.1</v>
      </c>
      <c r="E83" s="1">
        <v>40.72</v>
      </c>
      <c r="F83" s="1">
        <v>25.32</v>
      </c>
      <c r="G83" s="1">
        <v>95.4</v>
      </c>
      <c r="H83" s="1">
        <v>48.85</v>
      </c>
      <c r="I83" s="1">
        <v>128.4</v>
      </c>
      <c r="J83" s="1">
        <v>46.16</v>
      </c>
      <c r="K83" s="1">
        <v>132</v>
      </c>
      <c r="L83" s="1">
        <v>94.88</v>
      </c>
      <c r="M83" s="1">
        <v>48.1</v>
      </c>
      <c r="N83" s="1">
        <v>61.56</v>
      </c>
      <c r="O83" s="1">
        <v>20.87</v>
      </c>
      <c r="P83" s="1">
        <v>76.349999999999994</v>
      </c>
    </row>
    <row r="84" spans="1:16" x14ac:dyDescent="0.3">
      <c r="A84" s="1">
        <v>82</v>
      </c>
      <c r="B84" s="1">
        <v>97.69</v>
      </c>
      <c r="C84" s="1">
        <v>157.69999999999999</v>
      </c>
      <c r="D84" s="1">
        <v>107.5</v>
      </c>
      <c r="E84" s="1">
        <v>42.23</v>
      </c>
      <c r="F84" s="1">
        <v>26.12</v>
      </c>
      <c r="G84" s="1">
        <v>104.4</v>
      </c>
      <c r="H84" s="1">
        <v>49.71</v>
      </c>
      <c r="I84" s="1">
        <v>128.6</v>
      </c>
      <c r="J84" s="1">
        <v>46.8</v>
      </c>
      <c r="K84" s="1">
        <v>134.19999999999999</v>
      </c>
      <c r="L84" s="1">
        <v>93.21</v>
      </c>
      <c r="M84" s="1">
        <v>59.72</v>
      </c>
      <c r="N84" s="1">
        <v>63.93</v>
      </c>
      <c r="O84" s="1">
        <v>21.25</v>
      </c>
      <c r="P84" s="1">
        <v>77.290000000000006</v>
      </c>
    </row>
    <row r="85" spans="1:16" x14ac:dyDescent="0.3">
      <c r="A85" s="1">
        <v>83</v>
      </c>
      <c r="B85" s="1">
        <v>89.54</v>
      </c>
      <c r="C85" s="1">
        <v>156.9</v>
      </c>
      <c r="D85" s="1">
        <v>108.7</v>
      </c>
      <c r="E85" s="1">
        <v>38.26</v>
      </c>
      <c r="F85" s="1">
        <v>26.38</v>
      </c>
      <c r="G85" s="1">
        <v>103.4</v>
      </c>
      <c r="H85" s="1">
        <v>50.76</v>
      </c>
      <c r="I85" s="1">
        <v>133.9</v>
      </c>
      <c r="J85" s="1">
        <v>47.91</v>
      </c>
      <c r="K85" s="1">
        <v>135.69999999999999</v>
      </c>
      <c r="L85" s="1">
        <v>94.9</v>
      </c>
      <c r="M85" s="1">
        <v>76.900000000000006</v>
      </c>
      <c r="N85" s="1">
        <v>64.650000000000006</v>
      </c>
      <c r="O85" s="1">
        <v>21.61</v>
      </c>
      <c r="P85" s="1">
        <v>78.66</v>
      </c>
    </row>
    <row r="86" spans="1:16" x14ac:dyDescent="0.3">
      <c r="A86" s="1">
        <v>84</v>
      </c>
      <c r="B86" s="1">
        <v>94.32</v>
      </c>
      <c r="C86" s="1">
        <v>159.6</v>
      </c>
      <c r="D86" s="1">
        <v>110.2</v>
      </c>
      <c r="E86" s="1">
        <v>41.78</v>
      </c>
      <c r="F86" s="1">
        <v>26.51</v>
      </c>
      <c r="G86" s="1">
        <v>101.6</v>
      </c>
      <c r="H86" s="1">
        <v>54.71</v>
      </c>
      <c r="I86" s="1">
        <v>127</v>
      </c>
      <c r="J86" s="1">
        <v>49.14</v>
      </c>
      <c r="K86" s="1">
        <v>138.80000000000001</v>
      </c>
      <c r="L86" s="1">
        <v>97.18</v>
      </c>
      <c r="M86" s="1">
        <v>74.33</v>
      </c>
      <c r="N86" s="1">
        <v>64.260000000000005</v>
      </c>
      <c r="O86" s="1">
        <v>21.8</v>
      </c>
      <c r="P86" s="1">
        <v>80.08</v>
      </c>
    </row>
    <row r="87" spans="1:16" x14ac:dyDescent="0.3">
      <c r="A87" s="1">
        <v>85</v>
      </c>
      <c r="B87" s="1">
        <v>95.99</v>
      </c>
      <c r="C87" s="1">
        <v>163.9</v>
      </c>
      <c r="D87" s="1">
        <v>112.2</v>
      </c>
      <c r="E87" s="1">
        <v>43.57</v>
      </c>
      <c r="F87" s="1">
        <v>27.4</v>
      </c>
      <c r="G87" s="1">
        <v>108</v>
      </c>
      <c r="H87" s="1">
        <v>56.14</v>
      </c>
      <c r="I87" s="1">
        <v>132.5</v>
      </c>
      <c r="J87" s="1">
        <v>49.62</v>
      </c>
      <c r="K87" s="1">
        <v>140.9</v>
      </c>
      <c r="L87" s="1">
        <v>101.3</v>
      </c>
      <c r="M87" s="1">
        <v>74.290000000000006</v>
      </c>
      <c r="N87" s="1">
        <v>65.84</v>
      </c>
      <c r="O87" s="1">
        <v>24.32</v>
      </c>
      <c r="P87" s="1">
        <v>81.150000000000006</v>
      </c>
    </row>
    <row r="88" spans="1:16" x14ac:dyDescent="0.3">
      <c r="A88" s="1">
        <v>86</v>
      </c>
      <c r="B88" s="1">
        <v>95.14</v>
      </c>
      <c r="C88" s="1">
        <v>168</v>
      </c>
      <c r="D88" s="1">
        <v>112.6</v>
      </c>
      <c r="E88" s="1">
        <v>43.51</v>
      </c>
      <c r="F88" s="1">
        <v>27.64</v>
      </c>
      <c r="G88" s="1">
        <v>112.3</v>
      </c>
      <c r="H88" s="1">
        <v>53.2</v>
      </c>
      <c r="I88" s="1">
        <v>135.19999999999999</v>
      </c>
      <c r="J88" s="1">
        <v>50.5</v>
      </c>
      <c r="K88" s="1">
        <v>141.5</v>
      </c>
      <c r="L88" s="1">
        <v>106.3</v>
      </c>
      <c r="M88" s="1">
        <v>61.1</v>
      </c>
      <c r="N88" s="1">
        <v>66.63</v>
      </c>
      <c r="O88" s="1">
        <v>22.27</v>
      </c>
      <c r="P88" s="1">
        <v>82.6</v>
      </c>
    </row>
    <row r="89" spans="1:16" x14ac:dyDescent="0.3">
      <c r="A89" s="1">
        <v>87</v>
      </c>
      <c r="B89" s="1">
        <v>98.24</v>
      </c>
      <c r="C89" s="1">
        <v>166.8</v>
      </c>
      <c r="D89" s="1">
        <v>115.6</v>
      </c>
      <c r="E89" s="1">
        <v>44.89</v>
      </c>
      <c r="F89" s="1">
        <v>27.9</v>
      </c>
      <c r="G89" s="1">
        <v>104.4</v>
      </c>
      <c r="H89" s="1">
        <v>55.64</v>
      </c>
      <c r="I89" s="1">
        <v>145.5</v>
      </c>
      <c r="J89" s="1">
        <v>50.98</v>
      </c>
      <c r="K89" s="1">
        <v>144.9</v>
      </c>
      <c r="L89" s="1">
        <v>103.7</v>
      </c>
      <c r="M89" s="1">
        <v>71.03</v>
      </c>
      <c r="N89" s="1">
        <v>68.099999999999994</v>
      </c>
      <c r="O89" s="1">
        <v>22.47</v>
      </c>
      <c r="P89" s="1">
        <v>83.72</v>
      </c>
    </row>
    <row r="90" spans="1:16" x14ac:dyDescent="0.3">
      <c r="A90" s="1">
        <v>88</v>
      </c>
      <c r="B90" s="1">
        <v>98.68</v>
      </c>
      <c r="C90" s="1">
        <v>172.5</v>
      </c>
      <c r="D90" s="1">
        <v>117</v>
      </c>
      <c r="E90" s="1">
        <v>46.72</v>
      </c>
      <c r="F90" s="1">
        <v>28.25</v>
      </c>
      <c r="G90" s="1">
        <v>113.6</v>
      </c>
      <c r="H90" s="1">
        <v>56.24</v>
      </c>
      <c r="I90" s="1">
        <v>140.6</v>
      </c>
      <c r="J90" s="1">
        <v>51.38</v>
      </c>
      <c r="K90" s="1">
        <v>147</v>
      </c>
      <c r="L90" s="1">
        <v>103.1</v>
      </c>
      <c r="M90" s="1">
        <v>59.08</v>
      </c>
      <c r="N90" s="1">
        <v>65.989999999999995</v>
      </c>
      <c r="O90" s="1">
        <v>22.75</v>
      </c>
      <c r="P90" s="1">
        <v>84.96</v>
      </c>
    </row>
    <row r="91" spans="1:16" x14ac:dyDescent="0.3">
      <c r="A91" s="1">
        <v>89</v>
      </c>
      <c r="B91" s="1">
        <v>94.51</v>
      </c>
      <c r="C91" s="1">
        <v>174.5</v>
      </c>
      <c r="D91" s="1">
        <v>118.7</v>
      </c>
      <c r="E91" s="1">
        <v>46.66</v>
      </c>
      <c r="F91" s="1">
        <v>29.02</v>
      </c>
      <c r="G91" s="1">
        <v>109.1</v>
      </c>
      <c r="H91" s="1">
        <v>56.05</v>
      </c>
      <c r="I91" s="1">
        <v>153.30000000000001</v>
      </c>
      <c r="J91" s="1">
        <v>51.99</v>
      </c>
      <c r="K91" s="1">
        <v>150</v>
      </c>
      <c r="L91" s="1">
        <v>106.1</v>
      </c>
      <c r="M91" s="1">
        <v>64.319999999999993</v>
      </c>
      <c r="N91" s="1">
        <v>68</v>
      </c>
      <c r="O91" s="1">
        <v>23.16</v>
      </c>
      <c r="P91" s="1">
        <v>85.49</v>
      </c>
    </row>
    <row r="92" spans="1:16" x14ac:dyDescent="0.3">
      <c r="A92" s="1">
        <v>90</v>
      </c>
      <c r="B92" s="1">
        <v>105.1</v>
      </c>
      <c r="C92" s="1">
        <v>177.1</v>
      </c>
      <c r="D92" s="1">
        <v>121.4</v>
      </c>
      <c r="E92" s="1">
        <v>46.47</v>
      </c>
      <c r="F92" s="1">
        <v>30.07</v>
      </c>
      <c r="G92" s="1">
        <v>114.9</v>
      </c>
      <c r="H92" s="1">
        <v>55.92</v>
      </c>
      <c r="I92" s="1">
        <v>158.30000000000001</v>
      </c>
      <c r="J92" s="1">
        <v>52.67</v>
      </c>
      <c r="K92" s="1">
        <v>153.19999999999999</v>
      </c>
      <c r="L92" s="1">
        <v>105.5</v>
      </c>
      <c r="M92" s="1">
        <v>79.95</v>
      </c>
      <c r="N92" s="1">
        <v>68.239999999999995</v>
      </c>
      <c r="O92" s="1">
        <v>23.3</v>
      </c>
      <c r="P92" s="1">
        <v>86.66</v>
      </c>
    </row>
    <row r="93" spans="1:16" x14ac:dyDescent="0.3">
      <c r="A93" s="1">
        <v>91</v>
      </c>
      <c r="B93" s="1">
        <v>108</v>
      </c>
      <c r="C93" s="1">
        <v>180.3</v>
      </c>
      <c r="D93" s="1">
        <v>120.9</v>
      </c>
      <c r="E93" s="1">
        <v>42.79</v>
      </c>
      <c r="F93" s="1">
        <v>31.09</v>
      </c>
      <c r="G93" s="1">
        <v>119.9</v>
      </c>
      <c r="H93" s="1">
        <v>58.38</v>
      </c>
      <c r="I93" s="1">
        <v>146</v>
      </c>
      <c r="J93" s="1">
        <v>52.88</v>
      </c>
      <c r="K93" s="1">
        <v>156.19999999999999</v>
      </c>
      <c r="L93" s="1">
        <v>107.1</v>
      </c>
      <c r="M93" s="1">
        <v>89.97</v>
      </c>
      <c r="N93" s="1">
        <v>68.13</v>
      </c>
      <c r="O93" s="1">
        <v>23.69</v>
      </c>
      <c r="P93" s="1">
        <v>87.14</v>
      </c>
    </row>
    <row r="94" spans="1:16" x14ac:dyDescent="0.3">
      <c r="A94" s="1">
        <v>92</v>
      </c>
      <c r="B94" s="1">
        <v>108.8</v>
      </c>
      <c r="C94" s="1">
        <v>181.3</v>
      </c>
      <c r="D94" s="1">
        <v>123.5</v>
      </c>
      <c r="E94" s="1">
        <v>46.51</v>
      </c>
      <c r="F94" s="1">
        <v>31.3</v>
      </c>
      <c r="G94" s="1">
        <v>116.4</v>
      </c>
      <c r="H94" s="1">
        <v>61.15</v>
      </c>
      <c r="I94" s="1">
        <v>151.19999999999999</v>
      </c>
      <c r="J94" s="1">
        <v>53.42</v>
      </c>
      <c r="K94" s="1">
        <v>159.69999999999999</v>
      </c>
      <c r="L94" s="1">
        <v>107.4</v>
      </c>
      <c r="M94" s="1">
        <v>90.62</v>
      </c>
      <c r="N94" s="1">
        <v>69.7</v>
      </c>
      <c r="O94" s="1">
        <v>23.98</v>
      </c>
      <c r="P94" s="1">
        <v>87.95</v>
      </c>
    </row>
    <row r="95" spans="1:16" x14ac:dyDescent="0.3">
      <c r="A95" s="1">
        <v>93</v>
      </c>
      <c r="B95" s="1">
        <v>108.1</v>
      </c>
      <c r="C95" s="1">
        <v>184.4</v>
      </c>
      <c r="D95" s="1">
        <v>124.8</v>
      </c>
      <c r="E95" s="1">
        <v>49.78</v>
      </c>
      <c r="F95" s="1">
        <v>31.65</v>
      </c>
      <c r="G95" s="1">
        <v>126.2</v>
      </c>
      <c r="H95" s="1">
        <v>60.47</v>
      </c>
      <c r="I95" s="1">
        <v>155.9</v>
      </c>
      <c r="J95" s="1">
        <v>54.05</v>
      </c>
      <c r="K95" s="1">
        <v>159.9</v>
      </c>
      <c r="L95" s="1">
        <v>112.5</v>
      </c>
      <c r="M95" s="1">
        <v>90.07</v>
      </c>
      <c r="N95" s="1">
        <v>70.88</v>
      </c>
      <c r="O95" s="1">
        <v>24.31</v>
      </c>
      <c r="P95" s="1">
        <v>89.65</v>
      </c>
    </row>
    <row r="96" spans="1:16" x14ac:dyDescent="0.3">
      <c r="A96" s="1">
        <v>94</v>
      </c>
      <c r="B96" s="1">
        <v>111</v>
      </c>
      <c r="C96" s="1">
        <v>188.5</v>
      </c>
      <c r="D96" s="1">
        <v>126.4</v>
      </c>
      <c r="E96" s="1">
        <v>48.21</v>
      </c>
      <c r="F96" s="1">
        <v>31.75</v>
      </c>
      <c r="G96" s="1">
        <v>128.9</v>
      </c>
      <c r="H96" s="1">
        <v>61.27</v>
      </c>
      <c r="I96" s="1">
        <v>154.80000000000001</v>
      </c>
      <c r="J96" s="1">
        <v>54.78</v>
      </c>
      <c r="K96" s="1">
        <v>161.80000000000001</v>
      </c>
      <c r="L96" s="1">
        <v>117.5</v>
      </c>
      <c r="M96" s="1">
        <v>88.04</v>
      </c>
      <c r="N96" s="1">
        <v>71.91</v>
      </c>
      <c r="O96" s="1">
        <v>24.64</v>
      </c>
      <c r="P96" s="1">
        <v>91.14</v>
      </c>
    </row>
    <row r="97" spans="1:16" x14ac:dyDescent="0.3">
      <c r="A97" s="1">
        <v>95</v>
      </c>
      <c r="B97" s="1">
        <v>106.1</v>
      </c>
      <c r="C97" s="1">
        <v>190.5</v>
      </c>
      <c r="D97" s="1">
        <v>127.6</v>
      </c>
      <c r="E97" s="1">
        <v>50.4</v>
      </c>
      <c r="F97" s="1">
        <v>32.33</v>
      </c>
      <c r="G97" s="1">
        <v>128.5</v>
      </c>
      <c r="H97" s="1">
        <v>63.52</v>
      </c>
      <c r="I97" s="1">
        <v>169.9</v>
      </c>
      <c r="J97" s="1">
        <v>55.42</v>
      </c>
      <c r="K97" s="1">
        <v>162.4</v>
      </c>
      <c r="L97" s="1">
        <v>117.5</v>
      </c>
      <c r="M97" s="1">
        <v>93.21</v>
      </c>
      <c r="N97" s="1">
        <v>72.02</v>
      </c>
      <c r="O97" s="1">
        <v>24.92</v>
      </c>
      <c r="P97" s="1">
        <v>91.71</v>
      </c>
    </row>
    <row r="98" spans="1:16" x14ac:dyDescent="0.3">
      <c r="A98" s="1">
        <v>96</v>
      </c>
      <c r="B98" s="1">
        <v>108.5</v>
      </c>
      <c r="C98" s="1">
        <v>191.1</v>
      </c>
      <c r="D98" s="1">
        <v>128</v>
      </c>
      <c r="E98" s="1">
        <v>50.98</v>
      </c>
      <c r="F98" s="1">
        <v>32.4</v>
      </c>
      <c r="G98" s="1">
        <v>127</v>
      </c>
      <c r="H98" s="1">
        <v>64.05</v>
      </c>
      <c r="I98" s="1">
        <v>165.7</v>
      </c>
      <c r="J98" s="1">
        <v>55.75</v>
      </c>
      <c r="K98" s="1">
        <v>164.4</v>
      </c>
      <c r="L98" s="1">
        <v>115.7</v>
      </c>
      <c r="M98" s="1">
        <v>93.59</v>
      </c>
      <c r="N98" s="1">
        <v>72.349999999999994</v>
      </c>
      <c r="O98" s="1">
        <v>25.62</v>
      </c>
      <c r="P98" s="1">
        <v>93.36</v>
      </c>
    </row>
    <row r="99" spans="1:16" x14ac:dyDescent="0.3">
      <c r="A99" s="1">
        <v>97</v>
      </c>
      <c r="B99" s="1">
        <v>111.7</v>
      </c>
      <c r="C99" s="1">
        <v>195.5</v>
      </c>
      <c r="D99" s="1">
        <v>129.4</v>
      </c>
      <c r="E99" s="1">
        <v>51.85</v>
      </c>
      <c r="F99" s="1">
        <v>32.82</v>
      </c>
      <c r="G99" s="1">
        <v>126.7</v>
      </c>
      <c r="H99" s="1">
        <v>64.94</v>
      </c>
      <c r="I99" s="1">
        <v>168.4</v>
      </c>
      <c r="J99" s="1">
        <v>56</v>
      </c>
      <c r="K99" s="1">
        <v>167</v>
      </c>
      <c r="L99" s="1">
        <v>119.9</v>
      </c>
      <c r="M99" s="1">
        <v>93.4</v>
      </c>
      <c r="N99" s="1">
        <v>73.47</v>
      </c>
      <c r="O99" s="1">
        <v>26.07</v>
      </c>
      <c r="P99" s="1">
        <v>94.15</v>
      </c>
    </row>
    <row r="100" spans="1:16" x14ac:dyDescent="0.3">
      <c r="A100" s="1">
        <v>98</v>
      </c>
      <c r="B100" s="1">
        <v>116.5</v>
      </c>
      <c r="C100" s="1">
        <v>195.6</v>
      </c>
      <c r="D100" s="1">
        <v>132.1</v>
      </c>
      <c r="E100" s="1">
        <v>52.97</v>
      </c>
      <c r="F100" s="1">
        <v>33.25</v>
      </c>
      <c r="G100" s="1">
        <v>133.1</v>
      </c>
      <c r="H100" s="1">
        <v>65.040000000000006</v>
      </c>
      <c r="I100" s="1">
        <v>166.3</v>
      </c>
      <c r="J100" s="1">
        <v>56.75</v>
      </c>
      <c r="K100" s="1">
        <v>167.9</v>
      </c>
      <c r="L100" s="1">
        <v>121.1</v>
      </c>
      <c r="M100" s="1">
        <v>87.62</v>
      </c>
      <c r="N100" s="1">
        <v>71.16</v>
      </c>
      <c r="O100" s="1">
        <v>26.63</v>
      </c>
      <c r="P100" s="1">
        <v>95.15</v>
      </c>
    </row>
    <row r="101" spans="1:16" x14ac:dyDescent="0.3">
      <c r="A101" s="1">
        <v>99</v>
      </c>
      <c r="B101" s="1">
        <v>118</v>
      </c>
      <c r="C101" s="1"/>
      <c r="D101" s="1">
        <v>133.4</v>
      </c>
      <c r="E101" s="1">
        <v>53.57</v>
      </c>
      <c r="F101" s="1">
        <v>33.25</v>
      </c>
      <c r="G101" s="1">
        <v>129.69999999999999</v>
      </c>
      <c r="H101" s="1">
        <v>66.95</v>
      </c>
      <c r="I101" s="1">
        <v>181.8</v>
      </c>
      <c r="J101" s="1">
        <v>57.57</v>
      </c>
      <c r="K101" s="1">
        <v>169.4</v>
      </c>
      <c r="L101" s="1">
        <v>122.7</v>
      </c>
      <c r="M101" s="1">
        <v>87.46</v>
      </c>
      <c r="N101" s="1">
        <v>76.22</v>
      </c>
      <c r="O101" s="1">
        <v>26.96</v>
      </c>
      <c r="P101" s="1">
        <v>95.75</v>
      </c>
    </row>
    <row r="102" spans="1:16" x14ac:dyDescent="0.3">
      <c r="A102" s="1">
        <v>100</v>
      </c>
      <c r="B102" s="1">
        <v>117.6</v>
      </c>
      <c r="C102" s="1"/>
      <c r="D102" s="1">
        <v>132.80000000000001</v>
      </c>
      <c r="E102" s="1">
        <v>52.1</v>
      </c>
      <c r="F102" s="1">
        <v>33.380000000000003</v>
      </c>
      <c r="G102" s="1">
        <v>131.1</v>
      </c>
      <c r="H102" s="1">
        <v>67.52</v>
      </c>
      <c r="I102" s="1">
        <v>174.7</v>
      </c>
      <c r="J102" s="1">
        <v>58.32</v>
      </c>
      <c r="K102" s="1">
        <v>171.4</v>
      </c>
      <c r="L102" s="1">
        <v>122.2</v>
      </c>
      <c r="M102" s="1">
        <v>73.56</v>
      </c>
      <c r="N102" s="1">
        <v>75.86</v>
      </c>
      <c r="O102" s="1">
        <v>27.26</v>
      </c>
      <c r="P102" s="1">
        <v>96.91</v>
      </c>
    </row>
    <row r="103" spans="1:16" x14ac:dyDescent="0.3">
      <c r="A103" s="1">
        <v>101</v>
      </c>
      <c r="B103" s="1">
        <v>89.83</v>
      </c>
      <c r="C103" s="1"/>
      <c r="D103" s="1">
        <v>135.30000000000001</v>
      </c>
      <c r="E103" s="1">
        <v>50.1</v>
      </c>
      <c r="F103" s="1">
        <v>33.93</v>
      </c>
      <c r="G103" s="1">
        <v>136.1</v>
      </c>
      <c r="H103" s="1">
        <v>68.69</v>
      </c>
      <c r="I103" s="1">
        <v>172.2</v>
      </c>
      <c r="J103" s="1">
        <v>59.5</v>
      </c>
      <c r="K103" s="1">
        <v>174.8</v>
      </c>
      <c r="L103" s="1">
        <v>120.5</v>
      </c>
      <c r="M103" s="1">
        <v>79.31</v>
      </c>
      <c r="N103" s="1">
        <v>77.73</v>
      </c>
      <c r="O103" s="1">
        <v>27.67</v>
      </c>
      <c r="P103" s="1">
        <v>97.63</v>
      </c>
    </row>
    <row r="104" spans="1:16" x14ac:dyDescent="0.3">
      <c r="A104" s="1">
        <v>102</v>
      </c>
      <c r="B104" s="1">
        <v>125.2</v>
      </c>
      <c r="C104" s="1"/>
      <c r="D104" s="1">
        <v>138.5</v>
      </c>
      <c r="E104" s="1">
        <v>50.04</v>
      </c>
      <c r="F104" s="1">
        <v>34.21</v>
      </c>
      <c r="G104" s="1">
        <v>140.9</v>
      </c>
      <c r="H104" s="1">
        <v>69.97</v>
      </c>
      <c r="I104" s="1">
        <v>183.3</v>
      </c>
      <c r="J104" s="1">
        <v>60.33</v>
      </c>
      <c r="K104" s="1">
        <v>176.2</v>
      </c>
      <c r="L104" s="1">
        <v>121.9</v>
      </c>
      <c r="M104" s="1">
        <v>92.4</v>
      </c>
      <c r="N104" s="1">
        <v>76.180000000000007</v>
      </c>
      <c r="O104" s="1">
        <v>27.96</v>
      </c>
      <c r="P104" s="1">
        <v>98.8</v>
      </c>
    </row>
    <row r="105" spans="1:16" x14ac:dyDescent="0.3">
      <c r="A105" s="1">
        <v>103</v>
      </c>
      <c r="B105" s="1">
        <v>128.5</v>
      </c>
      <c r="C105" s="1"/>
      <c r="D105" s="1">
        <v>140.69999999999999</v>
      </c>
      <c r="E105" s="1">
        <v>51.67</v>
      </c>
      <c r="F105" s="1">
        <v>34.49</v>
      </c>
      <c r="G105" s="1">
        <v>137</v>
      </c>
      <c r="H105" s="1">
        <v>70.59</v>
      </c>
      <c r="I105" s="1">
        <v>187</v>
      </c>
      <c r="J105" s="1">
        <v>61.34</v>
      </c>
      <c r="K105" s="1">
        <v>176.9</v>
      </c>
      <c r="L105" s="1">
        <v>123.8</v>
      </c>
      <c r="M105" s="1">
        <v>79.77</v>
      </c>
      <c r="N105" s="1">
        <v>71.16</v>
      </c>
      <c r="O105" s="1">
        <v>28.11</v>
      </c>
      <c r="P105" s="1">
        <v>100.2</v>
      </c>
    </row>
    <row r="106" spans="1:16" x14ac:dyDescent="0.3">
      <c r="A106" s="1">
        <v>104</v>
      </c>
      <c r="B106" s="1">
        <v>133.19999999999999</v>
      </c>
      <c r="C106" s="1"/>
      <c r="D106" s="1">
        <v>141.19999999999999</v>
      </c>
      <c r="E106" s="1">
        <v>55.5</v>
      </c>
      <c r="F106" s="1">
        <v>34.909999999999997</v>
      </c>
      <c r="G106" s="1">
        <v>141.30000000000001</v>
      </c>
      <c r="H106" s="1">
        <v>72.760000000000005</v>
      </c>
      <c r="I106" s="1">
        <v>188.8</v>
      </c>
      <c r="J106" s="1">
        <v>61.89</v>
      </c>
      <c r="K106" s="1">
        <v>179.7</v>
      </c>
      <c r="L106" s="1">
        <v>128.1</v>
      </c>
      <c r="M106" s="1">
        <v>101.4</v>
      </c>
      <c r="N106" s="1">
        <v>79.39</v>
      </c>
      <c r="O106" s="1">
        <v>28.7</v>
      </c>
      <c r="P106" s="1">
        <v>101.3</v>
      </c>
    </row>
    <row r="107" spans="1:16" x14ac:dyDescent="0.3">
      <c r="A107" s="1">
        <v>105</v>
      </c>
      <c r="B107" s="1">
        <v>111.7</v>
      </c>
      <c r="C107" s="1"/>
      <c r="D107" s="1">
        <v>142.5</v>
      </c>
      <c r="E107" s="1">
        <v>56.25</v>
      </c>
      <c r="F107" s="1">
        <v>35.35</v>
      </c>
      <c r="G107" s="1">
        <v>145.19999999999999</v>
      </c>
      <c r="H107" s="1">
        <v>72.13</v>
      </c>
      <c r="I107" s="1">
        <v>190.3</v>
      </c>
      <c r="J107" s="1">
        <v>62.04</v>
      </c>
      <c r="K107" s="1">
        <v>179.9</v>
      </c>
      <c r="L107" s="1">
        <v>128.1</v>
      </c>
      <c r="M107" s="1">
        <v>88.86</v>
      </c>
      <c r="N107" s="1">
        <v>70.47</v>
      </c>
      <c r="O107" s="1">
        <v>28.76</v>
      </c>
      <c r="P107" s="1">
        <v>101.7</v>
      </c>
    </row>
    <row r="108" spans="1:16" x14ac:dyDescent="0.3">
      <c r="A108" s="1">
        <v>106</v>
      </c>
      <c r="B108" s="1">
        <v>132.4</v>
      </c>
      <c r="C108" s="1"/>
      <c r="D108" s="1">
        <v>143.6</v>
      </c>
      <c r="E108" s="1">
        <v>57.57</v>
      </c>
      <c r="F108" s="1">
        <v>35.92</v>
      </c>
      <c r="G108" s="1">
        <v>145.5</v>
      </c>
      <c r="H108" s="1">
        <v>72.45</v>
      </c>
      <c r="I108" s="1">
        <v>185.7</v>
      </c>
      <c r="J108" s="1">
        <v>63.12</v>
      </c>
      <c r="K108" s="1">
        <v>183.3</v>
      </c>
      <c r="L108" s="1">
        <v>127.6</v>
      </c>
      <c r="M108" s="1">
        <v>96.92</v>
      </c>
      <c r="N108" s="1">
        <v>75.14</v>
      </c>
      <c r="O108" s="1">
        <v>30.74</v>
      </c>
      <c r="P108" s="1">
        <v>102.2</v>
      </c>
    </row>
    <row r="109" spans="1:16" x14ac:dyDescent="0.3">
      <c r="A109" s="1">
        <v>107</v>
      </c>
      <c r="B109" s="1">
        <v>138.4</v>
      </c>
      <c r="C109" s="1"/>
      <c r="D109" s="1">
        <v>145.5</v>
      </c>
      <c r="E109" s="1">
        <v>57.26</v>
      </c>
      <c r="F109" s="1">
        <v>36.24</v>
      </c>
      <c r="G109" s="1">
        <v>148.19999999999999</v>
      </c>
      <c r="H109" s="1">
        <v>73.84</v>
      </c>
      <c r="I109" s="1">
        <v>185.2</v>
      </c>
      <c r="J109" s="1">
        <v>63.61</v>
      </c>
      <c r="K109" s="1">
        <v>187.3</v>
      </c>
      <c r="L109" s="1">
        <v>131.1</v>
      </c>
      <c r="M109" s="1">
        <v>98.71</v>
      </c>
      <c r="N109" s="1">
        <v>76.599999999999994</v>
      </c>
      <c r="O109" s="1">
        <v>29.05</v>
      </c>
      <c r="P109" s="1">
        <v>102.9</v>
      </c>
    </row>
    <row r="110" spans="1:16" x14ac:dyDescent="0.3">
      <c r="A110" s="1">
        <v>108</v>
      </c>
      <c r="B110" s="1">
        <v>108.5</v>
      </c>
      <c r="C110" s="1"/>
      <c r="D110" s="1">
        <v>147</v>
      </c>
      <c r="E110" s="1">
        <v>58.16</v>
      </c>
      <c r="F110" s="1">
        <v>36.729999999999997</v>
      </c>
      <c r="G110" s="1">
        <v>150.30000000000001</v>
      </c>
      <c r="H110" s="1">
        <v>74.11</v>
      </c>
      <c r="I110" s="1">
        <v>188.2</v>
      </c>
      <c r="J110" s="1">
        <v>64.02</v>
      </c>
      <c r="K110" s="1">
        <v>185.7</v>
      </c>
      <c r="L110" s="1">
        <v>132.19999999999999</v>
      </c>
      <c r="M110" s="1">
        <v>102</v>
      </c>
      <c r="N110" s="1">
        <v>81.06</v>
      </c>
      <c r="O110" s="1">
        <v>30.08</v>
      </c>
      <c r="P110" s="1">
        <v>104</v>
      </c>
    </row>
    <row r="111" spans="1:16" x14ac:dyDescent="0.3">
      <c r="A111" s="1">
        <v>109</v>
      </c>
      <c r="B111" s="1">
        <v>134.19999999999999</v>
      </c>
      <c r="C111" s="1"/>
      <c r="D111" s="1">
        <v>148.80000000000001</v>
      </c>
      <c r="E111" s="1">
        <v>59.2</v>
      </c>
      <c r="F111" s="1">
        <v>36.97</v>
      </c>
      <c r="G111" s="1">
        <v>152.1</v>
      </c>
      <c r="H111" s="1">
        <v>76.16</v>
      </c>
      <c r="I111" s="1">
        <v>193.2</v>
      </c>
      <c r="J111" s="1">
        <v>64.58</v>
      </c>
      <c r="K111" s="1">
        <v>187.9</v>
      </c>
      <c r="L111" s="1">
        <v>131.5</v>
      </c>
      <c r="M111" s="1">
        <v>102.1</v>
      </c>
      <c r="N111" s="1">
        <v>74.38</v>
      </c>
      <c r="O111" s="1">
        <v>30.65</v>
      </c>
      <c r="P111" s="1">
        <v>104.7</v>
      </c>
    </row>
    <row r="112" spans="1:16" x14ac:dyDescent="0.3">
      <c r="A112" s="1">
        <v>110</v>
      </c>
      <c r="B112" s="1">
        <v>138.1</v>
      </c>
      <c r="C112" s="1"/>
      <c r="D112" s="1">
        <v>150</v>
      </c>
      <c r="E112" s="1">
        <v>60.22</v>
      </c>
      <c r="F112" s="1">
        <v>37.15</v>
      </c>
      <c r="G112" s="1">
        <v>154.80000000000001</v>
      </c>
      <c r="H112" s="1">
        <v>75.900000000000006</v>
      </c>
      <c r="I112" s="1">
        <v>194.1</v>
      </c>
      <c r="J112" s="1">
        <v>65.47</v>
      </c>
      <c r="K112" s="1">
        <v>190.5</v>
      </c>
      <c r="L112" s="1">
        <v>133.19999999999999</v>
      </c>
      <c r="M112" s="1">
        <v>96.32</v>
      </c>
      <c r="N112" s="1">
        <v>80.040000000000006</v>
      </c>
      <c r="O112" s="1">
        <v>33.25</v>
      </c>
      <c r="P112" s="1">
        <v>105.7</v>
      </c>
    </row>
    <row r="113" spans="1:16" x14ac:dyDescent="0.3">
      <c r="A113" s="1">
        <v>111</v>
      </c>
      <c r="B113" s="1">
        <v>130.69999999999999</v>
      </c>
      <c r="C113" s="1"/>
      <c r="D113" s="1">
        <v>151.80000000000001</v>
      </c>
      <c r="E113" s="1">
        <v>60.2</v>
      </c>
      <c r="F113" s="1">
        <v>37.770000000000003</v>
      </c>
      <c r="G113" s="1">
        <v>159</v>
      </c>
      <c r="H113" s="1">
        <v>74.760000000000005</v>
      </c>
      <c r="I113" s="1">
        <v>194.4</v>
      </c>
      <c r="J113" s="1">
        <v>66.63</v>
      </c>
      <c r="K113" s="1">
        <v>193.6</v>
      </c>
      <c r="L113" s="1">
        <v>133.1</v>
      </c>
      <c r="M113" s="1">
        <v>89.96</v>
      </c>
      <c r="N113" s="1">
        <v>72.83</v>
      </c>
      <c r="O113" s="1">
        <v>33.630000000000003</v>
      </c>
      <c r="P113" s="1">
        <v>106.2</v>
      </c>
    </row>
    <row r="114" spans="1:16" x14ac:dyDescent="0.3">
      <c r="A114" s="1">
        <v>112</v>
      </c>
      <c r="B114" s="1">
        <v>126.8</v>
      </c>
      <c r="C114" s="1"/>
      <c r="D114" s="1">
        <v>153.1</v>
      </c>
      <c r="E114" s="1">
        <v>58.19</v>
      </c>
      <c r="F114" s="1">
        <v>38.619999999999997</v>
      </c>
      <c r="G114" s="1">
        <v>158.4</v>
      </c>
      <c r="H114" s="1">
        <v>75.67</v>
      </c>
      <c r="I114" s="1">
        <v>194.8</v>
      </c>
      <c r="J114" s="1">
        <v>67.45</v>
      </c>
      <c r="K114" s="1">
        <v>195.6</v>
      </c>
      <c r="L114" s="1">
        <v>134.1</v>
      </c>
      <c r="M114" s="1">
        <v>86.45</v>
      </c>
      <c r="N114" s="1">
        <v>76.98</v>
      </c>
      <c r="O114" s="1">
        <v>31.75</v>
      </c>
      <c r="P114" s="1">
        <v>108.4</v>
      </c>
    </row>
    <row r="115" spans="1:16" x14ac:dyDescent="0.3">
      <c r="A115" s="1">
        <v>113</v>
      </c>
      <c r="B115" s="1">
        <v>124.2</v>
      </c>
      <c r="C115" s="1"/>
      <c r="D115" s="1">
        <v>155.6</v>
      </c>
      <c r="E115" s="1">
        <v>58.42</v>
      </c>
      <c r="F115" s="1">
        <v>39</v>
      </c>
      <c r="G115" s="1">
        <v>158.6</v>
      </c>
      <c r="H115" s="1">
        <v>77.290000000000006</v>
      </c>
      <c r="I115" s="1">
        <v>195.7</v>
      </c>
      <c r="J115" s="1">
        <v>67.819999999999993</v>
      </c>
      <c r="K115" s="1">
        <v>198.6</v>
      </c>
      <c r="L115" s="1">
        <v>135.19999999999999</v>
      </c>
      <c r="M115" s="1">
        <v>90.82</v>
      </c>
      <c r="N115" s="1">
        <v>78</v>
      </c>
      <c r="O115" s="1">
        <v>31.46</v>
      </c>
      <c r="P115" s="1">
        <v>109.2</v>
      </c>
    </row>
    <row r="116" spans="1:16" x14ac:dyDescent="0.3">
      <c r="A116" s="1">
        <v>114</v>
      </c>
      <c r="B116" s="1">
        <v>136.6</v>
      </c>
      <c r="C116" s="1"/>
      <c r="D116" s="1">
        <v>157.4</v>
      </c>
      <c r="E116" s="1">
        <v>58.11</v>
      </c>
      <c r="F116" s="1">
        <v>39.25</v>
      </c>
      <c r="G116" s="1">
        <v>157.80000000000001</v>
      </c>
      <c r="H116" s="1">
        <v>79.02</v>
      </c>
      <c r="I116" s="1">
        <v>198.2</v>
      </c>
      <c r="J116" s="1">
        <v>68.47</v>
      </c>
      <c r="K116" s="1"/>
      <c r="L116" s="1">
        <v>135.80000000000001</v>
      </c>
      <c r="M116" s="1">
        <v>98.19</v>
      </c>
      <c r="N116" s="1">
        <v>87.06</v>
      </c>
      <c r="O116" s="1">
        <v>31.67</v>
      </c>
      <c r="P116" s="1">
        <v>110</v>
      </c>
    </row>
    <row r="117" spans="1:16" x14ac:dyDescent="0.3">
      <c r="A117" s="1">
        <v>115</v>
      </c>
      <c r="B117" s="1">
        <v>135</v>
      </c>
      <c r="C117" s="1"/>
      <c r="D117" s="1">
        <v>158.9</v>
      </c>
      <c r="E117" s="1">
        <v>61.45</v>
      </c>
      <c r="F117" s="1">
        <v>39.4</v>
      </c>
      <c r="G117" s="1">
        <v>159.6</v>
      </c>
      <c r="H117" s="1">
        <v>78.87</v>
      </c>
      <c r="I117" s="1"/>
      <c r="J117" s="1">
        <v>68.790000000000006</v>
      </c>
      <c r="K117" s="1"/>
      <c r="L117" s="1">
        <v>136.19999999999999</v>
      </c>
      <c r="M117" s="1">
        <v>106.6</v>
      </c>
      <c r="N117" s="1">
        <v>80.44</v>
      </c>
      <c r="O117" s="1">
        <v>31.99</v>
      </c>
      <c r="P117" s="1">
        <v>110.7</v>
      </c>
    </row>
    <row r="118" spans="1:16" x14ac:dyDescent="0.3">
      <c r="A118" s="1">
        <v>116</v>
      </c>
      <c r="B118" s="1">
        <v>144</v>
      </c>
      <c r="C118" s="1"/>
      <c r="D118" s="1">
        <v>160</v>
      </c>
      <c r="E118" s="1">
        <v>58.66</v>
      </c>
      <c r="F118" s="1">
        <v>39.99</v>
      </c>
      <c r="G118" s="1">
        <v>166.5</v>
      </c>
      <c r="H118" s="1">
        <v>80.260000000000005</v>
      </c>
      <c r="I118" s="1"/>
      <c r="J118" s="1">
        <v>69.27</v>
      </c>
      <c r="K118" s="1"/>
      <c r="L118" s="1">
        <v>138.6</v>
      </c>
      <c r="M118" s="1">
        <v>104.9</v>
      </c>
      <c r="N118" s="1">
        <v>76.94</v>
      </c>
      <c r="O118" s="1">
        <v>32.25</v>
      </c>
      <c r="P118" s="1">
        <v>112.5</v>
      </c>
    </row>
    <row r="119" spans="1:16" x14ac:dyDescent="0.3">
      <c r="A119" s="1">
        <v>117</v>
      </c>
      <c r="B119" s="1">
        <v>146.80000000000001</v>
      </c>
      <c r="C119" s="1"/>
      <c r="D119" s="1">
        <v>161.30000000000001</v>
      </c>
      <c r="E119" s="1">
        <v>60.76</v>
      </c>
      <c r="F119" s="1">
        <v>40.520000000000003</v>
      </c>
      <c r="G119" s="1">
        <v>161.6</v>
      </c>
      <c r="H119" s="1">
        <v>80.22</v>
      </c>
      <c r="I119" s="1"/>
      <c r="J119" s="1">
        <v>70</v>
      </c>
      <c r="K119" s="1"/>
      <c r="L119" s="1">
        <v>140.5</v>
      </c>
      <c r="M119" s="1">
        <v>109.6</v>
      </c>
      <c r="N119" s="1">
        <v>85.56</v>
      </c>
      <c r="O119" s="1">
        <v>33.65</v>
      </c>
      <c r="P119" s="1">
        <v>113</v>
      </c>
    </row>
    <row r="120" spans="1:16" x14ac:dyDescent="0.3">
      <c r="A120" s="1">
        <v>118</v>
      </c>
      <c r="B120" s="1">
        <v>148.6</v>
      </c>
      <c r="C120" s="1"/>
      <c r="D120" s="1">
        <v>162.4</v>
      </c>
      <c r="E120" s="1">
        <v>54.6</v>
      </c>
      <c r="F120" s="1">
        <v>40.520000000000003</v>
      </c>
      <c r="G120" s="1">
        <v>161.19999999999999</v>
      </c>
      <c r="H120" s="1">
        <v>80.92</v>
      </c>
      <c r="I120" s="1"/>
      <c r="J120" s="1">
        <v>70.34</v>
      </c>
      <c r="K120" s="1"/>
      <c r="L120" s="1">
        <v>137.69999999999999</v>
      </c>
      <c r="M120" s="1">
        <v>108.5</v>
      </c>
      <c r="N120" s="1">
        <v>86.12</v>
      </c>
      <c r="O120" s="1">
        <v>33.14</v>
      </c>
      <c r="P120" s="1">
        <v>114</v>
      </c>
    </row>
    <row r="121" spans="1:16" x14ac:dyDescent="0.3">
      <c r="A121" s="1">
        <v>119</v>
      </c>
      <c r="B121" s="1"/>
      <c r="C121" s="1"/>
      <c r="D121" s="1">
        <v>163.80000000000001</v>
      </c>
      <c r="E121" s="1">
        <v>59.42</v>
      </c>
      <c r="F121" s="1">
        <v>41.12</v>
      </c>
      <c r="G121" s="1">
        <v>160.30000000000001</v>
      </c>
      <c r="H121" s="1">
        <v>82.68</v>
      </c>
      <c r="I121" s="1"/>
      <c r="J121" s="1">
        <v>70.83</v>
      </c>
      <c r="K121" s="1"/>
      <c r="L121" s="1">
        <v>138.69999999999999</v>
      </c>
      <c r="M121" s="1">
        <v>109.8</v>
      </c>
      <c r="N121" s="1">
        <v>89.21</v>
      </c>
      <c r="O121" s="1">
        <v>32.82</v>
      </c>
      <c r="P121" s="1">
        <v>115.2</v>
      </c>
    </row>
    <row r="122" spans="1:16" x14ac:dyDescent="0.3">
      <c r="A122" s="1">
        <v>120</v>
      </c>
      <c r="B122" s="1"/>
      <c r="C122" s="1"/>
      <c r="D122" s="1">
        <v>165.9</v>
      </c>
      <c r="E122" s="1">
        <v>59.23</v>
      </c>
      <c r="F122" s="1">
        <v>41.25</v>
      </c>
      <c r="G122" s="1">
        <v>161.80000000000001</v>
      </c>
      <c r="H122" s="1">
        <v>83.99</v>
      </c>
      <c r="I122" s="1"/>
      <c r="J122" s="1">
        <v>71.599999999999994</v>
      </c>
      <c r="K122" s="1"/>
      <c r="L122" s="1">
        <v>140.19999999999999</v>
      </c>
      <c r="M122" s="1">
        <v>111</v>
      </c>
      <c r="N122" s="1">
        <v>91.87</v>
      </c>
      <c r="O122" s="1">
        <v>33.020000000000003</v>
      </c>
      <c r="P122" s="1">
        <v>116.3</v>
      </c>
    </row>
    <row r="123" spans="1:16" x14ac:dyDescent="0.3">
      <c r="A123" s="1">
        <v>121</v>
      </c>
      <c r="B123" s="1"/>
      <c r="C123" s="1"/>
      <c r="D123" s="1">
        <v>166.8</v>
      </c>
      <c r="E123" s="1">
        <v>63.94</v>
      </c>
      <c r="F123" s="1">
        <v>41.46</v>
      </c>
      <c r="G123" s="1">
        <v>165.4</v>
      </c>
      <c r="H123" s="1">
        <v>83.31</v>
      </c>
      <c r="I123" s="1"/>
      <c r="J123" s="1">
        <v>72.27</v>
      </c>
      <c r="K123" s="1"/>
      <c r="L123" s="1">
        <v>141.69999999999999</v>
      </c>
      <c r="M123" s="1">
        <v>105</v>
      </c>
      <c r="N123" s="1">
        <v>86.92</v>
      </c>
      <c r="O123" s="1">
        <v>34.4</v>
      </c>
      <c r="P123" s="1">
        <v>116.9</v>
      </c>
    </row>
    <row r="124" spans="1:16" x14ac:dyDescent="0.3">
      <c r="A124" s="1">
        <v>122</v>
      </c>
      <c r="B124" s="1"/>
      <c r="C124" s="1"/>
      <c r="D124" s="1">
        <v>168.8</v>
      </c>
      <c r="E124" s="1">
        <v>58.44</v>
      </c>
      <c r="F124" s="1">
        <v>41.9</v>
      </c>
      <c r="G124" s="1">
        <v>169</v>
      </c>
      <c r="H124" s="1">
        <v>84.85</v>
      </c>
      <c r="I124" s="1"/>
      <c r="J124" s="1">
        <v>72.739999999999995</v>
      </c>
      <c r="K124" s="1"/>
      <c r="L124" s="1">
        <v>142.80000000000001</v>
      </c>
      <c r="M124" s="1">
        <v>101.7</v>
      </c>
      <c r="N124" s="1">
        <v>86.93</v>
      </c>
      <c r="O124" s="1">
        <v>33.65</v>
      </c>
      <c r="P124" s="1">
        <v>118.1</v>
      </c>
    </row>
    <row r="125" spans="1:16" x14ac:dyDescent="0.3">
      <c r="A125" s="1">
        <v>123</v>
      </c>
      <c r="B125" s="1"/>
      <c r="C125" s="1"/>
      <c r="D125" s="1">
        <v>170.5</v>
      </c>
      <c r="E125" s="1">
        <v>58.36</v>
      </c>
      <c r="F125" s="1">
        <v>42.49</v>
      </c>
      <c r="G125" s="1">
        <v>174.5</v>
      </c>
      <c r="H125" s="1">
        <v>84.53</v>
      </c>
      <c r="I125" s="1"/>
      <c r="J125" s="1">
        <v>73.69</v>
      </c>
      <c r="K125" s="1"/>
      <c r="L125" s="1">
        <v>142.6</v>
      </c>
      <c r="M125" s="1">
        <v>104.8</v>
      </c>
      <c r="N125" s="1">
        <v>84.57</v>
      </c>
      <c r="O125" s="1">
        <v>33.93</v>
      </c>
      <c r="P125" s="1">
        <v>119.1</v>
      </c>
    </row>
    <row r="126" spans="1:16" x14ac:dyDescent="0.3">
      <c r="A126" s="1">
        <v>124</v>
      </c>
      <c r="B126" s="1"/>
      <c r="C126" s="1"/>
      <c r="D126" s="1">
        <v>171.1</v>
      </c>
      <c r="E126" s="1">
        <v>64.58</v>
      </c>
      <c r="F126" s="1">
        <v>42.52</v>
      </c>
      <c r="G126" s="1">
        <v>169.8</v>
      </c>
      <c r="H126" s="1">
        <v>85.93</v>
      </c>
      <c r="I126" s="1"/>
      <c r="J126" s="1">
        <v>74.48</v>
      </c>
      <c r="K126" s="1"/>
      <c r="L126" s="1">
        <v>143.9</v>
      </c>
      <c r="M126" s="1">
        <v>109.4</v>
      </c>
      <c r="N126" s="1">
        <v>85.71</v>
      </c>
      <c r="O126" s="1">
        <v>34.549999999999997</v>
      </c>
      <c r="P126" s="1">
        <v>120.2</v>
      </c>
    </row>
    <row r="127" spans="1:16" x14ac:dyDescent="0.3">
      <c r="A127" s="1">
        <v>125</v>
      </c>
      <c r="B127" s="1"/>
      <c r="C127" s="1"/>
      <c r="D127" s="1">
        <v>173</v>
      </c>
      <c r="E127" s="1">
        <v>62.59</v>
      </c>
      <c r="F127" s="1">
        <v>42.89</v>
      </c>
      <c r="G127" s="1">
        <v>169.8</v>
      </c>
      <c r="H127" s="1">
        <v>86.53</v>
      </c>
      <c r="I127" s="1"/>
      <c r="J127" s="1">
        <v>74.290000000000006</v>
      </c>
      <c r="K127" s="1"/>
      <c r="L127" s="1">
        <v>144.5</v>
      </c>
      <c r="M127" s="1">
        <v>121.4</v>
      </c>
      <c r="N127" s="1">
        <v>90.89</v>
      </c>
      <c r="O127" s="1">
        <v>35.159999999999997</v>
      </c>
      <c r="P127" s="1">
        <v>121.6</v>
      </c>
    </row>
    <row r="128" spans="1:16" x14ac:dyDescent="0.3">
      <c r="A128" s="1">
        <v>126</v>
      </c>
      <c r="B128" s="1"/>
      <c r="C128" s="1"/>
      <c r="D128" s="1">
        <v>174.4</v>
      </c>
      <c r="E128" s="1">
        <v>59.77</v>
      </c>
      <c r="F128" s="1">
        <v>43.28</v>
      </c>
      <c r="G128" s="1">
        <v>172.2</v>
      </c>
      <c r="H128" s="1">
        <v>87.05</v>
      </c>
      <c r="I128" s="1"/>
      <c r="J128" s="1">
        <v>75.37</v>
      </c>
      <c r="K128" s="1"/>
      <c r="L128" s="1">
        <v>147.30000000000001</v>
      </c>
      <c r="M128" s="1">
        <v>122.7</v>
      </c>
      <c r="N128" s="1">
        <v>95.35</v>
      </c>
      <c r="O128" s="1">
        <v>35.630000000000003</v>
      </c>
      <c r="P128" s="1">
        <v>121.9</v>
      </c>
    </row>
    <row r="129" spans="1:16" x14ac:dyDescent="0.3">
      <c r="A129" s="1">
        <v>127</v>
      </c>
      <c r="B129" s="1"/>
      <c r="C129" s="1"/>
      <c r="D129" s="1">
        <v>175.2</v>
      </c>
      <c r="E129" s="1">
        <v>61.85</v>
      </c>
      <c r="F129" s="1">
        <v>43.68</v>
      </c>
      <c r="G129" s="1">
        <v>172.1</v>
      </c>
      <c r="H129" s="1">
        <v>88.21</v>
      </c>
      <c r="I129" s="1"/>
      <c r="J129" s="1">
        <v>75.87</v>
      </c>
      <c r="K129" s="1"/>
      <c r="L129" s="1">
        <v>147.4</v>
      </c>
      <c r="M129" s="1">
        <v>117.2</v>
      </c>
      <c r="N129" s="1">
        <v>89.1</v>
      </c>
      <c r="O129" s="1">
        <v>36.020000000000003</v>
      </c>
      <c r="P129" s="1">
        <v>123.2</v>
      </c>
    </row>
    <row r="130" spans="1:16" x14ac:dyDescent="0.3">
      <c r="A130" s="1">
        <v>128</v>
      </c>
      <c r="B130" s="1"/>
      <c r="C130" s="1"/>
      <c r="D130" s="1">
        <v>175.7</v>
      </c>
      <c r="E130" s="1">
        <v>61.66</v>
      </c>
      <c r="F130" s="1">
        <v>43.91</v>
      </c>
      <c r="G130" s="1">
        <v>173</v>
      </c>
      <c r="H130" s="1">
        <v>88.41</v>
      </c>
      <c r="I130" s="1"/>
      <c r="J130" s="1">
        <v>76.61</v>
      </c>
      <c r="K130" s="1"/>
      <c r="L130" s="1">
        <v>149.4</v>
      </c>
      <c r="M130" s="1">
        <v>118.9</v>
      </c>
      <c r="N130" s="1">
        <v>96.66</v>
      </c>
      <c r="O130" s="1">
        <v>36.96</v>
      </c>
      <c r="P130" s="1">
        <v>125.2</v>
      </c>
    </row>
    <row r="131" spans="1:16" x14ac:dyDescent="0.3">
      <c r="A131" s="1">
        <v>129</v>
      </c>
      <c r="B131" s="1"/>
      <c r="C131" s="1"/>
      <c r="D131" s="1">
        <v>176.9</v>
      </c>
      <c r="E131" s="1">
        <v>62.03</v>
      </c>
      <c r="F131" s="1">
        <v>44.25</v>
      </c>
      <c r="G131" s="1">
        <v>174.1</v>
      </c>
      <c r="H131" s="1">
        <v>89.3</v>
      </c>
      <c r="I131" s="1"/>
      <c r="J131" s="1">
        <v>77.180000000000007</v>
      </c>
      <c r="K131" s="1"/>
      <c r="L131" s="1">
        <v>148.6</v>
      </c>
      <c r="M131" s="1">
        <v>114.8</v>
      </c>
      <c r="N131" s="1">
        <v>102.7</v>
      </c>
      <c r="O131" s="1">
        <v>36.82</v>
      </c>
      <c r="P131" s="1">
        <v>124.9</v>
      </c>
    </row>
    <row r="132" spans="1:16" x14ac:dyDescent="0.3">
      <c r="A132" s="1">
        <v>130</v>
      </c>
      <c r="B132" s="1"/>
      <c r="C132" s="1"/>
      <c r="D132" s="1">
        <v>179.6</v>
      </c>
      <c r="E132" s="1">
        <v>62.65</v>
      </c>
      <c r="F132" s="1">
        <v>44.25</v>
      </c>
      <c r="G132" s="1">
        <v>175.4</v>
      </c>
      <c r="H132" s="1">
        <v>90.66</v>
      </c>
      <c r="I132" s="1"/>
      <c r="J132" s="1">
        <v>77.77</v>
      </c>
      <c r="K132" s="1"/>
      <c r="L132" s="1">
        <v>148.6</v>
      </c>
      <c r="M132" s="1">
        <v>121.6</v>
      </c>
      <c r="N132" s="1">
        <v>102.3</v>
      </c>
      <c r="O132" s="1">
        <v>37.25</v>
      </c>
      <c r="P132" s="1">
        <v>125.6</v>
      </c>
    </row>
    <row r="133" spans="1:16" x14ac:dyDescent="0.3">
      <c r="A133" s="1">
        <v>131</v>
      </c>
      <c r="B133" s="1"/>
      <c r="C133" s="1"/>
      <c r="D133" s="1">
        <v>181.8</v>
      </c>
      <c r="E133" s="1">
        <v>63.05</v>
      </c>
      <c r="F133" s="1">
        <v>46.3</v>
      </c>
      <c r="G133" s="1">
        <v>177.9</v>
      </c>
      <c r="H133" s="1">
        <v>92.31</v>
      </c>
      <c r="I133" s="1"/>
      <c r="J133" s="1">
        <v>78.680000000000007</v>
      </c>
      <c r="K133" s="1"/>
      <c r="L133" s="1">
        <v>149.30000000000001</v>
      </c>
      <c r="M133" s="1">
        <v>119</v>
      </c>
      <c r="N133" s="1">
        <v>94.54</v>
      </c>
      <c r="O133" s="1">
        <v>37.479999999999997</v>
      </c>
      <c r="P133" s="1">
        <v>126.9</v>
      </c>
    </row>
    <row r="134" spans="1:16" x14ac:dyDescent="0.3">
      <c r="A134" s="1">
        <v>132</v>
      </c>
      <c r="B134" s="1"/>
      <c r="C134" s="1"/>
      <c r="D134" s="1">
        <v>183.4</v>
      </c>
      <c r="E134" s="1">
        <v>63.48</v>
      </c>
      <c r="F134" s="1">
        <v>44.75</v>
      </c>
      <c r="G134" s="1">
        <v>179.1</v>
      </c>
      <c r="H134" s="1">
        <v>90.99</v>
      </c>
      <c r="I134" s="1"/>
      <c r="J134" s="1">
        <v>79.58</v>
      </c>
      <c r="K134" s="1"/>
      <c r="L134" s="1">
        <v>153</v>
      </c>
      <c r="M134" s="1">
        <v>115.4</v>
      </c>
      <c r="N134" s="1">
        <v>100.1</v>
      </c>
      <c r="O134" s="1">
        <v>38.64</v>
      </c>
      <c r="P134" s="1">
        <v>127.9</v>
      </c>
    </row>
    <row r="135" spans="1:16" x14ac:dyDescent="0.3">
      <c r="A135" s="1">
        <v>133</v>
      </c>
      <c r="B135" s="1"/>
      <c r="C135" s="1"/>
      <c r="D135" s="1">
        <v>185</v>
      </c>
      <c r="E135" s="1">
        <v>63.62</v>
      </c>
      <c r="F135" s="1">
        <v>45.11</v>
      </c>
      <c r="G135" s="1">
        <v>182.4</v>
      </c>
      <c r="H135" s="1">
        <v>92.12</v>
      </c>
      <c r="I135" s="1"/>
      <c r="J135" s="1">
        <v>80.17</v>
      </c>
      <c r="K135" s="1"/>
      <c r="L135" s="1">
        <v>157.19999999999999</v>
      </c>
      <c r="M135" s="1">
        <v>112.9</v>
      </c>
      <c r="N135" s="1">
        <v>97.89</v>
      </c>
      <c r="O135" s="1">
        <v>40.47</v>
      </c>
      <c r="P135" s="1">
        <v>129.4</v>
      </c>
    </row>
    <row r="136" spans="1:16" x14ac:dyDescent="0.3">
      <c r="A136" s="1">
        <v>134</v>
      </c>
      <c r="B136" s="1"/>
      <c r="C136" s="1"/>
      <c r="D136" s="1">
        <v>187.5</v>
      </c>
      <c r="E136" s="1">
        <v>64.41</v>
      </c>
      <c r="F136" s="1">
        <v>45.25</v>
      </c>
      <c r="G136" s="1">
        <v>186.1</v>
      </c>
      <c r="H136" s="1">
        <v>93.85</v>
      </c>
      <c r="I136" s="1"/>
      <c r="J136" s="1">
        <v>81.02</v>
      </c>
      <c r="K136" s="1"/>
      <c r="L136" s="1">
        <v>156.30000000000001</v>
      </c>
      <c r="M136" s="1">
        <v>115.5</v>
      </c>
      <c r="N136" s="1">
        <v>98.77</v>
      </c>
      <c r="O136" s="1">
        <v>39.51</v>
      </c>
      <c r="P136" s="1">
        <v>130.5</v>
      </c>
    </row>
    <row r="137" spans="1:16" x14ac:dyDescent="0.3">
      <c r="A137" s="1">
        <v>135</v>
      </c>
      <c r="B137" s="1"/>
      <c r="C137" s="1"/>
      <c r="D137" s="1">
        <v>186.7</v>
      </c>
      <c r="E137" s="1">
        <v>66.3</v>
      </c>
      <c r="F137" s="1">
        <v>45.54</v>
      </c>
      <c r="G137" s="1">
        <v>180.9</v>
      </c>
      <c r="H137" s="1">
        <v>94.28</v>
      </c>
      <c r="I137" s="1"/>
      <c r="J137" s="1">
        <v>81.47</v>
      </c>
      <c r="K137" s="1"/>
      <c r="L137" s="1">
        <v>159.19999999999999</v>
      </c>
      <c r="M137" s="1">
        <v>110.5</v>
      </c>
      <c r="N137" s="1">
        <v>100.3</v>
      </c>
      <c r="O137" s="1">
        <v>38.380000000000003</v>
      </c>
      <c r="P137" s="1">
        <v>131.19999999999999</v>
      </c>
    </row>
    <row r="138" spans="1:16" x14ac:dyDescent="0.3">
      <c r="A138" s="1">
        <v>136</v>
      </c>
      <c r="B138" s="1"/>
      <c r="C138" s="1"/>
      <c r="D138" s="1">
        <v>187.9</v>
      </c>
      <c r="E138" s="1">
        <v>66.290000000000006</v>
      </c>
      <c r="F138" s="1">
        <v>46.02</v>
      </c>
      <c r="G138" s="1">
        <v>184.9</v>
      </c>
      <c r="H138" s="1">
        <v>94.75</v>
      </c>
      <c r="I138" s="1"/>
      <c r="J138" s="1">
        <v>81.75</v>
      </c>
      <c r="K138" s="1"/>
      <c r="L138" s="1">
        <v>161.1</v>
      </c>
      <c r="M138" s="1">
        <v>122.4</v>
      </c>
      <c r="N138" s="1">
        <v>92.53</v>
      </c>
      <c r="O138" s="1">
        <v>41.37</v>
      </c>
      <c r="P138" s="1">
        <v>132.1</v>
      </c>
    </row>
    <row r="139" spans="1:16" x14ac:dyDescent="0.3">
      <c r="A139" s="1">
        <v>137</v>
      </c>
      <c r="B139" s="1"/>
      <c r="C139" s="1"/>
      <c r="D139" s="1">
        <v>190.5</v>
      </c>
      <c r="E139" s="1">
        <v>65.38</v>
      </c>
      <c r="F139" s="1">
        <v>46.37</v>
      </c>
      <c r="G139" s="1">
        <v>185</v>
      </c>
      <c r="H139" s="1">
        <v>95.14</v>
      </c>
      <c r="I139" s="1"/>
      <c r="J139" s="1">
        <v>82.27</v>
      </c>
      <c r="K139" s="1"/>
      <c r="L139" s="1">
        <v>160.5</v>
      </c>
      <c r="M139" s="1">
        <v>116.8</v>
      </c>
      <c r="N139" s="1">
        <v>98.52</v>
      </c>
      <c r="O139" s="1">
        <v>39.700000000000003</v>
      </c>
      <c r="P139" s="1">
        <v>133.1</v>
      </c>
    </row>
    <row r="140" spans="1:16" x14ac:dyDescent="0.3">
      <c r="A140" s="1">
        <v>138</v>
      </c>
      <c r="B140" s="1"/>
      <c r="C140" s="1"/>
      <c r="D140" s="1">
        <v>192.3</v>
      </c>
      <c r="E140" s="1">
        <v>65.89</v>
      </c>
      <c r="F140" s="1">
        <v>46.25</v>
      </c>
      <c r="G140" s="1">
        <v>191.2</v>
      </c>
      <c r="H140" s="1">
        <v>95.66</v>
      </c>
      <c r="I140" s="1"/>
      <c r="J140" s="1">
        <v>82.57</v>
      </c>
      <c r="K140" s="1"/>
      <c r="L140" s="1">
        <v>161.6</v>
      </c>
      <c r="M140" s="1">
        <v>115.7</v>
      </c>
      <c r="N140" s="1">
        <v>91.92</v>
      </c>
      <c r="O140" s="1">
        <v>39.369999999999997</v>
      </c>
      <c r="P140" s="1">
        <v>134.30000000000001</v>
      </c>
    </row>
    <row r="141" spans="1:16" x14ac:dyDescent="0.3">
      <c r="A141" s="1">
        <v>139</v>
      </c>
      <c r="B141" s="1"/>
      <c r="C141" s="1"/>
      <c r="D141" s="1">
        <v>193.9</v>
      </c>
      <c r="E141" s="1">
        <v>66.13</v>
      </c>
      <c r="F141" s="1">
        <v>48.25</v>
      </c>
      <c r="G141" s="1">
        <v>189.8</v>
      </c>
      <c r="H141" s="1">
        <v>95.34</v>
      </c>
      <c r="I141" s="1"/>
      <c r="J141" s="1">
        <v>82.96</v>
      </c>
      <c r="K141" s="1"/>
      <c r="L141" s="1">
        <v>165.8</v>
      </c>
      <c r="M141" s="1">
        <v>125.8</v>
      </c>
      <c r="N141" s="1">
        <v>96.18</v>
      </c>
      <c r="O141" s="1">
        <v>40.409999999999997</v>
      </c>
      <c r="P141" s="1">
        <v>135.6</v>
      </c>
    </row>
    <row r="142" spans="1:16" x14ac:dyDescent="0.3">
      <c r="A142" s="1">
        <v>140</v>
      </c>
      <c r="B142" s="1"/>
      <c r="C142" s="1"/>
      <c r="D142" s="1">
        <v>195.9</v>
      </c>
      <c r="E142" s="1">
        <v>66.599999999999994</v>
      </c>
      <c r="F142" s="1">
        <v>47.52</v>
      </c>
      <c r="G142" s="1">
        <v>184.7</v>
      </c>
      <c r="H142" s="1">
        <v>95.69</v>
      </c>
      <c r="I142" s="1"/>
      <c r="J142" s="1">
        <v>83.67</v>
      </c>
      <c r="K142" s="1"/>
      <c r="L142" s="1">
        <v>164.5</v>
      </c>
      <c r="M142" s="1">
        <v>124.7</v>
      </c>
      <c r="N142" s="1">
        <v>99.59</v>
      </c>
      <c r="O142" s="1">
        <v>41.26</v>
      </c>
      <c r="P142" s="1">
        <v>136.19999999999999</v>
      </c>
    </row>
    <row r="143" spans="1:16" x14ac:dyDescent="0.3">
      <c r="A143" s="1">
        <v>141</v>
      </c>
      <c r="B143" s="1"/>
      <c r="C143" s="1"/>
      <c r="D143" s="1">
        <v>198.9</v>
      </c>
      <c r="E143" s="1">
        <v>66.900000000000006</v>
      </c>
      <c r="F143" s="1">
        <v>47.08</v>
      </c>
      <c r="G143" s="1">
        <v>187.2</v>
      </c>
      <c r="H143" s="1">
        <v>95.75</v>
      </c>
      <c r="I143" s="1"/>
      <c r="J143" s="1">
        <v>83.89</v>
      </c>
      <c r="K143" s="1"/>
      <c r="L143" s="1">
        <v>166.5</v>
      </c>
      <c r="M143" s="1">
        <v>120.8</v>
      </c>
      <c r="N143" s="1">
        <v>93.68</v>
      </c>
      <c r="O143" s="1">
        <v>42.1</v>
      </c>
      <c r="P143" s="1">
        <v>137</v>
      </c>
    </row>
    <row r="144" spans="1:16" x14ac:dyDescent="0.3">
      <c r="A144" s="1">
        <v>142</v>
      </c>
      <c r="B144" s="1"/>
      <c r="C144" s="1"/>
      <c r="D144" s="1">
        <v>198.1</v>
      </c>
      <c r="E144" s="1">
        <v>67.47</v>
      </c>
      <c r="F144" s="1">
        <v>47.64</v>
      </c>
      <c r="G144" s="1">
        <v>188.8</v>
      </c>
      <c r="H144" s="1">
        <v>97.49</v>
      </c>
      <c r="I144" s="1"/>
      <c r="J144" s="1">
        <v>84.25</v>
      </c>
      <c r="K144" s="1"/>
      <c r="L144" s="1">
        <v>167.3</v>
      </c>
      <c r="M144" s="1">
        <v>119.1</v>
      </c>
      <c r="N144" s="1">
        <v>95.57</v>
      </c>
      <c r="O144" s="1">
        <v>40.880000000000003</v>
      </c>
      <c r="P144" s="1">
        <v>137.5</v>
      </c>
    </row>
    <row r="145" spans="1:16" x14ac:dyDescent="0.3">
      <c r="A145" s="1">
        <v>143</v>
      </c>
      <c r="B145" s="1"/>
      <c r="C145" s="1"/>
      <c r="D145" s="1">
        <v>198.3</v>
      </c>
      <c r="E145" s="1">
        <v>67.45</v>
      </c>
      <c r="F145" s="1">
        <v>48.62</v>
      </c>
      <c r="G145" s="1">
        <v>190.5</v>
      </c>
      <c r="H145" s="1">
        <v>96.93</v>
      </c>
      <c r="I145" s="1"/>
      <c r="J145" s="1">
        <v>84.61</v>
      </c>
      <c r="K145" s="1"/>
      <c r="L145" s="1">
        <v>166.3</v>
      </c>
      <c r="M145" s="1">
        <v>114.7</v>
      </c>
      <c r="N145" s="1">
        <v>95.23</v>
      </c>
      <c r="O145" s="1">
        <v>41.1</v>
      </c>
      <c r="P145" s="1">
        <v>138.6</v>
      </c>
    </row>
    <row r="146" spans="1:16" x14ac:dyDescent="0.3">
      <c r="A146" s="1">
        <v>144</v>
      </c>
      <c r="B146" s="1"/>
      <c r="C146" s="1"/>
      <c r="D146" s="1">
        <v>199.7</v>
      </c>
      <c r="E146" s="1">
        <v>68.05</v>
      </c>
      <c r="F146" s="1">
        <v>48.5</v>
      </c>
      <c r="G146" s="1">
        <v>191.2</v>
      </c>
      <c r="H146" s="1">
        <v>97.28</v>
      </c>
      <c r="I146" s="1"/>
      <c r="J146" s="1">
        <v>85.19</v>
      </c>
      <c r="K146" s="1"/>
      <c r="L146" s="1">
        <v>170.1</v>
      </c>
      <c r="M146" s="1">
        <v>129.19999999999999</v>
      </c>
      <c r="N146" s="1">
        <v>96.61</v>
      </c>
      <c r="O146" s="1">
        <v>42.03</v>
      </c>
      <c r="P146" s="1">
        <v>139</v>
      </c>
    </row>
    <row r="147" spans="1:16" x14ac:dyDescent="0.3">
      <c r="A147" s="1">
        <v>145</v>
      </c>
      <c r="B147" s="1"/>
      <c r="C147" s="1"/>
      <c r="D147" s="1"/>
      <c r="E147" s="1">
        <v>69.14</v>
      </c>
      <c r="F147" s="1">
        <v>49.66</v>
      </c>
      <c r="G147" s="1">
        <v>189.3</v>
      </c>
      <c r="H147" s="1">
        <v>98.48</v>
      </c>
      <c r="I147" s="1"/>
      <c r="J147" s="1">
        <v>85.68</v>
      </c>
      <c r="K147" s="1"/>
      <c r="L147" s="1">
        <v>170.5</v>
      </c>
      <c r="M147" s="1">
        <v>117.9</v>
      </c>
      <c r="N147" s="1">
        <v>97.67</v>
      </c>
      <c r="O147" s="1">
        <v>43.09</v>
      </c>
      <c r="P147" s="1">
        <v>139.9</v>
      </c>
    </row>
    <row r="148" spans="1:16" x14ac:dyDescent="0.3">
      <c r="A148" s="1">
        <v>146</v>
      </c>
      <c r="B148" s="1"/>
      <c r="C148" s="1"/>
      <c r="D148" s="1"/>
      <c r="E148" s="1">
        <v>70.87</v>
      </c>
      <c r="F148" s="1">
        <v>49.02</v>
      </c>
      <c r="G148" s="1">
        <v>191.4</v>
      </c>
      <c r="H148" s="1">
        <v>98.58</v>
      </c>
      <c r="I148" s="1"/>
      <c r="J148" s="1">
        <v>86.19</v>
      </c>
      <c r="K148" s="1"/>
      <c r="L148" s="1">
        <v>171.3</v>
      </c>
      <c r="M148" s="1">
        <v>113.7</v>
      </c>
      <c r="N148" s="1">
        <v>98.2</v>
      </c>
      <c r="O148" s="1">
        <v>42.25</v>
      </c>
      <c r="P148" s="1">
        <v>140.5</v>
      </c>
    </row>
    <row r="149" spans="1:16" x14ac:dyDescent="0.3">
      <c r="A149" s="1">
        <v>147</v>
      </c>
      <c r="B149" s="1"/>
      <c r="C149" s="1"/>
      <c r="D149" s="1"/>
      <c r="E149" s="1">
        <v>71.39</v>
      </c>
      <c r="F149" s="1">
        <v>49.72</v>
      </c>
      <c r="G149" s="1">
        <v>194.2</v>
      </c>
      <c r="H149" s="1">
        <v>98.09</v>
      </c>
      <c r="I149" s="1"/>
      <c r="J149" s="1">
        <v>86.72</v>
      </c>
      <c r="K149" s="1"/>
      <c r="L149" s="1">
        <v>171.8</v>
      </c>
      <c r="M149" s="1">
        <v>117.2</v>
      </c>
      <c r="N149" s="1">
        <v>101.5</v>
      </c>
      <c r="O149" s="1">
        <v>43.97</v>
      </c>
      <c r="P149" s="1">
        <v>141.4</v>
      </c>
    </row>
    <row r="150" spans="1:16" x14ac:dyDescent="0.3">
      <c r="A150" s="1">
        <v>148</v>
      </c>
      <c r="B150" s="1"/>
      <c r="C150" s="1"/>
      <c r="D150" s="1"/>
      <c r="E150" s="1">
        <v>69.77</v>
      </c>
      <c r="F150" s="1">
        <v>49.98</v>
      </c>
      <c r="G150" s="1">
        <v>195.2</v>
      </c>
      <c r="H150" s="1">
        <v>99.01</v>
      </c>
      <c r="I150" s="1"/>
      <c r="J150" s="1">
        <v>87.11</v>
      </c>
      <c r="K150" s="1"/>
      <c r="L150" s="1">
        <v>172.4</v>
      </c>
      <c r="M150" s="1">
        <v>115.9</v>
      </c>
      <c r="N150" s="1">
        <v>100.8</v>
      </c>
      <c r="O150" s="1">
        <v>42.75</v>
      </c>
      <c r="P150" s="1">
        <v>142.1</v>
      </c>
    </row>
    <row r="151" spans="1:16" x14ac:dyDescent="0.3">
      <c r="A151" s="1">
        <v>149</v>
      </c>
      <c r="B151" s="1"/>
      <c r="C151" s="1"/>
      <c r="D151" s="1"/>
      <c r="E151" s="1">
        <v>69.75</v>
      </c>
      <c r="F151" s="1">
        <v>49.75</v>
      </c>
      <c r="G151" s="1">
        <v>197.9</v>
      </c>
      <c r="H151" s="1">
        <v>100.2</v>
      </c>
      <c r="I151" s="1"/>
      <c r="J151" s="1">
        <v>87.75</v>
      </c>
      <c r="K151" s="1"/>
      <c r="L151" s="1">
        <v>174.2</v>
      </c>
      <c r="M151" s="1">
        <v>121.6</v>
      </c>
      <c r="N151" s="1">
        <v>101.6</v>
      </c>
      <c r="O151" s="1">
        <v>43.4</v>
      </c>
      <c r="P151" s="1">
        <v>142.5</v>
      </c>
    </row>
    <row r="152" spans="1:16" x14ac:dyDescent="0.3">
      <c r="A152" s="1">
        <v>150</v>
      </c>
      <c r="B152" s="1"/>
      <c r="C152" s="1"/>
      <c r="D152" s="1"/>
      <c r="E152" s="1">
        <v>71.069999999999993</v>
      </c>
      <c r="F152" s="1">
        <v>50.48</v>
      </c>
      <c r="G152" s="1">
        <v>198.9</v>
      </c>
      <c r="H152" s="1">
        <v>100.6</v>
      </c>
      <c r="I152" s="1"/>
      <c r="J152" s="1">
        <v>88.1</v>
      </c>
      <c r="K152" s="1"/>
      <c r="L152" s="1">
        <v>174.7</v>
      </c>
      <c r="M152" s="1">
        <v>122.3</v>
      </c>
      <c r="N152" s="1">
        <v>102.3</v>
      </c>
      <c r="O152" s="1">
        <v>43.25</v>
      </c>
      <c r="P152" s="1">
        <v>143.4</v>
      </c>
    </row>
    <row r="153" spans="1:16" x14ac:dyDescent="0.3">
      <c r="A153" s="1">
        <v>151</v>
      </c>
      <c r="B153" s="1"/>
      <c r="C153" s="1"/>
      <c r="D153" s="1"/>
      <c r="E153" s="1">
        <v>70.53</v>
      </c>
      <c r="F153" s="1">
        <v>50.25</v>
      </c>
      <c r="G153" s="1"/>
      <c r="H153" s="1">
        <v>100.8</v>
      </c>
      <c r="I153" s="1"/>
      <c r="J153" s="1">
        <v>88.4</v>
      </c>
      <c r="K153" s="1"/>
      <c r="L153" s="1">
        <v>173.4</v>
      </c>
      <c r="M153" s="1">
        <v>117</v>
      </c>
      <c r="N153" s="1">
        <v>104.6</v>
      </c>
      <c r="O153" s="1">
        <v>43.25</v>
      </c>
      <c r="P153" s="1">
        <v>144</v>
      </c>
    </row>
    <row r="154" spans="1:16" x14ac:dyDescent="0.3">
      <c r="A154" s="1">
        <v>152</v>
      </c>
      <c r="B154" s="1"/>
      <c r="C154" s="1"/>
      <c r="D154" s="1"/>
      <c r="E154" s="1">
        <v>70.89</v>
      </c>
      <c r="F154" s="1">
        <v>50.58</v>
      </c>
      <c r="G154" s="1"/>
      <c r="H154" s="1">
        <v>101.7</v>
      </c>
      <c r="I154" s="1"/>
      <c r="J154" s="1">
        <v>89.32</v>
      </c>
      <c r="K154" s="1"/>
      <c r="L154" s="1">
        <v>176.6</v>
      </c>
      <c r="M154" s="1">
        <v>121.6</v>
      </c>
      <c r="N154" s="1"/>
      <c r="O154" s="1">
        <v>44.73</v>
      </c>
      <c r="P154" s="1">
        <v>145</v>
      </c>
    </row>
    <row r="155" spans="1:16" x14ac:dyDescent="0.3">
      <c r="A155" s="1">
        <v>153</v>
      </c>
      <c r="B155" s="1"/>
      <c r="C155" s="1"/>
      <c r="D155" s="1"/>
      <c r="E155" s="1">
        <v>74.72</v>
      </c>
      <c r="F155" s="1">
        <v>51.01</v>
      </c>
      <c r="G155" s="1"/>
      <c r="H155" s="1">
        <v>101.9</v>
      </c>
      <c r="I155" s="1"/>
      <c r="J155" s="1">
        <v>90.08</v>
      </c>
      <c r="K155" s="1"/>
      <c r="L155" s="1">
        <v>174.9</v>
      </c>
      <c r="M155" s="1">
        <v>119</v>
      </c>
      <c r="N155" s="1"/>
      <c r="O155" s="1">
        <v>44.7</v>
      </c>
      <c r="P155" s="1">
        <v>144.80000000000001</v>
      </c>
    </row>
    <row r="156" spans="1:16" x14ac:dyDescent="0.3">
      <c r="A156" s="1">
        <v>154</v>
      </c>
      <c r="B156" s="1"/>
      <c r="C156" s="1"/>
      <c r="D156" s="1"/>
      <c r="E156" s="1">
        <v>73.39</v>
      </c>
      <c r="F156" s="1">
        <v>51.58</v>
      </c>
      <c r="G156" s="1"/>
      <c r="H156" s="1">
        <v>102.2</v>
      </c>
      <c r="I156" s="1"/>
      <c r="J156" s="1">
        <v>90.49</v>
      </c>
      <c r="K156" s="1"/>
      <c r="L156" s="1">
        <v>175.5</v>
      </c>
      <c r="M156" s="1">
        <v>116.7</v>
      </c>
      <c r="N156" s="1"/>
      <c r="O156" s="1">
        <v>44.31</v>
      </c>
      <c r="P156" s="1">
        <v>146</v>
      </c>
    </row>
    <row r="157" spans="1:16" x14ac:dyDescent="0.3">
      <c r="A157" s="1">
        <v>155</v>
      </c>
      <c r="B157" s="1"/>
      <c r="C157" s="1"/>
      <c r="D157" s="1"/>
      <c r="E157" s="1">
        <v>75.27</v>
      </c>
      <c r="F157" s="1">
        <v>52.13</v>
      </c>
      <c r="G157" s="1"/>
      <c r="H157" s="1">
        <v>102.8</v>
      </c>
      <c r="I157" s="1"/>
      <c r="J157" s="1">
        <v>90.9</v>
      </c>
      <c r="K157" s="1"/>
      <c r="L157" s="1">
        <v>176.9</v>
      </c>
      <c r="M157" s="1">
        <v>124.8</v>
      </c>
      <c r="N157" s="1"/>
      <c r="O157" s="1">
        <v>44.74</v>
      </c>
      <c r="P157" s="1">
        <v>146.6</v>
      </c>
    </row>
    <row r="158" spans="1:16" x14ac:dyDescent="0.3">
      <c r="A158" s="1">
        <v>156</v>
      </c>
      <c r="B158" s="1"/>
      <c r="C158" s="1"/>
      <c r="D158" s="1"/>
      <c r="E158" s="1">
        <v>75.88</v>
      </c>
      <c r="F158" s="1">
        <v>52.62</v>
      </c>
      <c r="G158" s="1"/>
      <c r="H158" s="1">
        <v>102.9</v>
      </c>
      <c r="I158" s="1"/>
      <c r="J158" s="1">
        <v>91.63</v>
      </c>
      <c r="K158" s="1"/>
      <c r="L158" s="1">
        <v>178.5</v>
      </c>
      <c r="M158" s="1">
        <v>123.7</v>
      </c>
      <c r="N158" s="1"/>
      <c r="O158" s="1">
        <v>45.47</v>
      </c>
      <c r="P158" s="1">
        <v>147.80000000000001</v>
      </c>
    </row>
    <row r="159" spans="1:16" x14ac:dyDescent="0.3">
      <c r="A159" s="1">
        <v>157</v>
      </c>
      <c r="B159" s="1"/>
      <c r="C159" s="1"/>
      <c r="D159" s="1"/>
      <c r="E159" s="1">
        <v>75.67</v>
      </c>
      <c r="F159" s="1">
        <v>53.07</v>
      </c>
      <c r="G159" s="1"/>
      <c r="H159" s="1">
        <v>105.9</v>
      </c>
      <c r="I159" s="1"/>
      <c r="J159" s="1">
        <v>92.53</v>
      </c>
      <c r="K159" s="1"/>
      <c r="L159" s="1">
        <v>181.2</v>
      </c>
      <c r="M159" s="1">
        <v>123.4</v>
      </c>
      <c r="N159" s="1"/>
      <c r="O159" s="1">
        <v>45.38</v>
      </c>
      <c r="P159" s="1">
        <v>148.30000000000001</v>
      </c>
    </row>
    <row r="160" spans="1:16" x14ac:dyDescent="0.3">
      <c r="A160" s="1">
        <v>158</v>
      </c>
      <c r="B160" s="1"/>
      <c r="C160" s="1"/>
      <c r="D160" s="1"/>
      <c r="E160" s="1">
        <v>75.97</v>
      </c>
      <c r="F160" s="1">
        <v>53.56</v>
      </c>
      <c r="G160" s="1"/>
      <c r="H160" s="1">
        <v>104.4</v>
      </c>
      <c r="I160" s="1"/>
      <c r="J160" s="1">
        <v>92.93</v>
      </c>
      <c r="K160" s="1"/>
      <c r="L160" s="1">
        <v>184.4</v>
      </c>
      <c r="M160" s="1">
        <v>127.5</v>
      </c>
      <c r="N160" s="1"/>
      <c r="O160" s="1">
        <v>45.75</v>
      </c>
      <c r="P160" s="1">
        <v>149.30000000000001</v>
      </c>
    </row>
    <row r="161" spans="1:16" x14ac:dyDescent="0.3">
      <c r="A161" s="1">
        <v>159</v>
      </c>
      <c r="B161" s="1"/>
      <c r="C161" s="1"/>
      <c r="D161" s="1"/>
      <c r="E161" s="1">
        <v>76.88</v>
      </c>
      <c r="F161" s="1">
        <v>53.75</v>
      </c>
      <c r="G161" s="1"/>
      <c r="H161" s="1">
        <v>104.2</v>
      </c>
      <c r="I161" s="1"/>
      <c r="J161" s="1">
        <v>93.26</v>
      </c>
      <c r="K161" s="1"/>
      <c r="L161" s="1">
        <v>182.5</v>
      </c>
      <c r="M161" s="1">
        <v>130.6</v>
      </c>
      <c r="N161" s="1"/>
      <c r="O161" s="1">
        <v>45.84</v>
      </c>
      <c r="P161" s="1">
        <v>150.19999999999999</v>
      </c>
    </row>
    <row r="162" spans="1:16" x14ac:dyDescent="0.3">
      <c r="A162" s="1">
        <v>160</v>
      </c>
      <c r="B162" s="1"/>
      <c r="C162" s="1"/>
      <c r="D162" s="1"/>
      <c r="E162" s="1">
        <v>79.61</v>
      </c>
      <c r="F162" s="1">
        <v>54.06</v>
      </c>
      <c r="G162" s="1"/>
      <c r="H162" s="1">
        <v>105</v>
      </c>
      <c r="I162" s="1"/>
      <c r="J162" s="1">
        <v>93.74</v>
      </c>
      <c r="K162" s="1"/>
      <c r="L162" s="1">
        <v>183.6</v>
      </c>
      <c r="M162" s="1"/>
      <c r="N162" s="1"/>
      <c r="O162" s="1">
        <v>46.22</v>
      </c>
      <c r="P162" s="1">
        <v>151.1</v>
      </c>
    </row>
    <row r="163" spans="1:16" x14ac:dyDescent="0.3">
      <c r="A163" s="1">
        <v>161</v>
      </c>
      <c r="B163" s="1"/>
      <c r="C163" s="1"/>
      <c r="D163" s="1"/>
      <c r="E163" s="1">
        <v>81.23</v>
      </c>
      <c r="F163" s="1">
        <v>54.25</v>
      </c>
      <c r="G163" s="1"/>
      <c r="H163" s="1">
        <v>105.4</v>
      </c>
      <c r="I163" s="1"/>
      <c r="J163" s="1">
        <v>93.94</v>
      </c>
      <c r="K163" s="1"/>
      <c r="L163" s="1">
        <v>184</v>
      </c>
      <c r="M163" s="1"/>
      <c r="N163" s="1"/>
      <c r="O163" s="1">
        <v>46.4</v>
      </c>
      <c r="P163" s="1">
        <v>152.19999999999999</v>
      </c>
    </row>
    <row r="164" spans="1:16" x14ac:dyDescent="0.3">
      <c r="A164" s="1">
        <v>162</v>
      </c>
      <c r="B164" s="1"/>
      <c r="C164" s="1"/>
      <c r="D164" s="1"/>
      <c r="E164" s="1">
        <v>82.3</v>
      </c>
      <c r="F164" s="1">
        <v>54.38</v>
      </c>
      <c r="G164" s="1"/>
      <c r="H164" s="1">
        <v>105.5</v>
      </c>
      <c r="I164" s="1"/>
      <c r="J164" s="1">
        <v>94.07</v>
      </c>
      <c r="K164" s="1"/>
      <c r="L164" s="1">
        <v>187.1</v>
      </c>
      <c r="M164" s="1"/>
      <c r="N164" s="1"/>
      <c r="O164" s="1">
        <v>46.75</v>
      </c>
      <c r="P164" s="1">
        <v>152.9</v>
      </c>
    </row>
    <row r="165" spans="1:16" x14ac:dyDescent="0.3">
      <c r="A165" s="1">
        <v>163</v>
      </c>
      <c r="B165" s="1"/>
      <c r="C165" s="1"/>
      <c r="D165" s="1"/>
      <c r="E165" s="1">
        <v>77.42</v>
      </c>
      <c r="F165" s="1">
        <v>54.35</v>
      </c>
      <c r="G165" s="1"/>
      <c r="H165" s="1">
        <v>106.5</v>
      </c>
      <c r="I165" s="1"/>
      <c r="J165" s="1">
        <v>94.83</v>
      </c>
      <c r="K165" s="1"/>
      <c r="L165" s="1">
        <v>186.5</v>
      </c>
      <c r="M165" s="1"/>
      <c r="N165" s="1"/>
      <c r="O165" s="1">
        <v>47.05</v>
      </c>
      <c r="P165" s="1">
        <v>152.9</v>
      </c>
    </row>
    <row r="166" spans="1:16" x14ac:dyDescent="0.3">
      <c r="A166" s="1">
        <v>164</v>
      </c>
      <c r="B166" s="1"/>
      <c r="C166" s="1"/>
      <c r="D166" s="1"/>
      <c r="E166" s="1">
        <v>79.97</v>
      </c>
      <c r="F166" s="1">
        <v>54.71</v>
      </c>
      <c r="G166" s="1"/>
      <c r="H166" s="1">
        <v>107.1</v>
      </c>
      <c r="I166" s="1"/>
      <c r="J166" s="1">
        <v>95.14</v>
      </c>
      <c r="K166" s="1"/>
      <c r="L166" s="1">
        <v>188</v>
      </c>
      <c r="M166" s="1"/>
      <c r="N166" s="1"/>
      <c r="O166" s="1">
        <v>47.25</v>
      </c>
      <c r="P166" s="1">
        <v>153.80000000000001</v>
      </c>
    </row>
    <row r="167" spans="1:16" x14ac:dyDescent="0.3">
      <c r="A167" s="1">
        <v>165</v>
      </c>
      <c r="B167" s="1"/>
      <c r="C167" s="1"/>
      <c r="D167" s="1"/>
      <c r="E167" s="1">
        <v>78.11</v>
      </c>
      <c r="F167" s="1">
        <v>55.13</v>
      </c>
      <c r="G167" s="1"/>
      <c r="H167" s="1">
        <v>107.1</v>
      </c>
      <c r="I167" s="1"/>
      <c r="J167" s="1">
        <v>95.75</v>
      </c>
      <c r="K167" s="1"/>
      <c r="L167" s="1">
        <v>187.3</v>
      </c>
      <c r="M167" s="1"/>
      <c r="N167" s="1"/>
      <c r="O167" s="1">
        <v>47.65</v>
      </c>
      <c r="P167" s="1">
        <v>154.19999999999999</v>
      </c>
    </row>
    <row r="168" spans="1:16" x14ac:dyDescent="0.3">
      <c r="A168" s="1">
        <v>166</v>
      </c>
      <c r="B168" s="1"/>
      <c r="C168" s="1"/>
      <c r="D168" s="1"/>
      <c r="E168" s="1">
        <v>78.25</v>
      </c>
      <c r="F168" s="1">
        <v>55.25</v>
      </c>
      <c r="G168" s="1"/>
      <c r="H168" s="1">
        <v>107.3</v>
      </c>
      <c r="I168" s="1"/>
      <c r="J168" s="1">
        <v>96.18</v>
      </c>
      <c r="K168" s="1"/>
      <c r="L168" s="1">
        <v>188.2</v>
      </c>
      <c r="M168" s="1"/>
      <c r="N168" s="1"/>
      <c r="O168" s="1">
        <v>47.8</v>
      </c>
      <c r="P168" s="1">
        <v>154.6</v>
      </c>
    </row>
    <row r="169" spans="1:16" x14ac:dyDescent="0.3">
      <c r="A169" s="1">
        <v>167</v>
      </c>
      <c r="B169" s="1"/>
      <c r="C169" s="1"/>
      <c r="D169" s="1"/>
      <c r="E169" s="1">
        <v>81.23</v>
      </c>
      <c r="F169" s="1">
        <v>55.74</v>
      </c>
      <c r="G169" s="1"/>
      <c r="H169" s="1">
        <v>107.8</v>
      </c>
      <c r="I169" s="1"/>
      <c r="J169" s="1">
        <v>96.75</v>
      </c>
      <c r="K169" s="1"/>
      <c r="L169" s="1">
        <v>189.9</v>
      </c>
      <c r="M169" s="1"/>
      <c r="N169" s="1"/>
      <c r="O169" s="1">
        <v>48.23</v>
      </c>
      <c r="P169" s="1">
        <v>155.5</v>
      </c>
    </row>
    <row r="170" spans="1:16" x14ac:dyDescent="0.3">
      <c r="A170" s="1">
        <v>168</v>
      </c>
      <c r="B170" s="1"/>
      <c r="C170" s="1"/>
      <c r="D170" s="1"/>
      <c r="E170" s="1">
        <v>84.83</v>
      </c>
      <c r="F170" s="1">
        <v>56.03</v>
      </c>
      <c r="G170" s="1"/>
      <c r="H170" s="1">
        <v>108.2</v>
      </c>
      <c r="I170" s="1"/>
      <c r="J170" s="1">
        <v>96.56</v>
      </c>
      <c r="K170" s="1"/>
      <c r="L170" s="1">
        <v>191.3</v>
      </c>
      <c r="M170" s="1"/>
      <c r="N170" s="1"/>
      <c r="O170" s="1">
        <v>48.25</v>
      </c>
      <c r="P170" s="1">
        <v>156.19999999999999</v>
      </c>
    </row>
    <row r="171" spans="1:16" x14ac:dyDescent="0.3">
      <c r="A171" s="1">
        <v>169</v>
      </c>
      <c r="B171" s="1"/>
      <c r="C171" s="1"/>
      <c r="D171" s="1"/>
      <c r="E171" s="1">
        <v>81.19</v>
      </c>
      <c r="F171" s="1">
        <v>56.15</v>
      </c>
      <c r="G171" s="1"/>
      <c r="H171" s="1">
        <v>108.3</v>
      </c>
      <c r="I171" s="1"/>
      <c r="J171" s="1">
        <v>97.25</v>
      </c>
      <c r="K171" s="1"/>
      <c r="L171" s="1">
        <v>192.2</v>
      </c>
      <c r="M171" s="1"/>
      <c r="N171" s="1"/>
      <c r="O171" s="1">
        <v>48.3</v>
      </c>
      <c r="P171" s="1">
        <v>156.9</v>
      </c>
    </row>
    <row r="172" spans="1:16" x14ac:dyDescent="0.3">
      <c r="A172" s="1">
        <v>170</v>
      </c>
      <c r="B172" s="1"/>
      <c r="C172" s="1"/>
      <c r="D172" s="1"/>
      <c r="E172" s="1">
        <v>82.5</v>
      </c>
      <c r="F172" s="1">
        <v>56.25</v>
      </c>
      <c r="G172" s="1"/>
      <c r="H172" s="1">
        <v>108.8</v>
      </c>
      <c r="I172" s="1"/>
      <c r="J172" s="1">
        <v>97.89</v>
      </c>
      <c r="K172" s="1"/>
      <c r="L172" s="1">
        <v>193</v>
      </c>
      <c r="M172" s="1"/>
      <c r="N172" s="1"/>
      <c r="O172" s="1">
        <v>49.33</v>
      </c>
      <c r="P172" s="1">
        <v>157.4</v>
      </c>
    </row>
    <row r="173" spans="1:16" x14ac:dyDescent="0.3">
      <c r="A173" s="1">
        <v>171</v>
      </c>
      <c r="B173" s="1"/>
      <c r="C173" s="1"/>
      <c r="D173" s="1"/>
      <c r="E173" s="1">
        <v>80.62</v>
      </c>
      <c r="F173" s="1">
        <v>56.73</v>
      </c>
      <c r="G173" s="1"/>
      <c r="H173" s="1">
        <v>109</v>
      </c>
      <c r="I173" s="1"/>
      <c r="J173" s="1">
        <v>98.44</v>
      </c>
      <c r="K173" s="1"/>
      <c r="L173" s="1">
        <v>193.9</v>
      </c>
      <c r="M173" s="1"/>
      <c r="N173" s="1"/>
      <c r="O173" s="1">
        <v>49.24</v>
      </c>
      <c r="P173" s="1">
        <v>158.4</v>
      </c>
    </row>
    <row r="174" spans="1:16" x14ac:dyDescent="0.3">
      <c r="A174" s="1">
        <v>172</v>
      </c>
      <c r="B174" s="1"/>
      <c r="C174" s="1"/>
      <c r="D174" s="1"/>
      <c r="E174" s="1">
        <v>81.67</v>
      </c>
      <c r="F174" s="1">
        <v>56.98</v>
      </c>
      <c r="G174" s="1"/>
      <c r="H174" s="1">
        <v>109.9</v>
      </c>
      <c r="I174" s="1"/>
      <c r="J174" s="1">
        <v>98.98</v>
      </c>
      <c r="K174" s="1"/>
      <c r="L174" s="1">
        <v>194.9</v>
      </c>
      <c r="M174" s="1"/>
      <c r="N174" s="1"/>
      <c r="O174" s="1">
        <v>48.98</v>
      </c>
      <c r="P174" s="1">
        <v>159.30000000000001</v>
      </c>
    </row>
    <row r="175" spans="1:16" x14ac:dyDescent="0.3">
      <c r="A175" s="1">
        <v>173</v>
      </c>
      <c r="B175" s="1"/>
      <c r="C175" s="1"/>
      <c r="D175" s="1"/>
      <c r="E175" s="1">
        <v>82.89</v>
      </c>
      <c r="F175" s="1">
        <v>58.17</v>
      </c>
      <c r="G175" s="1"/>
      <c r="H175" s="1">
        <v>111</v>
      </c>
      <c r="I175" s="1"/>
      <c r="J175" s="1">
        <v>99.58</v>
      </c>
      <c r="K175" s="1"/>
      <c r="L175" s="1">
        <v>197</v>
      </c>
      <c r="M175" s="1"/>
      <c r="N175" s="1"/>
      <c r="O175" s="1">
        <v>49.28</v>
      </c>
      <c r="P175" s="1">
        <v>159.80000000000001</v>
      </c>
    </row>
    <row r="176" spans="1:16" x14ac:dyDescent="0.3">
      <c r="A176" s="1">
        <v>174</v>
      </c>
      <c r="B176" s="1"/>
      <c r="C176" s="1"/>
      <c r="D176" s="1"/>
      <c r="E176" s="1">
        <v>83.34</v>
      </c>
      <c r="F176" s="1">
        <v>58.24</v>
      </c>
      <c r="G176" s="1"/>
      <c r="H176" s="1">
        <v>110.2</v>
      </c>
      <c r="I176" s="1"/>
      <c r="J176" s="1">
        <v>99.86</v>
      </c>
      <c r="K176" s="1"/>
      <c r="L176" s="1">
        <v>199.2</v>
      </c>
      <c r="M176" s="1"/>
      <c r="N176" s="1"/>
      <c r="O176" s="1">
        <v>49.78</v>
      </c>
      <c r="P176" s="1">
        <v>160.80000000000001</v>
      </c>
    </row>
    <row r="177" spans="1:16" x14ac:dyDescent="0.3">
      <c r="A177" s="1">
        <v>175</v>
      </c>
      <c r="B177" s="1"/>
      <c r="C177" s="1"/>
      <c r="D177" s="1"/>
      <c r="E177" s="1">
        <v>86.69</v>
      </c>
      <c r="F177" s="1">
        <v>58.13</v>
      </c>
      <c r="G177" s="1"/>
      <c r="H177" s="1">
        <v>111.4</v>
      </c>
      <c r="I177" s="1"/>
      <c r="J177" s="1"/>
      <c r="K177" s="1"/>
      <c r="L177" s="1">
        <v>199.1</v>
      </c>
      <c r="M177" s="1"/>
      <c r="N177" s="1"/>
      <c r="O177" s="1">
        <v>50.08</v>
      </c>
      <c r="P177" s="1">
        <v>161.1</v>
      </c>
    </row>
    <row r="178" spans="1:16" x14ac:dyDescent="0.3">
      <c r="A178" s="1">
        <v>176</v>
      </c>
      <c r="B178" s="1"/>
      <c r="C178" s="1"/>
      <c r="D178" s="1"/>
      <c r="E178" s="1">
        <v>87.47</v>
      </c>
      <c r="F178" s="1">
        <v>59.15</v>
      </c>
      <c r="G178" s="1"/>
      <c r="H178" s="1">
        <v>111.8</v>
      </c>
      <c r="I178" s="1"/>
      <c r="J178" s="1"/>
      <c r="K178" s="1"/>
      <c r="L178" s="1">
        <v>197.7</v>
      </c>
      <c r="M178" s="1"/>
      <c r="N178" s="1"/>
      <c r="O178" s="1">
        <v>51.55</v>
      </c>
      <c r="P178" s="1">
        <v>161.69999999999999</v>
      </c>
    </row>
    <row r="179" spans="1:16" x14ac:dyDescent="0.3">
      <c r="A179" s="1">
        <v>177</v>
      </c>
      <c r="B179" s="1"/>
      <c r="C179" s="1"/>
      <c r="D179" s="1"/>
      <c r="E179" s="1">
        <v>86.9</v>
      </c>
      <c r="F179" s="1">
        <v>58.52</v>
      </c>
      <c r="G179" s="1"/>
      <c r="H179" s="1">
        <v>111.7</v>
      </c>
      <c r="I179" s="1"/>
      <c r="J179" s="1"/>
      <c r="K179" s="1"/>
      <c r="L179" s="1">
        <v>198.8</v>
      </c>
      <c r="M179" s="1"/>
      <c r="N179" s="1"/>
      <c r="O179" s="1">
        <v>51.24</v>
      </c>
      <c r="P179" s="1">
        <v>162.4</v>
      </c>
    </row>
    <row r="180" spans="1:16" x14ac:dyDescent="0.3">
      <c r="A180" s="1">
        <v>178</v>
      </c>
      <c r="B180" s="1"/>
      <c r="C180" s="1"/>
      <c r="D180" s="1"/>
      <c r="E180" s="1">
        <v>86.05</v>
      </c>
      <c r="F180" s="1">
        <v>58.84</v>
      </c>
      <c r="G180" s="1"/>
      <c r="H180" s="1">
        <v>112.6</v>
      </c>
      <c r="I180" s="1"/>
      <c r="J180" s="1"/>
      <c r="K180" s="1"/>
      <c r="L180" s="1"/>
      <c r="M180" s="1"/>
      <c r="N180" s="1"/>
      <c r="O180" s="1">
        <v>51.57</v>
      </c>
      <c r="P180" s="1">
        <v>162.80000000000001</v>
      </c>
    </row>
    <row r="181" spans="1:16" x14ac:dyDescent="0.3">
      <c r="A181" s="1">
        <v>179</v>
      </c>
      <c r="B181" s="1"/>
      <c r="C181" s="1"/>
      <c r="D181" s="1"/>
      <c r="E181" s="1">
        <v>87.83</v>
      </c>
      <c r="F181" s="1">
        <v>59.22</v>
      </c>
      <c r="G181" s="1"/>
      <c r="H181" s="1">
        <v>112.4</v>
      </c>
      <c r="I181" s="1"/>
      <c r="J181" s="1"/>
      <c r="K181" s="1"/>
      <c r="L181" s="1"/>
      <c r="M181" s="1"/>
      <c r="N181" s="1"/>
      <c r="O181" s="1">
        <v>52.94</v>
      </c>
      <c r="P181" s="1">
        <v>163.1</v>
      </c>
    </row>
    <row r="182" spans="1:16" x14ac:dyDescent="0.3">
      <c r="A182" s="1">
        <v>180</v>
      </c>
      <c r="B182" s="1"/>
      <c r="C182" s="1"/>
      <c r="D182" s="1"/>
      <c r="E182" s="1">
        <v>86.24</v>
      </c>
      <c r="F182" s="1">
        <v>59.68</v>
      </c>
      <c r="G182" s="1"/>
      <c r="H182" s="1">
        <v>114</v>
      </c>
      <c r="I182" s="1"/>
      <c r="J182" s="1"/>
      <c r="K182" s="1"/>
      <c r="L182" s="1"/>
      <c r="M182" s="1"/>
      <c r="N182" s="1"/>
      <c r="O182" s="1">
        <v>52.76</v>
      </c>
      <c r="P182" s="1">
        <v>163.69999999999999</v>
      </c>
    </row>
    <row r="183" spans="1:16" x14ac:dyDescent="0.3">
      <c r="A183" s="1">
        <v>181</v>
      </c>
      <c r="B183" s="1"/>
      <c r="C183" s="1"/>
      <c r="D183" s="1"/>
      <c r="E183" s="1">
        <v>88.48</v>
      </c>
      <c r="F183" s="1">
        <v>59.75</v>
      </c>
      <c r="G183" s="1"/>
      <c r="H183" s="1">
        <v>114.1</v>
      </c>
      <c r="I183" s="1"/>
      <c r="J183" s="1"/>
      <c r="K183" s="1"/>
      <c r="L183" s="1"/>
      <c r="M183" s="1"/>
      <c r="N183" s="1"/>
      <c r="O183" s="1">
        <v>54.25</v>
      </c>
      <c r="P183" s="1">
        <v>164.2</v>
      </c>
    </row>
    <row r="184" spans="1:16" x14ac:dyDescent="0.3">
      <c r="A184" s="1">
        <v>182</v>
      </c>
      <c r="B184" s="1"/>
      <c r="C184" s="1"/>
      <c r="D184" s="1"/>
      <c r="E184" s="1">
        <v>89.64</v>
      </c>
      <c r="F184" s="1">
        <v>60.05</v>
      </c>
      <c r="G184" s="1"/>
      <c r="H184" s="1">
        <v>114.6</v>
      </c>
      <c r="I184" s="1"/>
      <c r="J184" s="1"/>
      <c r="K184" s="1"/>
      <c r="L184" s="1"/>
      <c r="M184" s="1"/>
      <c r="N184" s="1"/>
      <c r="O184" s="1">
        <v>53.8</v>
      </c>
      <c r="P184" s="1">
        <v>164.7</v>
      </c>
    </row>
    <row r="185" spans="1:16" x14ac:dyDescent="0.3">
      <c r="A185" s="1">
        <v>183</v>
      </c>
      <c r="B185" s="1"/>
      <c r="C185" s="1"/>
      <c r="D185" s="1"/>
      <c r="E185" s="1">
        <v>88.63</v>
      </c>
      <c r="F185" s="1">
        <v>60.71</v>
      </c>
      <c r="G185" s="1"/>
      <c r="H185" s="1">
        <v>115.1</v>
      </c>
      <c r="I185" s="1"/>
      <c r="J185" s="1"/>
      <c r="K185" s="1"/>
      <c r="L185" s="1"/>
      <c r="M185" s="1"/>
      <c r="N185" s="1"/>
      <c r="O185" s="1">
        <v>52.2</v>
      </c>
      <c r="P185" s="1">
        <v>165</v>
      </c>
    </row>
    <row r="186" spans="1:16" x14ac:dyDescent="0.3">
      <c r="A186" s="1">
        <v>184</v>
      </c>
      <c r="B186" s="1"/>
      <c r="C186" s="1"/>
      <c r="D186" s="1"/>
      <c r="E186" s="1">
        <v>87.42</v>
      </c>
      <c r="F186" s="1">
        <v>60.95</v>
      </c>
      <c r="G186" s="1"/>
      <c r="H186" s="1">
        <v>115.3</v>
      </c>
      <c r="I186" s="1"/>
      <c r="J186" s="1"/>
      <c r="K186" s="1"/>
      <c r="L186" s="1"/>
      <c r="M186" s="1"/>
      <c r="N186" s="1"/>
      <c r="O186" s="1">
        <v>54.87</v>
      </c>
      <c r="P186" s="1">
        <v>166</v>
      </c>
    </row>
    <row r="187" spans="1:16" x14ac:dyDescent="0.3">
      <c r="A187" s="1">
        <v>185</v>
      </c>
      <c r="B187" s="1"/>
      <c r="C187" s="1"/>
      <c r="D187" s="1"/>
      <c r="E187" s="1">
        <v>87.25</v>
      </c>
      <c r="F187" s="1">
        <v>60.57</v>
      </c>
      <c r="G187" s="1"/>
      <c r="H187" s="1">
        <v>116.1</v>
      </c>
      <c r="I187" s="1"/>
      <c r="J187" s="1"/>
      <c r="K187" s="1"/>
      <c r="L187" s="1"/>
      <c r="M187" s="1"/>
      <c r="N187" s="1"/>
      <c r="O187" s="1">
        <v>53.97</v>
      </c>
      <c r="P187" s="1">
        <v>166.7</v>
      </c>
    </row>
    <row r="188" spans="1:16" x14ac:dyDescent="0.3">
      <c r="A188" s="1">
        <v>186</v>
      </c>
      <c r="B188" s="1"/>
      <c r="C188" s="1"/>
      <c r="D188" s="1"/>
      <c r="E188" s="1">
        <v>89.31</v>
      </c>
      <c r="F188" s="1">
        <v>60.25</v>
      </c>
      <c r="G188" s="1"/>
      <c r="H188" s="1">
        <v>115.5</v>
      </c>
      <c r="I188" s="1"/>
      <c r="J188" s="1"/>
      <c r="K188" s="1"/>
      <c r="L188" s="1"/>
      <c r="M188" s="1"/>
      <c r="N188" s="1"/>
      <c r="O188" s="1">
        <v>55.18</v>
      </c>
      <c r="P188" s="1">
        <v>167.4</v>
      </c>
    </row>
    <row r="189" spans="1:16" x14ac:dyDescent="0.3">
      <c r="A189" s="1">
        <v>187</v>
      </c>
      <c r="B189" s="1"/>
      <c r="C189" s="1"/>
      <c r="D189" s="1"/>
      <c r="E189" s="1">
        <v>87.75</v>
      </c>
      <c r="F189" s="1">
        <v>60.71</v>
      </c>
      <c r="G189" s="1"/>
      <c r="H189" s="1">
        <v>116.4</v>
      </c>
      <c r="I189" s="1"/>
      <c r="J189" s="1"/>
      <c r="K189" s="1"/>
      <c r="L189" s="1"/>
      <c r="M189" s="1"/>
      <c r="N189" s="1"/>
      <c r="O189" s="1">
        <v>52.66</v>
      </c>
      <c r="P189" s="1">
        <v>168.1</v>
      </c>
    </row>
    <row r="190" spans="1:16" x14ac:dyDescent="0.3">
      <c r="A190" s="1">
        <v>188</v>
      </c>
      <c r="B190" s="1"/>
      <c r="C190" s="1"/>
      <c r="D190" s="1"/>
      <c r="E190" s="1">
        <v>91.13</v>
      </c>
      <c r="F190" s="1">
        <v>61.18</v>
      </c>
      <c r="G190" s="1"/>
      <c r="H190" s="1">
        <v>116.2</v>
      </c>
      <c r="I190" s="1"/>
      <c r="J190" s="1"/>
      <c r="K190" s="1"/>
      <c r="L190" s="1"/>
      <c r="M190" s="1"/>
      <c r="N190" s="1"/>
      <c r="O190" s="1">
        <v>52.86</v>
      </c>
      <c r="P190" s="1">
        <v>169</v>
      </c>
    </row>
    <row r="191" spans="1:16" x14ac:dyDescent="0.3">
      <c r="A191" s="1">
        <v>189</v>
      </c>
      <c r="B191" s="1"/>
      <c r="C191" s="1"/>
      <c r="D191" s="1"/>
      <c r="E191" s="1">
        <v>89.9</v>
      </c>
      <c r="F191" s="1">
        <v>61.31</v>
      </c>
      <c r="G191" s="1"/>
      <c r="H191" s="1">
        <v>116.8</v>
      </c>
      <c r="I191" s="1"/>
      <c r="J191" s="1"/>
      <c r="K191" s="1"/>
      <c r="L191" s="1"/>
      <c r="M191" s="1"/>
      <c r="N191" s="1"/>
      <c r="O191" s="1">
        <v>52.31</v>
      </c>
      <c r="P191" s="1">
        <v>169.3</v>
      </c>
    </row>
    <row r="192" spans="1:16" x14ac:dyDescent="0.3">
      <c r="A192" s="1">
        <v>190</v>
      </c>
      <c r="B192" s="1"/>
      <c r="C192" s="1"/>
      <c r="D192" s="1"/>
      <c r="E192" s="1">
        <v>90.64</v>
      </c>
      <c r="F192" s="1">
        <v>61.57</v>
      </c>
      <c r="G192" s="1"/>
      <c r="H192" s="1">
        <v>117.3</v>
      </c>
      <c r="I192" s="1"/>
      <c r="J192" s="1"/>
      <c r="K192" s="1"/>
      <c r="L192" s="1"/>
      <c r="M192" s="1"/>
      <c r="N192" s="1"/>
      <c r="O192" s="1">
        <v>54.39</v>
      </c>
      <c r="P192" s="1">
        <v>169.8</v>
      </c>
    </row>
    <row r="193" spans="1:16" x14ac:dyDescent="0.3">
      <c r="A193" s="1">
        <v>191</v>
      </c>
      <c r="B193" s="1"/>
      <c r="C193" s="1"/>
      <c r="D193" s="1"/>
      <c r="E193" s="1">
        <v>88.75</v>
      </c>
      <c r="F193" s="1">
        <v>61.75</v>
      </c>
      <c r="G193" s="1"/>
      <c r="H193" s="1">
        <v>118.7</v>
      </c>
      <c r="I193" s="1"/>
      <c r="J193" s="1"/>
      <c r="K193" s="1"/>
      <c r="L193" s="1"/>
      <c r="M193" s="1"/>
      <c r="N193" s="1"/>
      <c r="O193" s="1">
        <v>53.93</v>
      </c>
      <c r="P193" s="1">
        <v>170.3</v>
      </c>
    </row>
    <row r="194" spans="1:16" x14ac:dyDescent="0.3">
      <c r="A194" s="1">
        <v>192</v>
      </c>
      <c r="B194" s="1"/>
      <c r="C194" s="1"/>
      <c r="D194" s="1"/>
      <c r="E194" s="1">
        <v>89.15</v>
      </c>
      <c r="F194" s="1">
        <v>62.23</v>
      </c>
      <c r="G194" s="1"/>
      <c r="H194" s="1">
        <v>118.5</v>
      </c>
      <c r="I194" s="1"/>
      <c r="J194" s="1"/>
      <c r="K194" s="1"/>
      <c r="L194" s="1"/>
      <c r="M194" s="1"/>
      <c r="N194" s="1"/>
      <c r="O194" s="1">
        <v>55.02</v>
      </c>
      <c r="P194" s="1">
        <v>170.7</v>
      </c>
    </row>
    <row r="195" spans="1:16" x14ac:dyDescent="0.3">
      <c r="A195" s="1">
        <v>193</v>
      </c>
      <c r="B195" s="1"/>
      <c r="C195" s="1"/>
      <c r="D195" s="1"/>
      <c r="E195" s="1">
        <v>89.25</v>
      </c>
      <c r="F195" s="1">
        <v>63.25</v>
      </c>
      <c r="G195" s="1"/>
      <c r="H195" s="1">
        <v>118.3</v>
      </c>
      <c r="I195" s="1"/>
      <c r="J195" s="1"/>
      <c r="K195" s="1"/>
      <c r="L195" s="1"/>
      <c r="M195" s="1"/>
      <c r="N195" s="1"/>
      <c r="O195" s="1">
        <v>54.25</v>
      </c>
      <c r="P195" s="1">
        <v>171.4</v>
      </c>
    </row>
    <row r="196" spans="1:16" x14ac:dyDescent="0.3">
      <c r="A196" s="1">
        <v>194</v>
      </c>
      <c r="B196" s="1"/>
      <c r="C196" s="1"/>
      <c r="D196" s="1"/>
      <c r="E196" s="1">
        <v>89.46</v>
      </c>
      <c r="F196" s="1">
        <v>63.25</v>
      </c>
      <c r="G196" s="1"/>
      <c r="H196" s="1">
        <v>119.9</v>
      </c>
      <c r="I196" s="1"/>
      <c r="J196" s="1"/>
      <c r="K196" s="1"/>
      <c r="L196" s="1"/>
      <c r="M196" s="1"/>
      <c r="N196" s="1"/>
      <c r="O196" s="1">
        <v>54.57</v>
      </c>
      <c r="P196" s="1">
        <v>172.1</v>
      </c>
    </row>
    <row r="197" spans="1:16" x14ac:dyDescent="0.3">
      <c r="A197" s="1">
        <v>195</v>
      </c>
      <c r="B197" s="1"/>
      <c r="C197" s="1"/>
      <c r="D197" s="1"/>
      <c r="E197" s="1">
        <v>89.81</v>
      </c>
      <c r="F197" s="1">
        <v>62.28</v>
      </c>
      <c r="G197" s="1"/>
      <c r="H197" s="1">
        <v>119.1</v>
      </c>
      <c r="I197" s="1"/>
      <c r="J197" s="1"/>
      <c r="K197" s="1"/>
      <c r="L197" s="1"/>
      <c r="M197" s="1"/>
      <c r="N197" s="1"/>
      <c r="O197" s="1">
        <v>54.89</v>
      </c>
      <c r="P197" s="1">
        <v>172.8</v>
      </c>
    </row>
    <row r="198" spans="1:16" x14ac:dyDescent="0.3">
      <c r="A198" s="1">
        <v>196</v>
      </c>
      <c r="B198" s="1"/>
      <c r="C198" s="1"/>
      <c r="D198" s="1"/>
      <c r="E198" s="1">
        <v>90.38</v>
      </c>
      <c r="F198" s="1">
        <v>62.35</v>
      </c>
      <c r="G198" s="1"/>
      <c r="H198" s="1">
        <v>119.2</v>
      </c>
      <c r="I198" s="1"/>
      <c r="J198" s="1"/>
      <c r="K198" s="1"/>
      <c r="L198" s="1"/>
      <c r="M198" s="1"/>
      <c r="N198" s="1"/>
      <c r="O198" s="1">
        <v>55.53</v>
      </c>
      <c r="P198" s="1">
        <v>173.3</v>
      </c>
    </row>
    <row r="199" spans="1:16" x14ac:dyDescent="0.3">
      <c r="A199" s="1">
        <v>197</v>
      </c>
      <c r="B199" s="1"/>
      <c r="C199" s="1"/>
      <c r="D199" s="1"/>
      <c r="E199" s="1">
        <v>90.25</v>
      </c>
      <c r="F199" s="1">
        <v>63.47</v>
      </c>
      <c r="G199" s="1"/>
      <c r="H199" s="1">
        <v>119.7</v>
      </c>
      <c r="I199" s="1"/>
      <c r="J199" s="1"/>
      <c r="K199" s="1"/>
      <c r="L199" s="1"/>
      <c r="M199" s="1"/>
      <c r="N199" s="1"/>
      <c r="O199" s="1">
        <v>55.57</v>
      </c>
      <c r="P199" s="1">
        <v>174.3</v>
      </c>
    </row>
    <row r="200" spans="1:16" x14ac:dyDescent="0.3">
      <c r="A200" s="1">
        <v>198</v>
      </c>
      <c r="B200" s="1"/>
      <c r="C200" s="1"/>
      <c r="D200" s="1"/>
      <c r="E200" s="1">
        <v>90.36</v>
      </c>
      <c r="F200" s="1">
        <v>63.22</v>
      </c>
      <c r="G200" s="1"/>
      <c r="H200" s="1">
        <v>120.2</v>
      </c>
      <c r="I200" s="1"/>
      <c r="J200" s="1"/>
      <c r="K200" s="1"/>
      <c r="L200" s="1"/>
      <c r="M200" s="1"/>
      <c r="N200" s="1"/>
      <c r="O200" s="1">
        <v>56.03</v>
      </c>
      <c r="P200" s="1">
        <v>175.1</v>
      </c>
    </row>
    <row r="201" spans="1:16" x14ac:dyDescent="0.3">
      <c r="A201" s="1">
        <v>199</v>
      </c>
      <c r="B201" s="1"/>
      <c r="C201" s="1"/>
      <c r="D201" s="1"/>
      <c r="E201" s="1">
        <v>90.75</v>
      </c>
      <c r="F201" s="1">
        <v>63.14</v>
      </c>
      <c r="G201" s="1"/>
      <c r="H201" s="1">
        <v>120.8</v>
      </c>
      <c r="I201" s="1"/>
      <c r="J201" s="1"/>
      <c r="K201" s="1"/>
      <c r="L201" s="1"/>
      <c r="M201" s="1"/>
      <c r="N201" s="1"/>
      <c r="O201" s="1">
        <v>56.5</v>
      </c>
      <c r="P201" s="1">
        <v>175.6</v>
      </c>
    </row>
    <row r="202" spans="1:16" x14ac:dyDescent="0.3">
      <c r="A202" s="1">
        <v>200</v>
      </c>
      <c r="B202" s="1"/>
      <c r="C202" s="1"/>
      <c r="D202" s="1"/>
      <c r="E202" s="1">
        <v>92.51</v>
      </c>
      <c r="F202" s="1">
        <v>63.65</v>
      </c>
      <c r="G202" s="1"/>
      <c r="H202" s="1">
        <v>121</v>
      </c>
      <c r="I202" s="1"/>
      <c r="J202" s="1"/>
      <c r="K202" s="1"/>
      <c r="L202" s="1"/>
      <c r="M202" s="1"/>
      <c r="N202" s="1"/>
      <c r="O202" s="1">
        <v>56.77</v>
      </c>
      <c r="P202" s="1">
        <v>176.5</v>
      </c>
    </row>
    <row r="203" spans="1:16" x14ac:dyDescent="0.3">
      <c r="A203" s="1">
        <v>201</v>
      </c>
      <c r="B203" s="1"/>
      <c r="C203" s="1"/>
      <c r="D203" s="1"/>
      <c r="E203" s="1">
        <v>91.73</v>
      </c>
      <c r="F203" s="1">
        <v>64.36</v>
      </c>
      <c r="G203" s="1"/>
      <c r="H203" s="1">
        <v>122.5</v>
      </c>
      <c r="I203" s="1"/>
      <c r="J203" s="1"/>
      <c r="K203" s="1"/>
      <c r="L203" s="1"/>
      <c r="M203" s="1"/>
      <c r="N203" s="1"/>
      <c r="O203" s="1">
        <v>57.31</v>
      </c>
      <c r="P203" s="1">
        <v>176.9</v>
      </c>
    </row>
    <row r="204" spans="1:16" x14ac:dyDescent="0.3">
      <c r="A204" s="1">
        <v>202</v>
      </c>
      <c r="B204" s="1"/>
      <c r="C204" s="1"/>
      <c r="D204" s="1"/>
      <c r="E204" s="1">
        <v>92.67</v>
      </c>
      <c r="F204" s="1">
        <v>64.75</v>
      </c>
      <c r="G204" s="1"/>
      <c r="H204" s="1">
        <v>123.2</v>
      </c>
      <c r="I204" s="1"/>
      <c r="J204" s="1"/>
      <c r="K204" s="1"/>
      <c r="L204" s="1"/>
      <c r="M204" s="1"/>
      <c r="N204" s="1"/>
      <c r="O204" s="1">
        <v>57.39</v>
      </c>
      <c r="P204" s="1">
        <v>177.5</v>
      </c>
    </row>
    <row r="205" spans="1:16" x14ac:dyDescent="0.3">
      <c r="A205" s="1">
        <v>203</v>
      </c>
      <c r="B205" s="1"/>
      <c r="C205" s="1"/>
      <c r="D205" s="1"/>
      <c r="E205" s="1">
        <v>93.92</v>
      </c>
      <c r="F205" s="1">
        <v>64.75</v>
      </c>
      <c r="G205" s="1"/>
      <c r="H205" s="1">
        <v>123.5</v>
      </c>
      <c r="I205" s="1"/>
      <c r="J205" s="1"/>
      <c r="K205" s="1"/>
      <c r="L205" s="1"/>
      <c r="M205" s="1"/>
      <c r="N205" s="1"/>
      <c r="O205" s="1">
        <v>57.68</v>
      </c>
      <c r="P205" s="1">
        <v>178.1</v>
      </c>
    </row>
    <row r="206" spans="1:16" x14ac:dyDescent="0.3">
      <c r="A206" s="1">
        <v>204</v>
      </c>
      <c r="B206" s="1"/>
      <c r="C206" s="1"/>
      <c r="D206" s="1"/>
      <c r="E206" s="1">
        <v>95.1</v>
      </c>
      <c r="F206" s="1">
        <v>64.95</v>
      </c>
      <c r="G206" s="1"/>
      <c r="H206" s="1">
        <v>123.4</v>
      </c>
      <c r="I206" s="1"/>
      <c r="J206" s="1"/>
      <c r="K206" s="1"/>
      <c r="L206" s="1"/>
      <c r="M206" s="1"/>
      <c r="N206" s="1"/>
      <c r="O206" s="1">
        <v>58.34</v>
      </c>
      <c r="P206" s="1">
        <v>178.7</v>
      </c>
    </row>
    <row r="207" spans="1:16" x14ac:dyDescent="0.3">
      <c r="A207" s="1">
        <v>205</v>
      </c>
      <c r="B207" s="1"/>
      <c r="C207" s="1"/>
      <c r="D207" s="1"/>
      <c r="E207" s="1">
        <v>95.92</v>
      </c>
      <c r="F207" s="1">
        <v>65.25</v>
      </c>
      <c r="G207" s="1"/>
      <c r="H207" s="1">
        <v>124.1</v>
      </c>
      <c r="I207" s="1"/>
      <c r="J207" s="1"/>
      <c r="K207" s="1"/>
      <c r="L207" s="1"/>
      <c r="M207" s="1"/>
      <c r="N207" s="1"/>
      <c r="O207" s="1">
        <v>57.77</v>
      </c>
      <c r="P207" s="1">
        <v>179.3</v>
      </c>
    </row>
    <row r="208" spans="1:16" x14ac:dyDescent="0.3">
      <c r="A208" s="1">
        <v>206</v>
      </c>
      <c r="B208" s="1"/>
      <c r="C208" s="1"/>
      <c r="D208" s="1"/>
      <c r="E208" s="1">
        <v>97.43</v>
      </c>
      <c r="F208" s="1">
        <v>65.25</v>
      </c>
      <c r="G208" s="1"/>
      <c r="H208" s="1">
        <v>124.4</v>
      </c>
      <c r="I208" s="1"/>
      <c r="J208" s="1"/>
      <c r="K208" s="1"/>
      <c r="L208" s="1"/>
      <c r="M208" s="1"/>
      <c r="N208" s="1"/>
      <c r="O208" s="1">
        <v>58.7</v>
      </c>
      <c r="P208" s="1">
        <v>179.8</v>
      </c>
    </row>
    <row r="209" spans="1:16" x14ac:dyDescent="0.3">
      <c r="A209" s="1">
        <v>207</v>
      </c>
      <c r="B209" s="1"/>
      <c r="C209" s="1"/>
      <c r="D209" s="1"/>
      <c r="E209" s="1">
        <v>99.32</v>
      </c>
      <c r="F209" s="1">
        <v>65.319999999999993</v>
      </c>
      <c r="G209" s="1"/>
      <c r="H209" s="1">
        <v>124.8</v>
      </c>
      <c r="I209" s="1"/>
      <c r="J209" s="1"/>
      <c r="K209" s="1"/>
      <c r="L209" s="1"/>
      <c r="M209" s="1"/>
      <c r="N209" s="1"/>
      <c r="O209" s="1">
        <v>58.5</v>
      </c>
      <c r="P209" s="1">
        <v>180.3</v>
      </c>
    </row>
    <row r="210" spans="1:16" x14ac:dyDescent="0.3">
      <c r="A210" s="1">
        <v>208</v>
      </c>
      <c r="B210" s="1"/>
      <c r="C210" s="1"/>
      <c r="D210" s="1"/>
      <c r="E210" s="1">
        <v>99.16</v>
      </c>
      <c r="F210" s="1">
        <v>65.75</v>
      </c>
      <c r="G210" s="1"/>
      <c r="H210" s="1">
        <v>125.1</v>
      </c>
      <c r="I210" s="1"/>
      <c r="J210" s="1"/>
      <c r="K210" s="1"/>
      <c r="L210" s="1"/>
      <c r="M210" s="1"/>
      <c r="N210" s="1"/>
      <c r="O210" s="1">
        <v>58.75</v>
      </c>
      <c r="P210" s="1">
        <v>180.8</v>
      </c>
    </row>
    <row r="211" spans="1:16" x14ac:dyDescent="0.3">
      <c r="A211" s="1">
        <v>209</v>
      </c>
      <c r="B211" s="1"/>
      <c r="C211" s="1"/>
      <c r="D211" s="1"/>
      <c r="E211" s="1">
        <v>96.56</v>
      </c>
      <c r="F211" s="1">
        <v>65.790000000000006</v>
      </c>
      <c r="G211" s="1"/>
      <c r="H211" s="1">
        <v>125.3</v>
      </c>
      <c r="I211" s="1"/>
      <c r="J211" s="1"/>
      <c r="K211" s="1"/>
      <c r="L211" s="1"/>
      <c r="M211" s="1"/>
      <c r="N211" s="1"/>
      <c r="O211" s="1">
        <v>58.76</v>
      </c>
      <c r="P211" s="1">
        <v>181.3</v>
      </c>
    </row>
    <row r="212" spans="1:16" x14ac:dyDescent="0.3">
      <c r="A212" s="1">
        <v>210</v>
      </c>
      <c r="B212" s="1"/>
      <c r="C212" s="1"/>
      <c r="D212" s="1"/>
      <c r="E212" s="1">
        <v>95.25</v>
      </c>
      <c r="F212" s="1">
        <v>66.59</v>
      </c>
      <c r="G212" s="1"/>
      <c r="H212" s="1">
        <v>125.4</v>
      </c>
      <c r="I212" s="1"/>
      <c r="J212" s="1"/>
      <c r="K212" s="1"/>
      <c r="L212" s="1"/>
      <c r="M212" s="1"/>
      <c r="N212" s="1"/>
      <c r="O212" s="1">
        <v>59.14</v>
      </c>
      <c r="P212" s="1">
        <v>181.8</v>
      </c>
    </row>
    <row r="213" spans="1:16" x14ac:dyDescent="0.3">
      <c r="A213" s="1">
        <v>211</v>
      </c>
      <c r="B213" s="1"/>
      <c r="C213" s="1"/>
      <c r="D213" s="1"/>
      <c r="E213" s="1">
        <v>95.85</v>
      </c>
      <c r="F213" s="1">
        <v>66.25</v>
      </c>
      <c r="G213" s="1"/>
      <c r="H213" s="1">
        <v>126</v>
      </c>
      <c r="I213" s="1"/>
      <c r="J213" s="1"/>
      <c r="K213" s="1"/>
      <c r="L213" s="1"/>
      <c r="M213" s="1"/>
      <c r="N213" s="1"/>
      <c r="O213" s="1">
        <v>59.25</v>
      </c>
      <c r="P213" s="1">
        <v>182.3</v>
      </c>
    </row>
    <row r="214" spans="1:16" x14ac:dyDescent="0.3">
      <c r="A214" s="1">
        <v>212</v>
      </c>
      <c r="B214" s="1"/>
      <c r="C214" s="1"/>
      <c r="D214" s="1"/>
      <c r="E214" s="1">
        <v>95.97</v>
      </c>
      <c r="F214" s="1">
        <v>66.86</v>
      </c>
      <c r="G214" s="1"/>
      <c r="H214" s="1">
        <v>125.8</v>
      </c>
      <c r="I214" s="1"/>
      <c r="J214" s="1"/>
      <c r="K214" s="1"/>
      <c r="L214" s="1"/>
      <c r="M214" s="1"/>
      <c r="N214" s="1"/>
      <c r="O214" s="1">
        <v>60.09</v>
      </c>
      <c r="P214" s="1">
        <v>183.1</v>
      </c>
    </row>
    <row r="215" spans="1:16" x14ac:dyDescent="0.3">
      <c r="A215" s="1">
        <v>213</v>
      </c>
      <c r="B215" s="1"/>
      <c r="C215" s="1"/>
      <c r="D215" s="1"/>
      <c r="E215" s="1">
        <v>96.25</v>
      </c>
      <c r="F215" s="1">
        <v>67.180000000000007</v>
      </c>
      <c r="G215" s="1"/>
      <c r="H215" s="1">
        <v>126.3</v>
      </c>
      <c r="I215" s="1"/>
      <c r="J215" s="1"/>
      <c r="K215" s="1"/>
      <c r="L215" s="1"/>
      <c r="M215" s="1"/>
      <c r="N215" s="1"/>
      <c r="O215" s="1">
        <v>59.91</v>
      </c>
      <c r="P215" s="1">
        <v>184.3</v>
      </c>
    </row>
    <row r="216" spans="1:16" x14ac:dyDescent="0.3">
      <c r="A216" s="1">
        <v>214</v>
      </c>
      <c r="B216" s="1"/>
      <c r="C216" s="1"/>
      <c r="D216" s="1"/>
      <c r="E216" s="1">
        <v>97.74</v>
      </c>
      <c r="F216" s="1">
        <v>67.25</v>
      </c>
      <c r="G216" s="1"/>
      <c r="H216" s="1">
        <v>129.6</v>
      </c>
      <c r="I216" s="1"/>
      <c r="J216" s="1"/>
      <c r="K216" s="1"/>
      <c r="L216" s="1"/>
      <c r="M216" s="1"/>
      <c r="N216" s="1"/>
      <c r="O216" s="1">
        <v>60.32</v>
      </c>
      <c r="P216" s="1">
        <v>184.7</v>
      </c>
    </row>
    <row r="217" spans="1:16" x14ac:dyDescent="0.3">
      <c r="A217" s="1">
        <v>215</v>
      </c>
      <c r="B217" s="1"/>
      <c r="C217" s="1"/>
      <c r="D217" s="1"/>
      <c r="E217" s="1">
        <v>98.07</v>
      </c>
      <c r="F217" s="1">
        <v>67.34</v>
      </c>
      <c r="G217" s="1"/>
      <c r="H217" s="1">
        <v>127.7</v>
      </c>
      <c r="I217" s="1"/>
      <c r="J217" s="1"/>
      <c r="K217" s="1"/>
      <c r="L217" s="1"/>
      <c r="M217" s="1"/>
      <c r="N217" s="1"/>
      <c r="O217" s="1">
        <v>60.42</v>
      </c>
      <c r="P217" s="1">
        <v>185</v>
      </c>
    </row>
    <row r="218" spans="1:16" x14ac:dyDescent="0.3">
      <c r="A218" s="1">
        <v>216</v>
      </c>
      <c r="B218" s="1"/>
      <c r="C218" s="1"/>
      <c r="D218" s="1"/>
      <c r="E218" s="1">
        <v>98.83</v>
      </c>
      <c r="F218" s="1">
        <v>67.78</v>
      </c>
      <c r="G218" s="1"/>
      <c r="H218" s="1">
        <v>128.69999999999999</v>
      </c>
      <c r="I218" s="1"/>
      <c r="J218" s="1"/>
      <c r="K218" s="1"/>
      <c r="L218" s="1"/>
      <c r="M218" s="1"/>
      <c r="N218" s="1"/>
      <c r="O218" s="1">
        <v>60.25</v>
      </c>
      <c r="P218" s="1">
        <v>185.8</v>
      </c>
    </row>
    <row r="219" spans="1:16" x14ac:dyDescent="0.3">
      <c r="A219" s="1">
        <v>217</v>
      </c>
      <c r="B219" s="1"/>
      <c r="C219" s="1"/>
      <c r="D219" s="1"/>
      <c r="E219" s="1"/>
      <c r="F219" s="1">
        <v>67.75</v>
      </c>
      <c r="G219" s="1"/>
      <c r="H219" s="1">
        <v>128.30000000000001</v>
      </c>
      <c r="I219" s="1"/>
      <c r="J219" s="1"/>
      <c r="K219" s="1"/>
      <c r="L219" s="1"/>
      <c r="M219" s="1"/>
      <c r="N219" s="1"/>
      <c r="O219" s="1">
        <v>60.59</v>
      </c>
      <c r="P219" s="1">
        <v>186.4</v>
      </c>
    </row>
    <row r="220" spans="1:16" x14ac:dyDescent="0.3">
      <c r="A220" s="1">
        <v>218</v>
      </c>
      <c r="B220" s="1"/>
      <c r="C220" s="1"/>
      <c r="D220" s="1"/>
      <c r="E220" s="1"/>
      <c r="F220" s="1">
        <v>68.19</v>
      </c>
      <c r="G220" s="1"/>
      <c r="H220" s="1">
        <v>131.80000000000001</v>
      </c>
      <c r="I220" s="1"/>
      <c r="J220" s="1"/>
      <c r="K220" s="1"/>
      <c r="L220" s="1"/>
      <c r="M220" s="1"/>
      <c r="N220" s="1"/>
      <c r="O220" s="1">
        <v>60.75</v>
      </c>
      <c r="P220" s="1">
        <v>187</v>
      </c>
    </row>
    <row r="221" spans="1:16" x14ac:dyDescent="0.3">
      <c r="A221" s="1">
        <v>219</v>
      </c>
      <c r="B221" s="1"/>
      <c r="C221" s="1"/>
      <c r="D221" s="1"/>
      <c r="E221" s="1"/>
      <c r="F221" s="1">
        <v>68.25</v>
      </c>
      <c r="G221" s="1"/>
      <c r="H221" s="1">
        <v>130.69999999999999</v>
      </c>
      <c r="I221" s="1"/>
      <c r="J221" s="1"/>
      <c r="K221" s="1"/>
      <c r="L221" s="1"/>
      <c r="M221" s="1"/>
      <c r="N221" s="1"/>
      <c r="O221" s="1">
        <v>61.41</v>
      </c>
      <c r="P221" s="1">
        <v>187.7</v>
      </c>
    </row>
    <row r="222" spans="1:16" x14ac:dyDescent="0.3">
      <c r="A222" s="1">
        <v>220</v>
      </c>
      <c r="B222" s="1"/>
      <c r="C222" s="1"/>
      <c r="D222" s="1"/>
      <c r="E222" s="1"/>
      <c r="F222" s="1">
        <v>68.52</v>
      </c>
      <c r="G222" s="1"/>
      <c r="H222" s="1">
        <v>128.80000000000001</v>
      </c>
      <c r="I222" s="1"/>
      <c r="J222" s="1"/>
      <c r="K222" s="1"/>
      <c r="L222" s="1"/>
      <c r="M222" s="1"/>
      <c r="N222" s="1"/>
      <c r="O222" s="1">
        <v>61.25</v>
      </c>
      <c r="P222" s="1">
        <v>188.1</v>
      </c>
    </row>
    <row r="223" spans="1:16" x14ac:dyDescent="0.3">
      <c r="A223" s="1">
        <v>221</v>
      </c>
      <c r="B223" s="1"/>
      <c r="C223" s="1"/>
      <c r="D223" s="1"/>
      <c r="E223" s="1"/>
      <c r="F223" s="1">
        <v>68.650000000000006</v>
      </c>
      <c r="G223" s="1"/>
      <c r="H223" s="1">
        <v>129.1</v>
      </c>
      <c r="I223" s="1"/>
      <c r="J223" s="1"/>
      <c r="K223" s="1"/>
      <c r="L223" s="1"/>
      <c r="M223" s="1"/>
      <c r="N223" s="1"/>
      <c r="O223" s="1">
        <v>62.94</v>
      </c>
      <c r="P223" s="1">
        <v>188.3</v>
      </c>
    </row>
    <row r="224" spans="1:16" x14ac:dyDescent="0.3">
      <c r="A224" s="1">
        <v>222</v>
      </c>
      <c r="B224" s="1"/>
      <c r="C224" s="1"/>
      <c r="D224" s="1"/>
      <c r="E224" s="1"/>
      <c r="F224" s="1">
        <v>68.77</v>
      </c>
      <c r="G224" s="1"/>
      <c r="H224" s="1">
        <v>130.80000000000001</v>
      </c>
      <c r="I224" s="1"/>
      <c r="J224" s="1"/>
      <c r="K224" s="1"/>
      <c r="L224" s="1"/>
      <c r="M224" s="1"/>
      <c r="N224" s="1"/>
      <c r="O224" s="1">
        <v>63.86</v>
      </c>
      <c r="P224" s="1">
        <v>189</v>
      </c>
    </row>
    <row r="225" spans="1:16" x14ac:dyDescent="0.3">
      <c r="A225" s="1">
        <v>223</v>
      </c>
      <c r="B225" s="1"/>
      <c r="C225" s="1"/>
      <c r="D225" s="1"/>
      <c r="E225" s="1"/>
      <c r="F225" s="1">
        <v>69.599999999999994</v>
      </c>
      <c r="G225" s="1"/>
      <c r="H225" s="1">
        <v>131.30000000000001</v>
      </c>
      <c r="I225" s="1"/>
      <c r="J225" s="1"/>
      <c r="K225" s="1"/>
      <c r="L225" s="1"/>
      <c r="M225" s="1"/>
      <c r="N225" s="1"/>
      <c r="O225" s="1">
        <v>62.57</v>
      </c>
      <c r="P225" s="1">
        <v>189.8</v>
      </c>
    </row>
    <row r="226" spans="1:16" x14ac:dyDescent="0.3">
      <c r="A226" s="1">
        <v>224</v>
      </c>
      <c r="B226" s="1"/>
      <c r="C226" s="1"/>
      <c r="D226" s="1"/>
      <c r="E226" s="1"/>
      <c r="F226" s="1">
        <v>70.25</v>
      </c>
      <c r="G226" s="1"/>
      <c r="H226" s="1">
        <v>132.80000000000001</v>
      </c>
      <c r="I226" s="1"/>
      <c r="J226" s="1"/>
      <c r="K226" s="1"/>
      <c r="L226" s="1"/>
      <c r="M226" s="1"/>
      <c r="N226" s="1"/>
      <c r="O226" s="1">
        <v>63.85</v>
      </c>
      <c r="P226" s="1">
        <v>190</v>
      </c>
    </row>
    <row r="227" spans="1:16" x14ac:dyDescent="0.3">
      <c r="A227" s="1">
        <v>225</v>
      </c>
      <c r="B227" s="1"/>
      <c r="C227" s="1"/>
      <c r="D227" s="1"/>
      <c r="E227" s="1"/>
      <c r="F227" s="1">
        <v>69.489999999999995</v>
      </c>
      <c r="G227" s="1"/>
      <c r="H227" s="1">
        <v>132.80000000000001</v>
      </c>
      <c r="I227" s="1"/>
      <c r="J227" s="1"/>
      <c r="K227" s="1"/>
      <c r="L227" s="1"/>
      <c r="M227" s="1"/>
      <c r="N227" s="1"/>
      <c r="O227" s="1">
        <v>62.56</v>
      </c>
      <c r="P227" s="1">
        <v>191</v>
      </c>
    </row>
    <row r="228" spans="1:16" x14ac:dyDescent="0.3">
      <c r="A228" s="1">
        <v>226</v>
      </c>
      <c r="B228" s="1"/>
      <c r="C228" s="1"/>
      <c r="D228" s="1"/>
      <c r="E228" s="1"/>
      <c r="F228" s="1">
        <v>69.37</v>
      </c>
      <c r="G228" s="1"/>
      <c r="H228" s="1">
        <v>134.19999999999999</v>
      </c>
      <c r="I228" s="1"/>
      <c r="J228" s="1"/>
      <c r="K228" s="1"/>
      <c r="L228" s="1"/>
      <c r="M228" s="1"/>
      <c r="N228" s="1"/>
      <c r="O228" s="1">
        <v>64.239999999999995</v>
      </c>
      <c r="P228" s="1">
        <v>192</v>
      </c>
    </row>
    <row r="229" spans="1:16" x14ac:dyDescent="0.3">
      <c r="A229" s="1">
        <v>227</v>
      </c>
      <c r="B229" s="1"/>
      <c r="C229" s="1"/>
      <c r="D229" s="1"/>
      <c r="E229" s="1"/>
      <c r="F229" s="1">
        <v>70.58</v>
      </c>
      <c r="G229" s="1"/>
      <c r="H229" s="1">
        <v>135.1</v>
      </c>
      <c r="I229" s="1"/>
      <c r="J229" s="1"/>
      <c r="K229" s="1"/>
      <c r="L229" s="1"/>
      <c r="M229" s="1"/>
      <c r="N229" s="1"/>
      <c r="O229" s="1">
        <v>63.27</v>
      </c>
      <c r="P229" s="1">
        <v>192.9</v>
      </c>
    </row>
    <row r="230" spans="1:16" x14ac:dyDescent="0.3">
      <c r="A230" s="1">
        <v>228</v>
      </c>
      <c r="B230" s="1"/>
      <c r="C230" s="1"/>
      <c r="D230" s="1"/>
      <c r="E230" s="1"/>
      <c r="F230" s="1">
        <v>69.86</v>
      </c>
      <c r="G230" s="1"/>
      <c r="H230" s="1"/>
      <c r="I230" s="1"/>
      <c r="J230" s="1"/>
      <c r="K230" s="1"/>
      <c r="L230" s="1"/>
      <c r="M230" s="1"/>
      <c r="N230" s="1"/>
      <c r="O230" s="1">
        <v>63.72</v>
      </c>
      <c r="P230" s="1">
        <v>193.5</v>
      </c>
    </row>
    <row r="231" spans="1:16" x14ac:dyDescent="0.3">
      <c r="A231" s="1">
        <v>229</v>
      </c>
      <c r="B231" s="1"/>
      <c r="C231" s="1"/>
      <c r="D231" s="1"/>
      <c r="E231" s="1"/>
      <c r="F231" s="1">
        <v>71.05</v>
      </c>
      <c r="G231" s="1"/>
      <c r="H231" s="1"/>
      <c r="I231" s="1"/>
      <c r="J231" s="1"/>
      <c r="K231" s="1"/>
      <c r="L231" s="1"/>
      <c r="M231" s="1"/>
      <c r="N231" s="1"/>
      <c r="O231" s="1">
        <v>64.45</v>
      </c>
      <c r="P231" s="1">
        <v>194.2</v>
      </c>
    </row>
    <row r="232" spans="1:16" x14ac:dyDescent="0.3">
      <c r="A232" s="1">
        <v>230</v>
      </c>
      <c r="B232" s="1"/>
      <c r="C232" s="1"/>
      <c r="D232" s="1"/>
      <c r="E232" s="1"/>
      <c r="F232" s="1">
        <v>71.239999999999995</v>
      </c>
      <c r="G232" s="1"/>
      <c r="H232" s="1"/>
      <c r="I232" s="1"/>
      <c r="J232" s="1"/>
      <c r="K232" s="1"/>
      <c r="L232" s="1"/>
      <c r="M232" s="1"/>
      <c r="N232" s="1"/>
      <c r="O232" s="1">
        <v>64.83</v>
      </c>
      <c r="P232" s="1">
        <v>194.5</v>
      </c>
    </row>
    <row r="233" spans="1:16" x14ac:dyDescent="0.3">
      <c r="A233" s="1">
        <v>231</v>
      </c>
      <c r="B233" s="1"/>
      <c r="C233" s="1"/>
      <c r="D233" s="1"/>
      <c r="E233" s="1"/>
      <c r="F233" s="1">
        <v>71.06</v>
      </c>
      <c r="G233" s="1"/>
      <c r="H233" s="1"/>
      <c r="I233" s="1"/>
      <c r="J233" s="1"/>
      <c r="K233" s="1"/>
      <c r="L233" s="1"/>
      <c r="M233" s="1"/>
      <c r="N233" s="1"/>
      <c r="O233" s="1">
        <v>65.59</v>
      </c>
      <c r="P233" s="1">
        <v>194.9</v>
      </c>
    </row>
    <row r="234" spans="1:16" x14ac:dyDescent="0.3">
      <c r="A234" s="1">
        <v>232</v>
      </c>
      <c r="B234" s="1"/>
      <c r="C234" s="1"/>
      <c r="D234" s="1"/>
      <c r="E234" s="1"/>
      <c r="F234" s="1">
        <v>71.25</v>
      </c>
      <c r="G234" s="1"/>
      <c r="H234" s="1"/>
      <c r="I234" s="1"/>
      <c r="J234" s="1"/>
      <c r="K234" s="1"/>
      <c r="L234" s="1"/>
      <c r="M234" s="1"/>
      <c r="N234" s="1"/>
      <c r="O234" s="1">
        <v>65.239999999999995</v>
      </c>
      <c r="P234" s="1">
        <v>195.5</v>
      </c>
    </row>
    <row r="235" spans="1:16" x14ac:dyDescent="0.3">
      <c r="A235" s="1">
        <v>233</v>
      </c>
      <c r="B235" s="1"/>
      <c r="C235" s="1"/>
      <c r="D235" s="1"/>
      <c r="E235" s="1"/>
      <c r="F235" s="1">
        <v>71.53</v>
      </c>
      <c r="G235" s="1"/>
      <c r="H235" s="1"/>
      <c r="I235" s="1"/>
      <c r="J235" s="1"/>
      <c r="K235" s="1"/>
      <c r="L235" s="1"/>
      <c r="M235" s="1"/>
      <c r="N235" s="1"/>
      <c r="O235" s="1">
        <v>66.75</v>
      </c>
      <c r="P235" s="1">
        <v>196.4</v>
      </c>
    </row>
    <row r="236" spans="1:16" x14ac:dyDescent="0.3">
      <c r="A236" s="1">
        <v>234</v>
      </c>
      <c r="B236" s="1"/>
      <c r="C236" s="1"/>
      <c r="D236" s="1"/>
      <c r="E236" s="1"/>
      <c r="F236" s="1">
        <v>71.75</v>
      </c>
      <c r="G236" s="1"/>
      <c r="H236" s="1"/>
      <c r="I236" s="1"/>
      <c r="J236" s="1"/>
      <c r="K236" s="1"/>
      <c r="L236" s="1"/>
      <c r="M236" s="1"/>
      <c r="N236" s="1"/>
      <c r="O236" s="1">
        <v>66.87</v>
      </c>
      <c r="P236" s="1">
        <v>197.1</v>
      </c>
    </row>
    <row r="237" spans="1:16" x14ac:dyDescent="0.3">
      <c r="A237" s="1">
        <v>235</v>
      </c>
      <c r="B237" s="1"/>
      <c r="C237" s="1"/>
      <c r="D237" s="1"/>
      <c r="E237" s="1"/>
      <c r="F237" s="1">
        <v>72.08</v>
      </c>
      <c r="G237" s="1"/>
      <c r="H237" s="1"/>
      <c r="I237" s="1"/>
      <c r="J237" s="1"/>
      <c r="K237" s="1"/>
      <c r="L237" s="1"/>
      <c r="M237" s="1"/>
      <c r="N237" s="1"/>
      <c r="O237" s="1">
        <v>67.25</v>
      </c>
      <c r="P237" s="1">
        <v>198.2</v>
      </c>
    </row>
    <row r="238" spans="1:16" x14ac:dyDescent="0.3">
      <c r="A238" s="1">
        <v>236</v>
      </c>
      <c r="B238" s="1"/>
      <c r="C238" s="1"/>
      <c r="D238" s="1"/>
      <c r="E238" s="1"/>
      <c r="F238" s="1">
        <v>71.95</v>
      </c>
      <c r="G238" s="1"/>
      <c r="H238" s="1"/>
      <c r="I238" s="1"/>
      <c r="J238" s="1"/>
      <c r="K238" s="1"/>
      <c r="L238" s="1"/>
      <c r="M238" s="1"/>
      <c r="N238" s="1"/>
      <c r="O238" s="1">
        <v>67.290000000000006</v>
      </c>
      <c r="P238" s="1">
        <v>198.4</v>
      </c>
    </row>
    <row r="239" spans="1:16" x14ac:dyDescent="0.3">
      <c r="A239" s="1">
        <v>237</v>
      </c>
      <c r="B239" s="1"/>
      <c r="C239" s="1"/>
      <c r="D239" s="1"/>
      <c r="E239" s="1"/>
      <c r="F239" s="1">
        <v>72.73</v>
      </c>
      <c r="G239" s="1"/>
      <c r="H239" s="1"/>
      <c r="I239" s="1"/>
      <c r="J239" s="1"/>
      <c r="K239" s="1"/>
      <c r="L239" s="1"/>
      <c r="M239" s="1"/>
      <c r="N239" s="1"/>
      <c r="O239" s="1">
        <v>67.75</v>
      </c>
      <c r="P239" s="1">
        <v>199.1</v>
      </c>
    </row>
    <row r="240" spans="1:16" x14ac:dyDescent="0.3">
      <c r="A240" s="1">
        <v>238</v>
      </c>
      <c r="B240" s="1"/>
      <c r="C240" s="1"/>
      <c r="D240" s="1"/>
      <c r="E240" s="1"/>
      <c r="F240" s="1">
        <v>72.56</v>
      </c>
      <c r="G240" s="1"/>
      <c r="H240" s="1"/>
      <c r="I240" s="1"/>
      <c r="J240" s="1"/>
      <c r="K240" s="1"/>
      <c r="L240" s="1"/>
      <c r="M240" s="1"/>
      <c r="N240" s="1"/>
      <c r="O240" s="1">
        <v>67.739999999999995</v>
      </c>
      <c r="P240" s="1"/>
    </row>
    <row r="241" spans="1:16" x14ac:dyDescent="0.3">
      <c r="A241" s="1">
        <v>239</v>
      </c>
      <c r="B241" s="1"/>
      <c r="C241" s="1"/>
      <c r="D241" s="1"/>
      <c r="E241" s="1"/>
      <c r="F241" s="1">
        <v>72.44</v>
      </c>
      <c r="G241" s="1"/>
      <c r="H241" s="1"/>
      <c r="I241" s="1"/>
      <c r="J241" s="1"/>
      <c r="K241" s="1"/>
      <c r="L241" s="1"/>
      <c r="M241" s="1"/>
      <c r="N241" s="1"/>
      <c r="O241" s="1">
        <v>67.900000000000006</v>
      </c>
      <c r="P241" s="1"/>
    </row>
    <row r="242" spans="1:16" x14ac:dyDescent="0.3">
      <c r="A242" s="1">
        <v>240</v>
      </c>
      <c r="B242" s="1"/>
      <c r="C242" s="1"/>
      <c r="D242" s="1"/>
      <c r="E242" s="1"/>
      <c r="F242" s="1">
        <v>72.75</v>
      </c>
      <c r="G242" s="1"/>
      <c r="H242" s="1"/>
      <c r="I242" s="1"/>
      <c r="J242" s="1"/>
      <c r="K242" s="1"/>
      <c r="L242" s="1"/>
      <c r="M242" s="1"/>
      <c r="N242" s="1"/>
      <c r="O242" s="1">
        <v>67.53</v>
      </c>
      <c r="P242"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2"/>
  <sheetViews>
    <sheetView topLeftCell="A4" zoomScaleNormal="100" workbookViewId="0">
      <selection activeCell="B1" activeCellId="1" sqref="A1:A1048576 B1:B1048576"/>
    </sheetView>
  </sheetViews>
  <sheetFormatPr defaultRowHeight="14.4" x14ac:dyDescent="0.3"/>
  <sheetData>
    <row r="1" spans="1:16" s="3" customFormat="1" ht="57.6" x14ac:dyDescent="0.3">
      <c r="A1" s="2" t="s">
        <v>1</v>
      </c>
      <c r="B1" s="2" t="s">
        <v>32</v>
      </c>
      <c r="C1" s="2" t="s">
        <v>33</v>
      </c>
      <c r="D1" s="2" t="s">
        <v>34</v>
      </c>
      <c r="E1" s="2" t="s">
        <v>35</v>
      </c>
      <c r="F1" s="2" t="s">
        <v>36</v>
      </c>
      <c r="G1" s="2" t="s">
        <v>37</v>
      </c>
      <c r="H1" s="2" t="s">
        <v>38</v>
      </c>
      <c r="I1" s="2" t="s">
        <v>39</v>
      </c>
      <c r="J1" s="2" t="s">
        <v>40</v>
      </c>
      <c r="K1" s="2" t="s">
        <v>41</v>
      </c>
      <c r="L1" s="2" t="s">
        <v>42</v>
      </c>
      <c r="M1" s="2" t="s">
        <v>43</v>
      </c>
      <c r="N1" s="2" t="s">
        <v>44</v>
      </c>
      <c r="O1" s="2" t="s">
        <v>45</v>
      </c>
      <c r="P1" s="2" t="s">
        <v>46</v>
      </c>
    </row>
    <row r="2" spans="1:16" x14ac:dyDescent="0.3">
      <c r="A2" s="1">
        <v>0</v>
      </c>
      <c r="B2" s="1">
        <v>0.25</v>
      </c>
      <c r="C2" s="1">
        <v>0.25</v>
      </c>
      <c r="D2" s="1">
        <v>0.75</v>
      </c>
      <c r="E2" s="1">
        <v>0.25</v>
      </c>
      <c r="F2" s="1">
        <v>0.25</v>
      </c>
      <c r="G2" s="1">
        <v>0.25</v>
      </c>
      <c r="H2" s="1">
        <v>0.75</v>
      </c>
      <c r="I2" s="1">
        <v>0.25</v>
      </c>
      <c r="J2" s="1">
        <v>0.25</v>
      </c>
      <c r="K2" s="1">
        <v>0.25</v>
      </c>
      <c r="L2" s="1">
        <v>0.25</v>
      </c>
      <c r="M2" s="1">
        <v>0.75</v>
      </c>
      <c r="N2" s="1">
        <v>0.25</v>
      </c>
      <c r="O2" s="1">
        <v>0.25</v>
      </c>
      <c r="P2" s="1">
        <v>0.25</v>
      </c>
    </row>
    <row r="3" spans="1:16" x14ac:dyDescent="0.3">
      <c r="A3" s="1">
        <v>1</v>
      </c>
      <c r="B3" s="1">
        <v>-8.7499999999999994E-2</v>
      </c>
      <c r="C3" s="1">
        <v>-0.1196</v>
      </c>
      <c r="D3" s="1">
        <v>2.419E-2</v>
      </c>
      <c r="E3" s="1">
        <v>-0.1125</v>
      </c>
      <c r="F3" s="1">
        <v>-0.1048</v>
      </c>
      <c r="G3" s="1">
        <v>-0.10290000000000001</v>
      </c>
      <c r="H3" s="1">
        <v>1.0869999999999999E-2</v>
      </c>
      <c r="I3" s="1">
        <v>-0.109</v>
      </c>
      <c r="J3" s="1">
        <v>-0.11169999999999999</v>
      </c>
      <c r="K3" s="1">
        <v>-0.11360000000000001</v>
      </c>
      <c r="L3" s="1">
        <v>-0.11169999999999999</v>
      </c>
      <c r="M3" s="1">
        <v>4.4119999999999999E-2</v>
      </c>
      <c r="N3" s="1">
        <v>-0.1011</v>
      </c>
      <c r="O3" s="1">
        <v>-0.125</v>
      </c>
      <c r="P3" s="1">
        <v>-0.1048</v>
      </c>
    </row>
    <row r="4" spans="1:16" x14ac:dyDescent="0.3">
      <c r="A4" s="1">
        <v>2</v>
      </c>
      <c r="B4" s="1">
        <v>0.25</v>
      </c>
      <c r="C4" s="1">
        <v>-0.25</v>
      </c>
      <c r="D4" s="1">
        <v>2.419E-2</v>
      </c>
      <c r="E4" s="1">
        <v>-0.25</v>
      </c>
      <c r="F4" s="1">
        <v>-0.25</v>
      </c>
      <c r="G4" s="1">
        <v>-0.25</v>
      </c>
      <c r="H4" s="1">
        <v>-0.25</v>
      </c>
      <c r="I4" s="1">
        <v>-0.25</v>
      </c>
      <c r="J4" s="1">
        <v>-5.2080000000000001E-2</v>
      </c>
      <c r="K4" s="1">
        <v>-0.25</v>
      </c>
      <c r="L4" s="1">
        <v>-0.2074</v>
      </c>
      <c r="M4" s="1">
        <v>-0.25</v>
      </c>
      <c r="N4" s="1">
        <v>0.25</v>
      </c>
      <c r="O4" s="1">
        <v>-0.25</v>
      </c>
      <c r="P4" s="1">
        <v>-0.25</v>
      </c>
    </row>
    <row r="5" spans="1:16" x14ac:dyDescent="0.3">
      <c r="A5" s="1">
        <v>3</v>
      </c>
      <c r="B5" s="1">
        <v>0.25</v>
      </c>
      <c r="C5" s="1">
        <v>-0.25</v>
      </c>
      <c r="D5" s="1">
        <v>0.25</v>
      </c>
      <c r="E5" s="1">
        <v>6.4099999999999999E-3</v>
      </c>
      <c r="F5" s="1">
        <v>-8.8709999999999997E-2</v>
      </c>
      <c r="G5" s="1">
        <v>-0.25</v>
      </c>
      <c r="H5" s="1">
        <v>-1.0869999999999999E-2</v>
      </c>
      <c r="I5" s="1">
        <v>-0.19939999999999999</v>
      </c>
      <c r="J5" s="1">
        <v>0.2606</v>
      </c>
      <c r="K5" s="1">
        <v>-0.2109</v>
      </c>
      <c r="L5" s="1">
        <v>0.34570000000000001</v>
      </c>
      <c r="M5" s="1">
        <v>-0.25</v>
      </c>
      <c r="N5" s="1">
        <v>0.29260000000000003</v>
      </c>
      <c r="O5" s="1">
        <v>-0.25</v>
      </c>
      <c r="P5" s="1">
        <v>-0.25</v>
      </c>
    </row>
    <row r="6" spans="1:16" x14ac:dyDescent="0.3">
      <c r="A6" s="1">
        <v>4</v>
      </c>
      <c r="B6" s="1">
        <v>0.26250000000000001</v>
      </c>
      <c r="C6" s="1">
        <v>-0.16300000000000001</v>
      </c>
      <c r="D6" s="1">
        <v>0.25</v>
      </c>
      <c r="E6" s="1">
        <v>0.42499999999999999</v>
      </c>
      <c r="F6" s="1">
        <v>0.379</v>
      </c>
      <c r="G6" s="1">
        <v>0.15629999999999999</v>
      </c>
      <c r="H6" s="1">
        <v>0.25</v>
      </c>
      <c r="I6" s="1">
        <v>0.25</v>
      </c>
      <c r="J6" s="1">
        <v>0.34570000000000001</v>
      </c>
      <c r="K6" s="1">
        <v>0.45</v>
      </c>
      <c r="L6" s="1">
        <v>0.75</v>
      </c>
      <c r="M6" s="1">
        <v>0.25</v>
      </c>
      <c r="N6" s="1">
        <v>0.90959999999999996</v>
      </c>
      <c r="O6" s="1">
        <v>-0.22220000000000001</v>
      </c>
      <c r="P6" s="1">
        <v>0.21879999999999999</v>
      </c>
    </row>
    <row r="7" spans="1:16" x14ac:dyDescent="0.3">
      <c r="A7" s="1">
        <v>5</v>
      </c>
      <c r="B7" s="1">
        <v>0.85</v>
      </c>
      <c r="C7" s="1">
        <v>0.2283</v>
      </c>
      <c r="D7" s="1">
        <v>0.7</v>
      </c>
      <c r="E7" s="1">
        <v>0.25</v>
      </c>
      <c r="F7" s="1">
        <v>0.25</v>
      </c>
      <c r="G7" s="1">
        <v>0.25</v>
      </c>
      <c r="H7" s="1">
        <v>0.51090000000000002</v>
      </c>
      <c r="I7" s="1">
        <v>0.25</v>
      </c>
      <c r="J7" s="1">
        <v>1.431</v>
      </c>
      <c r="K7" s="1">
        <v>0.25</v>
      </c>
      <c r="L7" s="1">
        <v>0.54790000000000005</v>
      </c>
      <c r="M7" s="1">
        <v>0.32029999999999997</v>
      </c>
      <c r="N7" s="1">
        <v>1.3149999999999999</v>
      </c>
      <c r="O7" s="1">
        <v>-0.27850000000000003</v>
      </c>
      <c r="P7" s="1">
        <v>0.25</v>
      </c>
    </row>
    <row r="8" spans="1:16" x14ac:dyDescent="0.3">
      <c r="A8" s="1">
        <v>6</v>
      </c>
      <c r="B8" s="1">
        <v>1.2869999999999999</v>
      </c>
      <c r="C8" s="1">
        <v>0.25</v>
      </c>
      <c r="D8" s="1">
        <v>1.169</v>
      </c>
      <c r="E8" s="1">
        <v>0.6603</v>
      </c>
      <c r="F8" s="1">
        <v>0.5403</v>
      </c>
      <c r="G8" s="1">
        <v>0.25</v>
      </c>
      <c r="H8" s="1">
        <v>0.75</v>
      </c>
      <c r="I8" s="1">
        <v>0.30130000000000001</v>
      </c>
      <c r="J8" s="1">
        <v>1.135</v>
      </c>
      <c r="K8" s="1">
        <v>0.26719999999999999</v>
      </c>
      <c r="L8" s="1">
        <v>0.33510000000000001</v>
      </c>
      <c r="M8" s="1">
        <v>0.77329999999999999</v>
      </c>
      <c r="N8" s="1">
        <v>1.1970000000000001</v>
      </c>
      <c r="O8" s="1">
        <v>0.1638</v>
      </c>
      <c r="P8" s="1">
        <v>0.25</v>
      </c>
    </row>
    <row r="9" spans="1:16" x14ac:dyDescent="0.3">
      <c r="A9" s="1">
        <v>7</v>
      </c>
      <c r="B9" s="1">
        <v>1.75</v>
      </c>
      <c r="C9" s="1">
        <v>0.25</v>
      </c>
      <c r="D9" s="1">
        <v>1.49</v>
      </c>
      <c r="E9" s="1">
        <v>0.75</v>
      </c>
      <c r="F9" s="1">
        <v>0.75</v>
      </c>
      <c r="G9" s="1">
        <v>0.37059999999999998</v>
      </c>
      <c r="H9" s="1">
        <v>1.2030000000000001</v>
      </c>
      <c r="I9" s="1">
        <v>0.75</v>
      </c>
      <c r="J9" s="1">
        <v>0.29260000000000003</v>
      </c>
      <c r="K9" s="1">
        <v>0.75</v>
      </c>
      <c r="L9" s="1">
        <v>0.71809999999999996</v>
      </c>
      <c r="M9" s="1">
        <v>1.264</v>
      </c>
      <c r="N9" s="1">
        <v>1.42</v>
      </c>
      <c r="O9" s="1">
        <v>0.25</v>
      </c>
      <c r="P9" s="1">
        <v>0.55449999999999999</v>
      </c>
    </row>
    <row r="10" spans="1:16" x14ac:dyDescent="0.3">
      <c r="A10" s="1">
        <v>8</v>
      </c>
      <c r="B10" s="1">
        <v>2.1859999999999999</v>
      </c>
      <c r="C10" s="1">
        <v>0.63519999999999999</v>
      </c>
      <c r="D10" s="1">
        <v>1.75</v>
      </c>
      <c r="E10" s="1">
        <v>0.92700000000000005</v>
      </c>
      <c r="F10" s="1">
        <v>0.75</v>
      </c>
      <c r="G10" s="1">
        <v>0.75</v>
      </c>
      <c r="H10" s="1">
        <v>1.538</v>
      </c>
      <c r="I10" s="1">
        <v>0.75</v>
      </c>
      <c r="J10" s="1">
        <v>0.75</v>
      </c>
      <c r="K10" s="1">
        <v>0.75</v>
      </c>
      <c r="L10" s="1">
        <v>1.133</v>
      </c>
      <c r="M10" s="1">
        <v>1.06</v>
      </c>
      <c r="N10" s="1">
        <v>1.835</v>
      </c>
      <c r="O10" s="1">
        <v>0.34470000000000001</v>
      </c>
      <c r="P10" s="1">
        <v>0.75</v>
      </c>
    </row>
    <row r="11" spans="1:16" x14ac:dyDescent="0.3">
      <c r="A11" s="1">
        <v>9</v>
      </c>
      <c r="B11" s="1">
        <v>2.5</v>
      </c>
      <c r="C11" s="1">
        <v>0.75</v>
      </c>
      <c r="D11" s="1">
        <v>2.234</v>
      </c>
      <c r="E11" s="1">
        <v>1.25</v>
      </c>
      <c r="F11" s="1">
        <v>1.1679999999999999</v>
      </c>
      <c r="G11" s="1">
        <v>0.75</v>
      </c>
      <c r="H11" s="1">
        <v>2.3109999999999999</v>
      </c>
      <c r="I11" s="1">
        <v>0.94499999999999995</v>
      </c>
      <c r="J11" s="1">
        <v>1.133</v>
      </c>
      <c r="K11" s="1">
        <v>1.012</v>
      </c>
      <c r="L11" s="1">
        <v>1.25</v>
      </c>
      <c r="M11" s="1">
        <v>2.0459999999999998</v>
      </c>
      <c r="N11" s="1">
        <v>2.25</v>
      </c>
      <c r="O11" s="1">
        <v>0.75</v>
      </c>
      <c r="P11" s="1">
        <v>0.75</v>
      </c>
    </row>
    <row r="12" spans="1:16" x14ac:dyDescent="0.3">
      <c r="A12" s="1">
        <v>10</v>
      </c>
      <c r="B12" s="1">
        <v>2.95</v>
      </c>
      <c r="C12" s="1">
        <v>0.75</v>
      </c>
      <c r="D12" s="1">
        <v>2.2810000000000001</v>
      </c>
      <c r="E12" s="1">
        <v>1.363</v>
      </c>
      <c r="F12" s="1">
        <v>1.25</v>
      </c>
      <c r="G12" s="1">
        <v>1.087</v>
      </c>
      <c r="H12" s="1">
        <v>2.2890000000000001</v>
      </c>
      <c r="I12" s="1">
        <v>1.25</v>
      </c>
      <c r="J12" s="1">
        <v>1.2929999999999999</v>
      </c>
      <c r="K12" s="1">
        <v>1.25</v>
      </c>
      <c r="L12" s="1">
        <v>1.6870000000000001</v>
      </c>
      <c r="M12" s="1">
        <v>2.411</v>
      </c>
      <c r="N12" s="1">
        <v>2.6539999999999999</v>
      </c>
      <c r="O12" s="1">
        <v>0.75</v>
      </c>
      <c r="P12" s="1">
        <v>1.1080000000000001</v>
      </c>
    </row>
    <row r="13" spans="1:16" x14ac:dyDescent="0.3">
      <c r="A13" s="1">
        <v>11</v>
      </c>
      <c r="B13" s="1">
        <v>3.2839999999999998</v>
      </c>
      <c r="C13" s="1">
        <v>1.024</v>
      </c>
      <c r="D13" s="1">
        <v>2.75</v>
      </c>
      <c r="E13" s="1">
        <v>1.75</v>
      </c>
      <c r="F13" s="1">
        <v>1.25</v>
      </c>
      <c r="G13" s="1">
        <v>1.25</v>
      </c>
      <c r="H13" s="1">
        <v>3.8929999999999998</v>
      </c>
      <c r="I13" s="1">
        <v>1.5780000000000001</v>
      </c>
      <c r="J13" s="1">
        <v>1.7190000000000001</v>
      </c>
      <c r="K13" s="1">
        <v>1.506</v>
      </c>
      <c r="L13" s="1">
        <v>1.75</v>
      </c>
      <c r="M13" s="1">
        <v>2.75</v>
      </c>
      <c r="N13" s="1">
        <v>2.9889999999999999</v>
      </c>
      <c r="O13" s="1">
        <v>0.99150000000000005</v>
      </c>
      <c r="P13" s="1">
        <v>1.25</v>
      </c>
    </row>
    <row r="14" spans="1:16" x14ac:dyDescent="0.3">
      <c r="A14" s="1">
        <v>12</v>
      </c>
      <c r="B14" s="1">
        <v>4.0670000000000002</v>
      </c>
      <c r="C14" s="1">
        <v>1.25</v>
      </c>
      <c r="D14" s="1">
        <v>3.9409999999999998</v>
      </c>
      <c r="E14" s="1">
        <v>1.75</v>
      </c>
      <c r="F14" s="1">
        <v>2.6030000000000002</v>
      </c>
      <c r="G14" s="1">
        <v>1.5029999999999999</v>
      </c>
      <c r="H14" s="1">
        <v>4.6130000000000004</v>
      </c>
      <c r="I14" s="1">
        <v>1.76</v>
      </c>
      <c r="J14" s="1">
        <v>1.7709999999999999</v>
      </c>
      <c r="K14" s="1">
        <v>1.605</v>
      </c>
      <c r="L14" s="1">
        <v>2.1560000000000001</v>
      </c>
      <c r="M14" s="1">
        <v>3.468</v>
      </c>
      <c r="N14" s="1">
        <v>3.4409999999999998</v>
      </c>
      <c r="O14" s="1">
        <v>1.25</v>
      </c>
      <c r="P14" s="1">
        <v>1.25</v>
      </c>
    </row>
    <row r="15" spans="1:16" x14ac:dyDescent="0.3">
      <c r="A15" s="1">
        <v>13</v>
      </c>
      <c r="B15" s="1">
        <v>6.3940000000000001</v>
      </c>
      <c r="C15" s="1">
        <v>1.3540000000000001</v>
      </c>
      <c r="D15" s="1">
        <v>5.0709999999999997</v>
      </c>
      <c r="E15" s="1">
        <v>2.0640000000000001</v>
      </c>
      <c r="F15" s="1">
        <v>1.75</v>
      </c>
      <c r="G15" s="1">
        <v>1.75</v>
      </c>
      <c r="H15" s="1">
        <v>5.9669999999999996</v>
      </c>
      <c r="I15" s="1">
        <v>2.2410000000000001</v>
      </c>
      <c r="J15" s="1">
        <v>2.1339999999999999</v>
      </c>
      <c r="K15" s="1">
        <v>1.75</v>
      </c>
      <c r="L15" s="1">
        <v>2.25</v>
      </c>
      <c r="M15" s="1">
        <v>3.7839999999999998</v>
      </c>
      <c r="N15" s="1">
        <v>3.931</v>
      </c>
      <c r="O15" s="1">
        <v>1.296</v>
      </c>
      <c r="P15" s="1">
        <v>1.585</v>
      </c>
    </row>
    <row r="16" spans="1:16" x14ac:dyDescent="0.3">
      <c r="A16" s="1">
        <v>14</v>
      </c>
      <c r="B16" s="1">
        <v>8.35</v>
      </c>
      <c r="C16" s="1">
        <v>1.75</v>
      </c>
      <c r="D16" s="1">
        <v>7.3959999999999999</v>
      </c>
      <c r="E16" s="1">
        <v>2.25</v>
      </c>
      <c r="F16" s="1">
        <v>1.75</v>
      </c>
      <c r="G16" s="1">
        <v>1.859</v>
      </c>
      <c r="H16" s="1">
        <v>6.7080000000000002</v>
      </c>
      <c r="I16" s="1">
        <v>2.3330000000000002</v>
      </c>
      <c r="J16" s="1">
        <v>2.25</v>
      </c>
      <c r="K16" s="1">
        <v>2.3039999999999998</v>
      </c>
      <c r="L16" s="1">
        <v>2.7189999999999999</v>
      </c>
      <c r="M16" s="1">
        <v>4.508</v>
      </c>
      <c r="N16" s="1">
        <v>7.6379999999999999</v>
      </c>
      <c r="O16" s="1">
        <v>1.75</v>
      </c>
      <c r="P16" s="1">
        <v>1.75</v>
      </c>
    </row>
    <row r="17" spans="1:16" x14ac:dyDescent="0.3">
      <c r="A17" s="1">
        <v>15</v>
      </c>
      <c r="B17" s="1">
        <v>9.3450000000000006</v>
      </c>
      <c r="C17" s="1">
        <v>1.8420000000000001</v>
      </c>
      <c r="D17" s="1">
        <v>8.4320000000000004</v>
      </c>
      <c r="E17" s="1">
        <v>2.25</v>
      </c>
      <c r="F17" s="1">
        <v>2.734</v>
      </c>
      <c r="G17" s="1">
        <v>2.25</v>
      </c>
      <c r="H17" s="1">
        <v>7.6109999999999998</v>
      </c>
      <c r="I17" s="1">
        <v>2.75</v>
      </c>
      <c r="J17" s="1">
        <v>3.0089999999999999</v>
      </c>
      <c r="K17" s="1">
        <v>2.9260000000000002</v>
      </c>
      <c r="L17" s="1">
        <v>2.778</v>
      </c>
      <c r="M17" s="1">
        <v>5.14</v>
      </c>
      <c r="N17" s="1">
        <v>10.18</v>
      </c>
      <c r="O17" s="1">
        <v>1.75</v>
      </c>
      <c r="P17" s="1">
        <v>2.0099999999999998</v>
      </c>
    </row>
    <row r="18" spans="1:16" x14ac:dyDescent="0.3">
      <c r="A18" s="1">
        <v>16</v>
      </c>
      <c r="B18" s="1">
        <v>11.38</v>
      </c>
      <c r="C18" s="1">
        <v>2.25</v>
      </c>
      <c r="D18" s="1">
        <v>9.61</v>
      </c>
      <c r="E18" s="1">
        <v>2.25</v>
      </c>
      <c r="F18" s="1">
        <v>2.25</v>
      </c>
      <c r="G18" s="1">
        <v>2.25</v>
      </c>
      <c r="H18" s="1">
        <v>8.3460000000000001</v>
      </c>
      <c r="I18" s="1">
        <v>2.86</v>
      </c>
      <c r="J18" s="1">
        <v>10.47</v>
      </c>
      <c r="K18" s="1">
        <v>2.75</v>
      </c>
      <c r="L18" s="1">
        <v>3.25</v>
      </c>
      <c r="M18" s="1">
        <v>5.9029999999999996</v>
      </c>
      <c r="N18" s="1">
        <v>9.2569999999999997</v>
      </c>
      <c r="O18" s="1">
        <v>2.177</v>
      </c>
      <c r="P18" s="1">
        <v>2.25</v>
      </c>
    </row>
    <row r="19" spans="1:16" x14ac:dyDescent="0.3">
      <c r="A19" s="1">
        <v>17</v>
      </c>
      <c r="B19" s="1">
        <v>13.95</v>
      </c>
      <c r="C19" s="1">
        <v>2.298</v>
      </c>
      <c r="D19" s="1">
        <v>11.06</v>
      </c>
      <c r="E19" s="1">
        <v>8.2629999999999999</v>
      </c>
      <c r="F19" s="1">
        <v>6.5190000000000001</v>
      </c>
      <c r="G19" s="1">
        <v>2.64</v>
      </c>
      <c r="H19" s="1">
        <v>9.359</v>
      </c>
      <c r="I19" s="1">
        <v>3.25</v>
      </c>
      <c r="J19" s="1">
        <v>14.1</v>
      </c>
      <c r="K19" s="1">
        <v>2.9060000000000001</v>
      </c>
      <c r="L19" s="1">
        <v>3.25</v>
      </c>
      <c r="M19" s="1">
        <v>6.6420000000000003</v>
      </c>
      <c r="N19" s="1">
        <v>12.24</v>
      </c>
      <c r="O19" s="1">
        <v>2.25</v>
      </c>
      <c r="P19" s="1">
        <v>2.48</v>
      </c>
    </row>
    <row r="20" spans="1:16" x14ac:dyDescent="0.3">
      <c r="A20" s="1">
        <v>18</v>
      </c>
      <c r="B20" s="1">
        <v>13.36</v>
      </c>
      <c r="C20" s="1">
        <v>2.74</v>
      </c>
      <c r="D20" s="1">
        <v>11.51</v>
      </c>
      <c r="E20" s="1">
        <v>11.33</v>
      </c>
      <c r="F20" s="1">
        <v>6.8680000000000003</v>
      </c>
      <c r="G20" s="1">
        <v>2.75</v>
      </c>
      <c r="H20" s="1">
        <v>10.199999999999999</v>
      </c>
      <c r="I20" s="1">
        <v>3.25</v>
      </c>
      <c r="J20" s="1">
        <v>6.2210000000000001</v>
      </c>
      <c r="K20" s="1">
        <v>3.6379999999999999</v>
      </c>
      <c r="L20" s="1">
        <v>3.496</v>
      </c>
      <c r="M20" s="1">
        <v>7.08</v>
      </c>
      <c r="N20" s="1">
        <v>13.9</v>
      </c>
      <c r="O20" s="1">
        <v>2.6040000000000001</v>
      </c>
      <c r="P20" s="1">
        <v>2.75</v>
      </c>
    </row>
    <row r="21" spans="1:16" x14ac:dyDescent="0.3">
      <c r="A21" s="1">
        <v>19</v>
      </c>
      <c r="B21" s="1">
        <v>13.5</v>
      </c>
      <c r="C21" s="1">
        <v>2.75</v>
      </c>
      <c r="D21" s="1">
        <v>13.13</v>
      </c>
      <c r="E21" s="1">
        <v>13.64</v>
      </c>
      <c r="F21" s="1">
        <v>9.7100000000000009</v>
      </c>
      <c r="G21" s="1">
        <v>3.0649999999999999</v>
      </c>
      <c r="H21" s="1">
        <v>11.09</v>
      </c>
      <c r="I21" s="1">
        <v>3.633</v>
      </c>
      <c r="J21" s="1">
        <v>14.72</v>
      </c>
      <c r="K21" s="1">
        <v>4.173</v>
      </c>
      <c r="L21" s="1">
        <v>3.75</v>
      </c>
      <c r="M21" s="1">
        <v>8.0809999999999995</v>
      </c>
      <c r="N21" s="1">
        <v>15.29</v>
      </c>
      <c r="O21" s="1">
        <v>2.75</v>
      </c>
      <c r="P21" s="1">
        <v>2.8820000000000001</v>
      </c>
    </row>
    <row r="22" spans="1:16" x14ac:dyDescent="0.3">
      <c r="A22" s="1">
        <v>20</v>
      </c>
      <c r="B22" s="1">
        <v>15.6</v>
      </c>
      <c r="C22" s="1">
        <v>3.1819999999999999</v>
      </c>
      <c r="D22" s="1">
        <v>14.48</v>
      </c>
      <c r="E22" s="1">
        <v>9.5370000000000008</v>
      </c>
      <c r="F22" s="1">
        <v>10.91</v>
      </c>
      <c r="G22" s="1">
        <v>3.5249999999999999</v>
      </c>
      <c r="H22" s="1">
        <v>12.29</v>
      </c>
      <c r="I22" s="1">
        <v>3.75</v>
      </c>
      <c r="J22" s="1">
        <v>17.12</v>
      </c>
      <c r="K22" s="1">
        <v>5.4359999999999999</v>
      </c>
      <c r="L22" s="1">
        <v>3.9369999999999998</v>
      </c>
      <c r="M22" s="1">
        <v>8.9640000000000004</v>
      </c>
      <c r="N22" s="1">
        <v>17.420000000000002</v>
      </c>
      <c r="O22" s="1">
        <v>2.9159999999999999</v>
      </c>
      <c r="P22" s="1">
        <v>3.25</v>
      </c>
    </row>
    <row r="23" spans="1:16" x14ac:dyDescent="0.3">
      <c r="A23" s="1">
        <v>21</v>
      </c>
      <c r="B23" s="1">
        <v>18.38</v>
      </c>
      <c r="C23" s="1">
        <v>3.25</v>
      </c>
      <c r="D23" s="1">
        <v>15.44</v>
      </c>
      <c r="E23" s="1">
        <v>13.38</v>
      </c>
      <c r="F23" s="1">
        <v>11.21</v>
      </c>
      <c r="G23" s="1">
        <v>3.5880000000000001</v>
      </c>
      <c r="H23" s="1">
        <v>13.46</v>
      </c>
      <c r="I23" s="1">
        <v>4.0860000000000003</v>
      </c>
      <c r="J23" s="1">
        <v>17.23</v>
      </c>
      <c r="K23" s="1">
        <v>5.2839999999999998</v>
      </c>
      <c r="L23" s="1">
        <v>4.25</v>
      </c>
      <c r="M23" s="1">
        <v>9.5850000000000009</v>
      </c>
      <c r="N23" s="1">
        <v>18.78</v>
      </c>
      <c r="O23" s="1">
        <v>3.25</v>
      </c>
      <c r="P23" s="1">
        <v>3.25</v>
      </c>
    </row>
    <row r="24" spans="1:16" x14ac:dyDescent="0.3">
      <c r="A24" s="1">
        <v>22</v>
      </c>
      <c r="B24" s="1">
        <v>20.7</v>
      </c>
      <c r="C24" s="1">
        <v>3.347</v>
      </c>
      <c r="D24" s="1">
        <v>16.670000000000002</v>
      </c>
      <c r="E24" s="1">
        <v>16.77</v>
      </c>
      <c r="F24" s="1">
        <v>14.12</v>
      </c>
      <c r="G24" s="1">
        <v>4.0750000000000002</v>
      </c>
      <c r="H24" s="1">
        <v>14.86</v>
      </c>
      <c r="I24" s="1">
        <v>4.25</v>
      </c>
      <c r="J24" s="1">
        <v>22.4</v>
      </c>
      <c r="K24" s="1">
        <v>6.8159999999999998</v>
      </c>
      <c r="L24" s="1">
        <v>4.25</v>
      </c>
      <c r="M24" s="1">
        <v>10.71</v>
      </c>
      <c r="N24" s="1">
        <v>20.3</v>
      </c>
      <c r="O24" s="1">
        <v>3.25</v>
      </c>
      <c r="P24" s="1">
        <v>3.7160000000000002</v>
      </c>
    </row>
    <row r="25" spans="1:16" x14ac:dyDescent="0.3">
      <c r="A25" s="1">
        <v>23</v>
      </c>
      <c r="B25" s="1">
        <v>21.49</v>
      </c>
      <c r="C25" s="1">
        <v>3.75</v>
      </c>
      <c r="D25" s="1">
        <v>18.13</v>
      </c>
      <c r="E25" s="1">
        <v>16.170000000000002</v>
      </c>
      <c r="F25" s="1">
        <v>19.45</v>
      </c>
      <c r="G25" s="1">
        <v>4.5810000000000004</v>
      </c>
      <c r="H25" s="1">
        <v>16.02</v>
      </c>
      <c r="I25" s="1">
        <v>4.25</v>
      </c>
      <c r="J25" s="1">
        <v>20.79</v>
      </c>
      <c r="K25" s="1">
        <v>10.69</v>
      </c>
      <c r="L25" s="1">
        <v>4.4589999999999996</v>
      </c>
      <c r="M25" s="1">
        <v>11.2</v>
      </c>
      <c r="N25" s="1">
        <v>23.84</v>
      </c>
      <c r="O25" s="1">
        <v>3.6389999999999998</v>
      </c>
      <c r="P25" s="1">
        <v>3.75</v>
      </c>
    </row>
    <row r="26" spans="1:16" x14ac:dyDescent="0.3">
      <c r="A26" s="1">
        <v>24</v>
      </c>
      <c r="B26" s="1">
        <v>24.54</v>
      </c>
      <c r="C26" s="1">
        <v>3.8279999999999998</v>
      </c>
      <c r="D26" s="1">
        <v>19.39</v>
      </c>
      <c r="E26" s="1">
        <v>23.33</v>
      </c>
      <c r="F26" s="1">
        <v>9.2639999999999993</v>
      </c>
      <c r="G26" s="1">
        <v>4.75</v>
      </c>
      <c r="H26" s="1">
        <v>17.98</v>
      </c>
      <c r="I26" s="1">
        <v>4.5670000000000002</v>
      </c>
      <c r="J26" s="1">
        <v>20.84</v>
      </c>
      <c r="K26" s="1">
        <v>10.79</v>
      </c>
      <c r="L26" s="1">
        <v>4.75</v>
      </c>
      <c r="M26" s="1">
        <v>12.44</v>
      </c>
      <c r="N26" s="1">
        <v>24.36</v>
      </c>
      <c r="O26" s="1">
        <v>3.75</v>
      </c>
      <c r="P26" s="1">
        <v>4.1310000000000002</v>
      </c>
    </row>
    <row r="27" spans="1:16" x14ac:dyDescent="0.3">
      <c r="A27" s="1">
        <v>25</v>
      </c>
      <c r="B27" s="1">
        <v>25.46</v>
      </c>
      <c r="C27" s="1">
        <v>4.25</v>
      </c>
      <c r="D27" s="1">
        <v>21.22</v>
      </c>
      <c r="E27" s="1">
        <v>24.66</v>
      </c>
      <c r="F27" s="1">
        <v>14.86</v>
      </c>
      <c r="G27" s="1">
        <v>5.181</v>
      </c>
      <c r="H27" s="1">
        <v>19.71</v>
      </c>
      <c r="I27" s="1">
        <v>4.75</v>
      </c>
      <c r="J27" s="1">
        <v>26.85</v>
      </c>
      <c r="K27" s="1">
        <v>12.08</v>
      </c>
      <c r="L27" s="1">
        <v>4.75</v>
      </c>
      <c r="M27" s="1">
        <v>13.44</v>
      </c>
      <c r="N27" s="1">
        <v>29.92</v>
      </c>
      <c r="O27" s="1">
        <v>4.1390000000000002</v>
      </c>
      <c r="P27" s="1">
        <v>4.25</v>
      </c>
    </row>
    <row r="28" spans="1:16" x14ac:dyDescent="0.3">
      <c r="A28" s="1">
        <v>26</v>
      </c>
      <c r="B28" s="1">
        <v>27.29</v>
      </c>
      <c r="C28" s="1">
        <v>4.25</v>
      </c>
      <c r="D28" s="1">
        <v>22.72</v>
      </c>
      <c r="E28" s="1">
        <v>24.24</v>
      </c>
      <c r="F28" s="1">
        <v>12.75</v>
      </c>
      <c r="G28" s="1">
        <v>5.508</v>
      </c>
      <c r="H28" s="1">
        <v>21.33</v>
      </c>
      <c r="I28" s="1">
        <v>4.75</v>
      </c>
      <c r="J28" s="1">
        <v>24.55</v>
      </c>
      <c r="K28" s="1">
        <v>12.43</v>
      </c>
      <c r="L28" s="1">
        <v>4.75</v>
      </c>
      <c r="M28" s="1">
        <v>14.36</v>
      </c>
      <c r="N28" s="1">
        <v>29.39</v>
      </c>
      <c r="O28" s="1">
        <v>4.25</v>
      </c>
      <c r="P28" s="1">
        <v>4.2789999999999999</v>
      </c>
    </row>
    <row r="29" spans="1:16" x14ac:dyDescent="0.3">
      <c r="A29" s="1">
        <v>27</v>
      </c>
      <c r="B29" s="1">
        <v>30.37</v>
      </c>
      <c r="C29" s="1">
        <v>4.4939999999999998</v>
      </c>
      <c r="D29" s="1">
        <v>24.47</v>
      </c>
      <c r="E29" s="1">
        <v>27.55</v>
      </c>
      <c r="F29" s="1">
        <v>14.08</v>
      </c>
      <c r="G29" s="1">
        <v>6.5759999999999996</v>
      </c>
      <c r="H29" s="1">
        <v>22.52</v>
      </c>
      <c r="I29" s="1">
        <v>4.8109999999999999</v>
      </c>
      <c r="J29" s="1">
        <v>29.2</v>
      </c>
      <c r="K29" s="1">
        <v>11.21</v>
      </c>
      <c r="L29" s="1">
        <v>5.2229999999999999</v>
      </c>
      <c r="M29" s="1">
        <v>15.11</v>
      </c>
      <c r="N29" s="1">
        <v>32.04</v>
      </c>
      <c r="O29" s="1">
        <v>4.431</v>
      </c>
      <c r="P29" s="1">
        <v>4.75</v>
      </c>
    </row>
    <row r="30" spans="1:16" x14ac:dyDescent="0.3">
      <c r="A30" s="1">
        <v>28</v>
      </c>
      <c r="B30" s="1">
        <v>33.64</v>
      </c>
      <c r="C30" s="1">
        <v>4.75</v>
      </c>
      <c r="D30" s="1">
        <v>26.16</v>
      </c>
      <c r="E30" s="1">
        <v>29.67</v>
      </c>
      <c r="F30" s="1">
        <v>16.38</v>
      </c>
      <c r="G30" s="1">
        <v>6.75</v>
      </c>
      <c r="H30" s="1">
        <v>23.56</v>
      </c>
      <c r="I30" s="1">
        <v>8.8409999999999993</v>
      </c>
      <c r="J30" s="1">
        <v>33.340000000000003</v>
      </c>
      <c r="K30" s="1">
        <v>13.08</v>
      </c>
      <c r="L30" s="1">
        <v>5.25</v>
      </c>
      <c r="M30" s="1">
        <v>15.7</v>
      </c>
      <c r="N30" s="1">
        <v>38.21</v>
      </c>
      <c r="O30" s="1">
        <v>4.75</v>
      </c>
      <c r="P30" s="1">
        <v>4.75</v>
      </c>
    </row>
    <row r="31" spans="1:16" x14ac:dyDescent="0.3">
      <c r="A31" s="1">
        <v>29</v>
      </c>
      <c r="B31" s="1">
        <v>36.08</v>
      </c>
      <c r="C31" s="1">
        <v>4.75</v>
      </c>
      <c r="D31" s="1">
        <v>28.06</v>
      </c>
      <c r="E31" s="1">
        <v>33.11</v>
      </c>
      <c r="F31" s="1">
        <v>18.82</v>
      </c>
      <c r="G31" s="1">
        <v>7.3570000000000002</v>
      </c>
      <c r="H31" s="1">
        <v>25.14</v>
      </c>
      <c r="I31" s="1">
        <v>5.25</v>
      </c>
      <c r="J31" s="1">
        <v>36.11</v>
      </c>
      <c r="K31" s="1">
        <v>12.35</v>
      </c>
      <c r="L31" s="1">
        <v>5.25</v>
      </c>
      <c r="M31" s="1">
        <v>16.3</v>
      </c>
      <c r="N31" s="1">
        <v>40.04</v>
      </c>
      <c r="O31" s="1">
        <v>4.75</v>
      </c>
      <c r="P31" s="1">
        <v>9.8190000000000008</v>
      </c>
    </row>
    <row r="32" spans="1:16" x14ac:dyDescent="0.3">
      <c r="A32" s="1">
        <v>30</v>
      </c>
      <c r="B32" s="1">
        <v>38.5</v>
      </c>
      <c r="C32" s="1">
        <v>5.1420000000000003</v>
      </c>
      <c r="D32" s="1">
        <v>30.7</v>
      </c>
      <c r="E32" s="1">
        <v>24.88</v>
      </c>
      <c r="F32" s="1">
        <v>21.99</v>
      </c>
      <c r="G32" s="1">
        <v>7.7350000000000003</v>
      </c>
      <c r="H32" s="1">
        <v>26.19</v>
      </c>
      <c r="I32" s="1">
        <v>5.25</v>
      </c>
      <c r="J32" s="1">
        <v>27.84</v>
      </c>
      <c r="K32" s="1">
        <v>16.37</v>
      </c>
      <c r="L32" s="1">
        <v>19.760000000000002</v>
      </c>
      <c r="M32" s="1">
        <v>16.940000000000001</v>
      </c>
      <c r="N32" s="1">
        <v>41.62</v>
      </c>
      <c r="O32" s="1">
        <v>5.1749999999999998</v>
      </c>
      <c r="P32" s="1">
        <v>13.71</v>
      </c>
    </row>
    <row r="33" spans="1:16" x14ac:dyDescent="0.3">
      <c r="A33" s="1">
        <v>31</v>
      </c>
      <c r="B33" s="1">
        <v>40.729999999999997</v>
      </c>
      <c r="C33" s="1">
        <v>5.25</v>
      </c>
      <c r="D33" s="1">
        <v>31.95</v>
      </c>
      <c r="E33" s="1">
        <v>23.05</v>
      </c>
      <c r="F33" s="1">
        <v>19.71</v>
      </c>
      <c r="G33" s="1">
        <v>8.2089999999999996</v>
      </c>
      <c r="H33" s="1">
        <v>27.82</v>
      </c>
      <c r="I33" s="1">
        <v>6.3090000000000002</v>
      </c>
      <c r="J33" s="1">
        <v>34.450000000000003</v>
      </c>
      <c r="K33" s="1">
        <v>17.43</v>
      </c>
      <c r="L33" s="1">
        <v>15.3</v>
      </c>
      <c r="M33" s="1">
        <v>17.62</v>
      </c>
      <c r="N33" s="1">
        <v>41.8</v>
      </c>
      <c r="O33" s="1">
        <v>5.25</v>
      </c>
      <c r="P33" s="1">
        <v>10.76</v>
      </c>
    </row>
    <row r="34" spans="1:16" x14ac:dyDescent="0.3">
      <c r="A34" s="1">
        <v>32</v>
      </c>
      <c r="B34" s="1">
        <v>42.73</v>
      </c>
      <c r="C34" s="1">
        <v>5.3129999999999997</v>
      </c>
      <c r="D34" s="1">
        <v>34.57</v>
      </c>
      <c r="E34" s="1">
        <v>19.100000000000001</v>
      </c>
      <c r="F34" s="1">
        <v>20.75</v>
      </c>
      <c r="G34" s="1">
        <v>9.0180000000000007</v>
      </c>
      <c r="H34" s="1">
        <v>28.88</v>
      </c>
      <c r="I34" s="1">
        <v>5.75</v>
      </c>
      <c r="J34" s="1">
        <v>29.29</v>
      </c>
      <c r="K34" s="1">
        <v>15.98</v>
      </c>
      <c r="L34" s="1">
        <v>12.57</v>
      </c>
      <c r="M34" s="1">
        <v>18.37</v>
      </c>
      <c r="N34" s="1">
        <v>45.04</v>
      </c>
      <c r="O34" s="1">
        <v>6.0279999999999996</v>
      </c>
      <c r="P34" s="1">
        <v>7.81</v>
      </c>
    </row>
    <row r="35" spans="1:16" x14ac:dyDescent="0.3">
      <c r="A35" s="1">
        <v>33</v>
      </c>
      <c r="B35" s="1">
        <v>44.83</v>
      </c>
      <c r="C35" s="1">
        <v>5.75</v>
      </c>
      <c r="D35" s="1">
        <v>38.61</v>
      </c>
      <c r="E35" s="1">
        <v>30.74</v>
      </c>
      <c r="F35" s="1">
        <v>22.61</v>
      </c>
      <c r="G35" s="1">
        <v>9.7010000000000005</v>
      </c>
      <c r="H35" s="1">
        <v>30.06</v>
      </c>
      <c r="I35" s="1">
        <v>18.57</v>
      </c>
      <c r="J35" s="1">
        <v>34.020000000000003</v>
      </c>
      <c r="K35" s="1">
        <v>20.02</v>
      </c>
      <c r="L35" s="1">
        <v>27.64</v>
      </c>
      <c r="M35" s="1">
        <v>19.29</v>
      </c>
      <c r="N35" s="1">
        <v>50.97</v>
      </c>
      <c r="O35" s="1">
        <v>5.75</v>
      </c>
      <c r="P35" s="1">
        <v>5.75</v>
      </c>
    </row>
    <row r="36" spans="1:16" x14ac:dyDescent="0.3">
      <c r="A36" s="1">
        <v>34</v>
      </c>
      <c r="B36" s="1">
        <v>47.43</v>
      </c>
      <c r="C36" s="1">
        <v>6.593</v>
      </c>
      <c r="D36" s="1">
        <v>41.93</v>
      </c>
      <c r="E36" s="1">
        <v>32.46</v>
      </c>
      <c r="F36" s="1">
        <v>23.51</v>
      </c>
      <c r="G36" s="1">
        <v>10.25</v>
      </c>
      <c r="H36" s="1">
        <v>30.71</v>
      </c>
      <c r="I36" s="1">
        <v>27.37</v>
      </c>
      <c r="J36" s="1">
        <v>38.04</v>
      </c>
      <c r="K36" s="1">
        <v>18.43</v>
      </c>
      <c r="L36" s="1">
        <v>33.020000000000003</v>
      </c>
      <c r="M36" s="1">
        <v>20.25</v>
      </c>
      <c r="N36" s="1">
        <v>57.41</v>
      </c>
      <c r="O36" s="1">
        <v>5.9470000000000001</v>
      </c>
      <c r="P36" s="1">
        <v>7.226</v>
      </c>
    </row>
    <row r="37" spans="1:16" x14ac:dyDescent="0.3">
      <c r="A37" s="1">
        <v>35</v>
      </c>
      <c r="B37" s="1">
        <v>50.4</v>
      </c>
      <c r="C37" s="1">
        <v>14.6</v>
      </c>
      <c r="D37" s="1">
        <v>43.25</v>
      </c>
      <c r="E37" s="1">
        <v>29.14</v>
      </c>
      <c r="F37" s="1">
        <v>25.62</v>
      </c>
      <c r="G37" s="1">
        <v>11</v>
      </c>
      <c r="H37" s="1">
        <v>31.93</v>
      </c>
      <c r="I37" s="1">
        <v>12.65</v>
      </c>
      <c r="J37" s="1">
        <v>39.229999999999997</v>
      </c>
      <c r="K37" s="1">
        <v>18.91</v>
      </c>
      <c r="L37" s="1">
        <v>33</v>
      </c>
      <c r="M37" s="1">
        <v>20.52</v>
      </c>
      <c r="N37" s="1">
        <v>55.29</v>
      </c>
      <c r="O37" s="1">
        <v>7.282</v>
      </c>
      <c r="P37" s="1">
        <v>24.37</v>
      </c>
    </row>
    <row r="38" spans="1:16" x14ac:dyDescent="0.3">
      <c r="A38" s="1">
        <v>36</v>
      </c>
      <c r="B38" s="1">
        <v>52.37</v>
      </c>
      <c r="C38" s="1">
        <v>7.0970000000000004</v>
      </c>
      <c r="D38" s="1">
        <v>44.63</v>
      </c>
      <c r="E38" s="1">
        <v>30.59</v>
      </c>
      <c r="F38" s="1">
        <v>26.92</v>
      </c>
      <c r="G38" s="1">
        <v>11.85</v>
      </c>
      <c r="H38" s="1">
        <v>32.81</v>
      </c>
      <c r="I38" s="1">
        <v>8.6539999999999999</v>
      </c>
      <c r="J38" s="1">
        <v>44.35</v>
      </c>
      <c r="K38" s="1">
        <v>20.18</v>
      </c>
      <c r="L38" s="1">
        <v>36.049999999999997</v>
      </c>
      <c r="M38" s="1">
        <v>21.12</v>
      </c>
      <c r="N38" s="1">
        <v>62.04</v>
      </c>
      <c r="O38" s="1">
        <v>6.25</v>
      </c>
      <c r="P38" s="1">
        <v>25.62</v>
      </c>
    </row>
    <row r="39" spans="1:16" x14ac:dyDescent="0.3">
      <c r="A39" s="1">
        <v>37</v>
      </c>
      <c r="B39" s="1">
        <v>55.3</v>
      </c>
      <c r="C39" s="1">
        <v>7.6150000000000002</v>
      </c>
      <c r="D39" s="1">
        <v>48.39</v>
      </c>
      <c r="E39" s="1">
        <v>40.21</v>
      </c>
      <c r="F39" s="1">
        <v>28.22</v>
      </c>
      <c r="G39" s="1">
        <v>12.83</v>
      </c>
      <c r="H39" s="1">
        <v>34.29</v>
      </c>
      <c r="I39" s="1">
        <v>15.92</v>
      </c>
      <c r="J39" s="1">
        <v>53.6</v>
      </c>
      <c r="K39" s="1">
        <v>22.86</v>
      </c>
      <c r="L39" s="1">
        <v>31.31</v>
      </c>
      <c r="M39" s="1">
        <v>22.01</v>
      </c>
      <c r="N39" s="1">
        <v>63.01</v>
      </c>
      <c r="O39" s="1">
        <v>10.28</v>
      </c>
      <c r="P39" s="1">
        <v>30.25</v>
      </c>
    </row>
    <row r="40" spans="1:16" x14ac:dyDescent="0.3">
      <c r="A40" s="1">
        <v>38</v>
      </c>
      <c r="B40" s="1">
        <v>59.11</v>
      </c>
      <c r="C40" s="1">
        <v>12.65</v>
      </c>
      <c r="D40" s="1">
        <v>49.01</v>
      </c>
      <c r="E40" s="1">
        <v>42.7</v>
      </c>
      <c r="F40" s="1">
        <v>32.24</v>
      </c>
      <c r="G40" s="1">
        <v>13.99</v>
      </c>
      <c r="H40" s="1">
        <v>35.74</v>
      </c>
      <c r="I40" s="1">
        <v>7.2939999999999996</v>
      </c>
      <c r="J40" s="1">
        <v>56.28</v>
      </c>
      <c r="K40" s="1">
        <v>25.94</v>
      </c>
      <c r="L40" s="1">
        <v>33.68</v>
      </c>
      <c r="M40" s="1">
        <v>22.8</v>
      </c>
      <c r="N40" s="1">
        <v>63.05</v>
      </c>
      <c r="O40" s="1">
        <v>7.9329999999999998</v>
      </c>
      <c r="P40" s="1">
        <v>24.83</v>
      </c>
    </row>
    <row r="41" spans="1:16" x14ac:dyDescent="0.3">
      <c r="A41" s="1">
        <v>39</v>
      </c>
      <c r="B41" s="1">
        <v>62.35</v>
      </c>
      <c r="C41" s="1">
        <v>12.76</v>
      </c>
      <c r="D41" s="1">
        <v>51.18</v>
      </c>
      <c r="E41" s="1">
        <v>43.97</v>
      </c>
      <c r="F41" s="1">
        <v>30.92</v>
      </c>
      <c r="G41" s="1">
        <v>14.37</v>
      </c>
      <c r="H41" s="1">
        <v>37.07</v>
      </c>
      <c r="I41" s="1">
        <v>26.07</v>
      </c>
      <c r="J41" s="1">
        <v>63.43</v>
      </c>
      <c r="K41" s="1">
        <v>23.35</v>
      </c>
      <c r="L41" s="1">
        <v>13.11</v>
      </c>
      <c r="M41" s="1">
        <v>23.68</v>
      </c>
      <c r="N41" s="1">
        <v>69.83</v>
      </c>
      <c r="O41" s="1">
        <v>6.8940000000000001</v>
      </c>
      <c r="P41" s="1">
        <v>21.59</v>
      </c>
    </row>
    <row r="42" spans="1:16" x14ac:dyDescent="0.3">
      <c r="A42" s="1">
        <v>40</v>
      </c>
      <c r="B42" s="1">
        <v>64.430000000000007</v>
      </c>
      <c r="C42" s="1">
        <v>8.5920000000000005</v>
      </c>
      <c r="D42" s="1">
        <v>53.25</v>
      </c>
      <c r="E42" s="1">
        <v>49.07</v>
      </c>
      <c r="F42" s="1">
        <v>32.909999999999997</v>
      </c>
      <c r="G42" s="1">
        <v>14.64</v>
      </c>
      <c r="H42" s="1">
        <v>38.06</v>
      </c>
      <c r="I42" s="1">
        <v>27.45</v>
      </c>
      <c r="J42" s="1">
        <v>45.7</v>
      </c>
      <c r="K42" s="1">
        <v>25.62</v>
      </c>
      <c r="L42" s="1">
        <v>29.85</v>
      </c>
      <c r="M42" s="1">
        <v>24.46</v>
      </c>
      <c r="N42" s="1">
        <v>71.83</v>
      </c>
      <c r="O42" s="1">
        <v>7.4109999999999996</v>
      </c>
      <c r="P42" s="1">
        <v>19.309999999999999</v>
      </c>
    </row>
    <row r="43" spans="1:16" x14ac:dyDescent="0.3">
      <c r="A43" s="1">
        <v>41</v>
      </c>
      <c r="B43" s="1">
        <v>68.010000000000005</v>
      </c>
      <c r="C43" s="1">
        <v>20.5</v>
      </c>
      <c r="D43" s="1">
        <v>55.29</v>
      </c>
      <c r="E43" s="1">
        <v>53.06</v>
      </c>
      <c r="F43" s="1">
        <v>34.340000000000003</v>
      </c>
      <c r="G43" s="1">
        <v>15.38</v>
      </c>
      <c r="H43" s="1">
        <v>39.36</v>
      </c>
      <c r="I43" s="1">
        <v>36.5</v>
      </c>
      <c r="J43" s="1">
        <v>50.29</v>
      </c>
      <c r="K43" s="1">
        <v>25.73</v>
      </c>
      <c r="L43" s="1">
        <v>23.83</v>
      </c>
      <c r="M43" s="1">
        <v>25.45</v>
      </c>
      <c r="N43" s="1">
        <v>73.75</v>
      </c>
      <c r="O43" s="1">
        <v>7.3289999999999997</v>
      </c>
      <c r="P43" s="1">
        <v>34.96</v>
      </c>
    </row>
    <row r="44" spans="1:16" x14ac:dyDescent="0.3">
      <c r="A44" s="1">
        <v>42</v>
      </c>
      <c r="B44" s="1">
        <v>70.12</v>
      </c>
      <c r="C44" s="1">
        <v>11.3</v>
      </c>
      <c r="D44" s="1">
        <v>55.86</v>
      </c>
      <c r="E44" s="1">
        <v>49.95</v>
      </c>
      <c r="F44" s="1">
        <v>35.200000000000003</v>
      </c>
      <c r="G44" s="1">
        <v>15.72</v>
      </c>
      <c r="H44" s="1">
        <v>41.05</v>
      </c>
      <c r="I44" s="1">
        <v>36.51</v>
      </c>
      <c r="J44" s="1">
        <v>71.3</v>
      </c>
      <c r="K44" s="1">
        <v>26.88</v>
      </c>
      <c r="L44" s="1">
        <v>47.15</v>
      </c>
      <c r="M44" s="1">
        <v>26.54</v>
      </c>
      <c r="N44" s="1">
        <v>75.28</v>
      </c>
      <c r="O44" s="1">
        <v>9.8469999999999995</v>
      </c>
      <c r="P44" s="1">
        <v>30.32</v>
      </c>
    </row>
    <row r="45" spans="1:16" x14ac:dyDescent="0.3">
      <c r="A45" s="1">
        <v>43</v>
      </c>
      <c r="B45" s="1">
        <v>72.150000000000006</v>
      </c>
      <c r="C45" s="1">
        <v>20.04</v>
      </c>
      <c r="D45" s="1">
        <v>58</v>
      </c>
      <c r="E45" s="1">
        <v>57.44</v>
      </c>
      <c r="F45" s="1">
        <v>36.26</v>
      </c>
      <c r="G45" s="1">
        <v>16.34</v>
      </c>
      <c r="H45" s="1">
        <v>42.58</v>
      </c>
      <c r="I45" s="1">
        <v>38.619999999999997</v>
      </c>
      <c r="J45" s="1">
        <v>62.89</v>
      </c>
      <c r="K45" s="1">
        <v>28.77</v>
      </c>
      <c r="L45" s="1">
        <v>51.16</v>
      </c>
      <c r="M45" s="1">
        <v>27.52</v>
      </c>
      <c r="N45" s="1">
        <v>77.86</v>
      </c>
      <c r="O45" s="1">
        <v>8.2159999999999993</v>
      </c>
      <c r="P45" s="1">
        <v>32.630000000000003</v>
      </c>
    </row>
    <row r="46" spans="1:16" x14ac:dyDescent="0.3">
      <c r="A46" s="1">
        <v>44</v>
      </c>
      <c r="B46" s="1">
        <v>75.010000000000005</v>
      </c>
      <c r="C46" s="1">
        <v>11.09</v>
      </c>
      <c r="D46" s="1">
        <v>59.73</v>
      </c>
      <c r="E46" s="1">
        <v>62.29</v>
      </c>
      <c r="F46" s="1">
        <v>37.08</v>
      </c>
      <c r="G46" s="1">
        <v>17.05</v>
      </c>
      <c r="H46" s="1">
        <v>45.08</v>
      </c>
      <c r="I46" s="1">
        <v>34.44</v>
      </c>
      <c r="J46" s="1">
        <v>70.44</v>
      </c>
      <c r="K46" s="1">
        <v>37.11</v>
      </c>
      <c r="L46" s="1">
        <v>50.99</v>
      </c>
      <c r="M46" s="1">
        <v>28.45</v>
      </c>
      <c r="N46" s="1">
        <v>79.319999999999993</v>
      </c>
      <c r="O46" s="1">
        <v>11.61</v>
      </c>
      <c r="P46" s="1">
        <v>36.950000000000003</v>
      </c>
    </row>
    <row r="47" spans="1:16" x14ac:dyDescent="0.3">
      <c r="A47" s="1">
        <v>45</v>
      </c>
      <c r="B47" s="1">
        <v>77.56</v>
      </c>
      <c r="C47" s="1">
        <v>9.2490000000000006</v>
      </c>
      <c r="D47" s="1">
        <v>63.28</v>
      </c>
      <c r="E47" s="1">
        <v>58.82</v>
      </c>
      <c r="F47" s="1">
        <v>37.86</v>
      </c>
      <c r="G47" s="1">
        <v>17.440000000000001</v>
      </c>
      <c r="H47" s="1">
        <v>47.69</v>
      </c>
      <c r="I47" s="1">
        <v>9.5579999999999998</v>
      </c>
      <c r="J47" s="1">
        <v>70.930000000000007</v>
      </c>
      <c r="K47" s="1">
        <v>34.590000000000003</v>
      </c>
      <c r="L47" s="1">
        <v>53.78</v>
      </c>
      <c r="M47" s="1">
        <v>28.99</v>
      </c>
      <c r="N47" s="1">
        <v>82.02</v>
      </c>
      <c r="O47" s="1">
        <v>10.53</v>
      </c>
      <c r="P47" s="1">
        <v>38.909999999999997</v>
      </c>
    </row>
    <row r="48" spans="1:16" x14ac:dyDescent="0.3">
      <c r="A48" s="1">
        <v>46</v>
      </c>
      <c r="B48" s="1">
        <v>79.95</v>
      </c>
      <c r="C48" s="1">
        <v>12.91</v>
      </c>
      <c r="D48" s="1">
        <v>65.25</v>
      </c>
      <c r="E48" s="1">
        <v>65.19</v>
      </c>
      <c r="F48" s="1">
        <v>41.74</v>
      </c>
      <c r="G48" s="1">
        <v>18.100000000000001</v>
      </c>
      <c r="H48" s="1">
        <v>48.76</v>
      </c>
      <c r="I48" s="1">
        <v>28.81</v>
      </c>
      <c r="J48" s="1">
        <v>66.77</v>
      </c>
      <c r="K48" s="1">
        <v>36.979999999999997</v>
      </c>
      <c r="L48" s="1">
        <v>33.67</v>
      </c>
      <c r="M48" s="1">
        <v>29.84</v>
      </c>
      <c r="N48" s="1">
        <v>83.41</v>
      </c>
      <c r="O48" s="1">
        <v>10.86</v>
      </c>
      <c r="P48" s="1">
        <v>39.92</v>
      </c>
    </row>
    <row r="49" spans="1:16" x14ac:dyDescent="0.3">
      <c r="A49" s="1">
        <v>47</v>
      </c>
      <c r="B49" s="1">
        <v>84.02</v>
      </c>
      <c r="C49" s="1">
        <v>26.41</v>
      </c>
      <c r="D49" s="1">
        <v>68.290000000000006</v>
      </c>
      <c r="E49" s="1">
        <v>61.54</v>
      </c>
      <c r="F49" s="1">
        <v>44.49</v>
      </c>
      <c r="G49" s="1">
        <v>18.62</v>
      </c>
      <c r="H49" s="1">
        <v>50.63</v>
      </c>
      <c r="I49" s="1">
        <v>29.99</v>
      </c>
      <c r="J49" s="1">
        <v>73.28</v>
      </c>
      <c r="K49" s="1">
        <v>32.21</v>
      </c>
      <c r="L49" s="1">
        <v>36.19</v>
      </c>
      <c r="M49" s="1">
        <v>31.05</v>
      </c>
      <c r="N49" s="1">
        <v>91.26</v>
      </c>
      <c r="O49" s="1">
        <v>16.12</v>
      </c>
      <c r="P49" s="1">
        <v>42.49</v>
      </c>
    </row>
    <row r="50" spans="1:16" x14ac:dyDescent="0.3">
      <c r="A50" s="1">
        <v>48</v>
      </c>
      <c r="B50" s="1">
        <v>84.47</v>
      </c>
      <c r="C50" s="1">
        <v>26.98</v>
      </c>
      <c r="D50" s="1">
        <v>70.36</v>
      </c>
      <c r="E50" s="1">
        <v>67.31</v>
      </c>
      <c r="F50" s="1">
        <v>45.25</v>
      </c>
      <c r="G50" s="1">
        <v>19.45</v>
      </c>
      <c r="H50" s="1">
        <v>52.12</v>
      </c>
      <c r="I50" s="1">
        <v>45.26</v>
      </c>
      <c r="J50" s="1">
        <v>75.930000000000007</v>
      </c>
      <c r="K50" s="1">
        <v>35.14</v>
      </c>
      <c r="L50" s="1">
        <v>57.36</v>
      </c>
      <c r="M50" s="1">
        <v>31.89</v>
      </c>
      <c r="N50" s="1">
        <v>96</v>
      </c>
      <c r="O50" s="1">
        <v>10.42</v>
      </c>
      <c r="P50" s="1">
        <v>31.25</v>
      </c>
    </row>
    <row r="51" spans="1:16" x14ac:dyDescent="0.3">
      <c r="A51" s="1">
        <v>49</v>
      </c>
      <c r="B51" s="1">
        <v>86.82</v>
      </c>
      <c r="C51" s="1">
        <v>29.54</v>
      </c>
      <c r="D51" s="1">
        <v>72.55</v>
      </c>
      <c r="E51" s="1">
        <v>64.52</v>
      </c>
      <c r="F51" s="1">
        <v>48.7</v>
      </c>
      <c r="G51" s="1">
        <v>19.79</v>
      </c>
      <c r="H51" s="1">
        <v>53.58</v>
      </c>
      <c r="I51" s="1">
        <v>43.86</v>
      </c>
      <c r="J51" s="1">
        <v>71.709999999999994</v>
      </c>
      <c r="K51" s="1">
        <v>38.340000000000003</v>
      </c>
      <c r="L51" s="1">
        <v>46.2</v>
      </c>
      <c r="M51" s="1">
        <v>32.93</v>
      </c>
      <c r="N51" s="1">
        <v>97.33</v>
      </c>
      <c r="O51" s="1">
        <v>12.16</v>
      </c>
      <c r="P51" s="1">
        <v>37.909999999999997</v>
      </c>
    </row>
    <row r="52" spans="1:16" x14ac:dyDescent="0.3">
      <c r="A52" s="1">
        <v>50</v>
      </c>
      <c r="B52" s="1">
        <v>88.63</v>
      </c>
      <c r="C52" s="1">
        <v>17.13</v>
      </c>
      <c r="D52" s="1">
        <v>74.400000000000006</v>
      </c>
      <c r="E52" s="1">
        <v>73.430000000000007</v>
      </c>
      <c r="F52" s="1">
        <v>54.11</v>
      </c>
      <c r="G52" s="1">
        <v>20.48</v>
      </c>
      <c r="H52" s="1">
        <v>53.97</v>
      </c>
      <c r="I52" s="1">
        <v>53.52</v>
      </c>
      <c r="J52" s="1">
        <v>85.61</v>
      </c>
      <c r="K52" s="1">
        <v>34.64</v>
      </c>
      <c r="L52" s="1">
        <v>66.45</v>
      </c>
      <c r="M52" s="1">
        <v>33.770000000000003</v>
      </c>
      <c r="N52" s="1">
        <v>99.19</v>
      </c>
      <c r="O52" s="1">
        <v>10.55</v>
      </c>
      <c r="P52" s="1">
        <v>40.700000000000003</v>
      </c>
    </row>
    <row r="53" spans="1:16" x14ac:dyDescent="0.3">
      <c r="A53" s="1">
        <v>51</v>
      </c>
      <c r="B53" s="1">
        <v>95.99</v>
      </c>
      <c r="C53" s="1">
        <v>19.03</v>
      </c>
      <c r="D53" s="1">
        <v>76.099999999999994</v>
      </c>
      <c r="E53" s="1">
        <v>74.91</v>
      </c>
      <c r="F53" s="1">
        <v>60.43</v>
      </c>
      <c r="G53" s="1">
        <v>21.32</v>
      </c>
      <c r="H53" s="1">
        <v>55.14</v>
      </c>
      <c r="I53" s="1">
        <v>56.61</v>
      </c>
      <c r="J53" s="1">
        <v>82.47</v>
      </c>
      <c r="K53" s="1">
        <v>36.79</v>
      </c>
      <c r="L53" s="1">
        <v>63.35</v>
      </c>
      <c r="M53" s="1">
        <v>34.61</v>
      </c>
      <c r="N53" s="1">
        <v>108.4</v>
      </c>
      <c r="O53" s="1">
        <v>13.55</v>
      </c>
      <c r="P53" s="1">
        <v>38.82</v>
      </c>
    </row>
    <row r="54" spans="1:16" x14ac:dyDescent="0.3">
      <c r="A54" s="1">
        <v>52</v>
      </c>
      <c r="B54" s="1">
        <v>95.62</v>
      </c>
      <c r="C54" s="1">
        <v>31.56</v>
      </c>
      <c r="D54" s="1">
        <v>78.48</v>
      </c>
      <c r="E54" s="1">
        <v>82.89</v>
      </c>
      <c r="F54" s="1">
        <v>56.76</v>
      </c>
      <c r="G54" s="1">
        <v>21.1</v>
      </c>
      <c r="H54" s="1">
        <v>57.23</v>
      </c>
      <c r="I54" s="1">
        <v>51.09</v>
      </c>
      <c r="J54" s="1">
        <v>94.92</v>
      </c>
      <c r="K54" s="1">
        <v>38.549999999999997</v>
      </c>
      <c r="L54" s="1">
        <v>65.709999999999994</v>
      </c>
      <c r="M54" s="1">
        <v>35.549999999999997</v>
      </c>
      <c r="N54" s="1">
        <v>107.3</v>
      </c>
      <c r="O54" s="1">
        <v>16.239999999999998</v>
      </c>
      <c r="P54" s="1">
        <v>43.54</v>
      </c>
    </row>
    <row r="55" spans="1:16" x14ac:dyDescent="0.3">
      <c r="A55" s="1">
        <v>53</v>
      </c>
      <c r="B55" s="1">
        <v>97.74</v>
      </c>
      <c r="C55" s="1">
        <v>34.42</v>
      </c>
      <c r="D55" s="1">
        <v>81.23</v>
      </c>
      <c r="E55" s="1">
        <v>81.02</v>
      </c>
      <c r="F55" s="1">
        <v>60.11</v>
      </c>
      <c r="G55" s="1">
        <v>22.14</v>
      </c>
      <c r="H55" s="1">
        <v>58.32</v>
      </c>
      <c r="I55" s="1">
        <v>54.29</v>
      </c>
      <c r="J55" s="1">
        <v>89.24</v>
      </c>
      <c r="K55" s="1">
        <v>40.880000000000003</v>
      </c>
      <c r="L55" s="1">
        <v>68.37</v>
      </c>
      <c r="M55" s="1">
        <v>36.68</v>
      </c>
      <c r="N55" s="1">
        <v>110.9</v>
      </c>
      <c r="O55" s="1">
        <v>19.09</v>
      </c>
      <c r="P55" s="1">
        <v>43.92</v>
      </c>
    </row>
    <row r="56" spans="1:16" x14ac:dyDescent="0.3">
      <c r="A56" s="1">
        <v>54</v>
      </c>
      <c r="B56" s="1">
        <v>102.8</v>
      </c>
      <c r="C56" s="1">
        <v>22.77</v>
      </c>
      <c r="D56" s="1">
        <v>83.32</v>
      </c>
      <c r="E56" s="1">
        <v>83.53</v>
      </c>
      <c r="F56" s="1">
        <v>72.19</v>
      </c>
      <c r="G56" s="1">
        <v>23.26</v>
      </c>
      <c r="H56" s="1">
        <v>60.52</v>
      </c>
      <c r="I56" s="1">
        <v>63.42</v>
      </c>
      <c r="J56" s="1">
        <v>81.77</v>
      </c>
      <c r="K56" s="1">
        <v>40.549999999999997</v>
      </c>
      <c r="L56" s="1">
        <v>78.099999999999994</v>
      </c>
      <c r="M56" s="1">
        <v>37.35</v>
      </c>
      <c r="N56" s="1">
        <v>111</v>
      </c>
      <c r="O56" s="1">
        <v>18.12</v>
      </c>
      <c r="P56" s="1">
        <v>46.26</v>
      </c>
    </row>
    <row r="57" spans="1:16" x14ac:dyDescent="0.3">
      <c r="A57" s="1">
        <v>55</v>
      </c>
      <c r="B57" s="1">
        <v>104.2</v>
      </c>
      <c r="C57" s="1">
        <v>21.75</v>
      </c>
      <c r="D57" s="1">
        <v>85.38</v>
      </c>
      <c r="E57" s="1">
        <v>77.72</v>
      </c>
      <c r="F57" s="1">
        <v>70.25</v>
      </c>
      <c r="G57" s="1">
        <v>24.04</v>
      </c>
      <c r="H57" s="1">
        <v>61.87</v>
      </c>
      <c r="I57" s="1">
        <v>67.34</v>
      </c>
      <c r="J57" s="1">
        <v>88.01</v>
      </c>
      <c r="K57" s="1">
        <v>42.23</v>
      </c>
      <c r="L57" s="1">
        <v>72.61</v>
      </c>
      <c r="M57" s="1">
        <v>38.020000000000003</v>
      </c>
      <c r="N57" s="1">
        <v>115.8</v>
      </c>
      <c r="O57" s="1">
        <v>16.809999999999999</v>
      </c>
      <c r="P57" s="1">
        <v>49.29</v>
      </c>
    </row>
    <row r="58" spans="1:16" x14ac:dyDescent="0.3">
      <c r="A58" s="1">
        <v>56</v>
      </c>
      <c r="B58" s="1">
        <v>109.6</v>
      </c>
      <c r="C58" s="1">
        <v>22.62</v>
      </c>
      <c r="D58" s="1">
        <v>87.75</v>
      </c>
      <c r="E58" s="1">
        <v>89.74</v>
      </c>
      <c r="F58" s="1">
        <v>69.34</v>
      </c>
      <c r="G58" s="1">
        <v>24.14</v>
      </c>
      <c r="H58" s="1">
        <v>63.62</v>
      </c>
      <c r="I58" s="1">
        <v>62.91</v>
      </c>
      <c r="J58" s="1">
        <v>103.9</v>
      </c>
      <c r="K58" s="1">
        <v>44.01</v>
      </c>
      <c r="L58" s="1">
        <v>77.86</v>
      </c>
      <c r="M58" s="1">
        <v>38.619999999999997</v>
      </c>
      <c r="N58" s="1">
        <v>120.5</v>
      </c>
      <c r="O58" s="1">
        <v>18.649999999999999</v>
      </c>
      <c r="P58" s="1">
        <v>55.55</v>
      </c>
    </row>
    <row r="59" spans="1:16" x14ac:dyDescent="0.3">
      <c r="A59" s="1">
        <v>57</v>
      </c>
      <c r="B59" s="1">
        <v>107.6</v>
      </c>
      <c r="C59" s="1">
        <v>27.38</v>
      </c>
      <c r="D59" s="1">
        <v>89.93</v>
      </c>
      <c r="E59" s="1">
        <v>81.09</v>
      </c>
      <c r="F59" s="1">
        <v>78.739999999999995</v>
      </c>
      <c r="G59" s="1">
        <v>24.77</v>
      </c>
      <c r="H59" s="1">
        <v>67.37</v>
      </c>
      <c r="I59" s="1">
        <v>58.08</v>
      </c>
      <c r="J59" s="1">
        <v>107.1</v>
      </c>
      <c r="K59" s="1">
        <v>45.11</v>
      </c>
      <c r="L59" s="1">
        <v>83.37</v>
      </c>
      <c r="M59" s="1">
        <v>39.5</v>
      </c>
      <c r="N59" s="1">
        <v>123.6</v>
      </c>
      <c r="O59" s="1">
        <v>19.29</v>
      </c>
      <c r="P59" s="1">
        <v>56.43</v>
      </c>
    </row>
    <row r="60" spans="1:16" x14ac:dyDescent="0.3">
      <c r="A60" s="1">
        <v>58</v>
      </c>
      <c r="B60" s="1">
        <v>109.4</v>
      </c>
      <c r="C60" s="1">
        <v>25.99</v>
      </c>
      <c r="D60" s="1">
        <v>92.49</v>
      </c>
      <c r="E60" s="1">
        <v>83.38</v>
      </c>
      <c r="F60" s="1">
        <v>68.58</v>
      </c>
      <c r="G60" s="1">
        <v>25.1</v>
      </c>
      <c r="H60" s="1">
        <v>69.459999999999994</v>
      </c>
      <c r="I60" s="1">
        <v>63.25</v>
      </c>
      <c r="J60" s="1">
        <v>113.6</v>
      </c>
      <c r="K60" s="1">
        <v>47.31</v>
      </c>
      <c r="L60" s="1">
        <v>84.43</v>
      </c>
      <c r="M60" s="1">
        <v>40.29</v>
      </c>
      <c r="N60" s="1">
        <v>125.7</v>
      </c>
      <c r="O60" s="1">
        <v>18.77</v>
      </c>
      <c r="P60" s="1">
        <v>57.62</v>
      </c>
    </row>
    <row r="61" spans="1:16" x14ac:dyDescent="0.3">
      <c r="A61" s="1">
        <v>59</v>
      </c>
      <c r="B61" s="1">
        <v>112.3</v>
      </c>
      <c r="C61" s="1">
        <v>27.3</v>
      </c>
      <c r="D61" s="1">
        <v>95.32</v>
      </c>
      <c r="E61" s="1">
        <v>96.87</v>
      </c>
      <c r="F61" s="1">
        <v>72.14</v>
      </c>
      <c r="G61" s="1">
        <v>25.55</v>
      </c>
      <c r="H61" s="1">
        <v>70.489999999999995</v>
      </c>
      <c r="I61" s="1">
        <v>56.41</v>
      </c>
      <c r="J61" s="1">
        <v>113.7</v>
      </c>
      <c r="K61" s="1">
        <v>51.23</v>
      </c>
      <c r="L61" s="1">
        <v>89.24</v>
      </c>
      <c r="M61" s="1">
        <v>41.29</v>
      </c>
      <c r="N61" s="1">
        <v>128.4</v>
      </c>
      <c r="O61" s="1">
        <v>21.86</v>
      </c>
      <c r="P61" s="1">
        <v>54.63</v>
      </c>
    </row>
    <row r="62" spans="1:16" x14ac:dyDescent="0.3">
      <c r="A62" s="1">
        <v>60</v>
      </c>
      <c r="B62" s="1">
        <v>115.5</v>
      </c>
      <c r="C62" s="1">
        <v>28.66</v>
      </c>
      <c r="D62" s="1">
        <v>97.02</v>
      </c>
      <c r="E62" s="1">
        <v>95.23</v>
      </c>
      <c r="F62" s="1">
        <v>71.94</v>
      </c>
      <c r="G62" s="1">
        <v>26.12</v>
      </c>
      <c r="H62" s="1">
        <v>72.739999999999995</v>
      </c>
      <c r="I62" s="1">
        <v>63.07</v>
      </c>
      <c r="J62" s="1">
        <v>121.8</v>
      </c>
      <c r="K62" s="1">
        <v>54.82</v>
      </c>
      <c r="L62" s="1">
        <v>94.14</v>
      </c>
      <c r="M62" s="1">
        <v>42.06</v>
      </c>
      <c r="N62" s="1">
        <v>133.9</v>
      </c>
      <c r="O62" s="1">
        <v>21.18</v>
      </c>
      <c r="P62" s="1">
        <v>56.09</v>
      </c>
    </row>
    <row r="63" spans="1:16" x14ac:dyDescent="0.3">
      <c r="A63" s="1">
        <v>61</v>
      </c>
      <c r="B63" s="1">
        <v>117.4</v>
      </c>
      <c r="C63" s="1">
        <v>36.26</v>
      </c>
      <c r="D63" s="1">
        <v>99.44</v>
      </c>
      <c r="E63" s="1">
        <v>106.6</v>
      </c>
      <c r="F63" s="1">
        <v>84.83</v>
      </c>
      <c r="G63" s="1">
        <v>26.56</v>
      </c>
      <c r="H63" s="1">
        <v>75.56</v>
      </c>
      <c r="I63" s="1">
        <v>70.66</v>
      </c>
      <c r="J63" s="1">
        <v>110</v>
      </c>
      <c r="K63" s="1">
        <v>56.5</v>
      </c>
      <c r="L63" s="1">
        <v>92.38</v>
      </c>
      <c r="M63" s="1">
        <v>43.24</v>
      </c>
      <c r="N63" s="1">
        <v>135.4</v>
      </c>
      <c r="O63" s="1">
        <v>21.38</v>
      </c>
      <c r="P63" s="1">
        <v>58.45</v>
      </c>
    </row>
    <row r="64" spans="1:16" x14ac:dyDescent="0.3">
      <c r="A64" s="1">
        <v>62</v>
      </c>
      <c r="B64" s="1">
        <v>121.7</v>
      </c>
      <c r="C64" s="1">
        <v>29.86</v>
      </c>
      <c r="D64" s="1">
        <v>101.1</v>
      </c>
      <c r="E64" s="1">
        <v>99.1</v>
      </c>
      <c r="F64" s="1">
        <v>82.32</v>
      </c>
      <c r="G64" s="1">
        <v>26.99</v>
      </c>
      <c r="H64" s="1">
        <v>77.709999999999994</v>
      </c>
      <c r="I64" s="1">
        <v>66.56</v>
      </c>
      <c r="J64" s="1">
        <v>106.8</v>
      </c>
      <c r="K64" s="1">
        <v>60.3</v>
      </c>
      <c r="L64" s="1">
        <v>94.55</v>
      </c>
      <c r="M64" s="1">
        <v>43.82</v>
      </c>
      <c r="N64" s="1">
        <v>136.9</v>
      </c>
      <c r="O64" s="1">
        <v>20.95</v>
      </c>
      <c r="P64" s="1">
        <v>63.41</v>
      </c>
    </row>
    <row r="65" spans="1:16" x14ac:dyDescent="0.3">
      <c r="A65" s="1">
        <v>63</v>
      </c>
      <c r="B65" s="1">
        <v>122.7</v>
      </c>
      <c r="C65" s="1">
        <v>31.49</v>
      </c>
      <c r="D65" s="1">
        <v>103.7</v>
      </c>
      <c r="E65" s="1">
        <v>100.6</v>
      </c>
      <c r="F65" s="1">
        <v>84.39</v>
      </c>
      <c r="G65" s="1">
        <v>27.56</v>
      </c>
      <c r="H65" s="1">
        <v>80.2</v>
      </c>
      <c r="I65" s="1">
        <v>45.84</v>
      </c>
      <c r="J65" s="1">
        <v>107</v>
      </c>
      <c r="K65" s="1">
        <v>57.06</v>
      </c>
      <c r="L65" s="1">
        <v>102.7</v>
      </c>
      <c r="M65" s="1">
        <v>44.43</v>
      </c>
      <c r="N65" s="1">
        <v>138.9</v>
      </c>
      <c r="O65" s="1">
        <v>21.56</v>
      </c>
      <c r="P65" s="1">
        <v>65.989999999999995</v>
      </c>
    </row>
    <row r="66" spans="1:16" x14ac:dyDescent="0.3">
      <c r="A66" s="1">
        <v>64</v>
      </c>
      <c r="B66" s="1">
        <v>125.1</v>
      </c>
      <c r="C66" s="1">
        <v>31.83</v>
      </c>
      <c r="D66" s="1">
        <v>108.9</v>
      </c>
      <c r="E66" s="1">
        <v>100.3</v>
      </c>
      <c r="F66" s="1">
        <v>79.209999999999994</v>
      </c>
      <c r="G66" s="1">
        <v>28.19</v>
      </c>
      <c r="H66" s="1">
        <v>82.44</v>
      </c>
      <c r="I66" s="1">
        <v>47.78</v>
      </c>
      <c r="J66" s="1">
        <v>113.7</v>
      </c>
      <c r="K66" s="1">
        <v>61.04</v>
      </c>
      <c r="L66" s="1">
        <v>99.94</v>
      </c>
      <c r="M66" s="1">
        <v>45.09</v>
      </c>
      <c r="N66" s="1">
        <v>143.30000000000001</v>
      </c>
      <c r="O66" s="1">
        <v>21.28</v>
      </c>
      <c r="P66" s="1">
        <v>67.88</v>
      </c>
    </row>
    <row r="67" spans="1:16" x14ac:dyDescent="0.3">
      <c r="A67" s="1">
        <v>65</v>
      </c>
      <c r="B67" s="1">
        <v>127.6</v>
      </c>
      <c r="C67" s="1">
        <v>32.479999999999997</v>
      </c>
      <c r="D67" s="1">
        <v>108.5</v>
      </c>
      <c r="E67" s="1">
        <v>111.7</v>
      </c>
      <c r="F67" s="1">
        <v>90.68</v>
      </c>
      <c r="G67" s="1">
        <v>28.75</v>
      </c>
      <c r="H67" s="1">
        <v>83.15</v>
      </c>
      <c r="I67" s="1">
        <v>49.59</v>
      </c>
      <c r="J67" s="1">
        <v>113</v>
      </c>
      <c r="K67" s="1">
        <v>59.35</v>
      </c>
      <c r="L67" s="1">
        <v>104.4</v>
      </c>
      <c r="M67" s="1">
        <v>46.12</v>
      </c>
      <c r="N67" s="1">
        <v>145.9</v>
      </c>
      <c r="O67" s="1">
        <v>21.85</v>
      </c>
      <c r="P67" s="1">
        <v>67.2</v>
      </c>
    </row>
    <row r="68" spans="1:16" x14ac:dyDescent="0.3">
      <c r="A68" s="1">
        <v>66</v>
      </c>
      <c r="B68" s="1">
        <v>130.30000000000001</v>
      </c>
      <c r="C68" s="1">
        <v>32.82</v>
      </c>
      <c r="D68" s="1">
        <v>112.8</v>
      </c>
      <c r="E68" s="1">
        <v>116</v>
      </c>
      <c r="F68" s="1">
        <v>88.13</v>
      </c>
      <c r="G68" s="1">
        <v>29.11</v>
      </c>
      <c r="H68" s="1">
        <v>84.02</v>
      </c>
      <c r="I68" s="1">
        <v>66.209999999999994</v>
      </c>
      <c r="J68" s="1">
        <v>116.6</v>
      </c>
      <c r="K68" s="1">
        <v>62.14</v>
      </c>
      <c r="L68" s="1">
        <v>106.4</v>
      </c>
      <c r="M68" s="1">
        <v>46.84</v>
      </c>
      <c r="N68" s="1">
        <v>151.5</v>
      </c>
      <c r="O68" s="1">
        <v>22.26</v>
      </c>
      <c r="P68" s="1">
        <v>67.569999999999993</v>
      </c>
    </row>
    <row r="69" spans="1:16" x14ac:dyDescent="0.3">
      <c r="A69" s="1">
        <v>67</v>
      </c>
      <c r="B69" s="1">
        <v>133.80000000000001</v>
      </c>
      <c r="C69" s="1">
        <v>33.24</v>
      </c>
      <c r="D69" s="1">
        <v>114.3</v>
      </c>
      <c r="E69" s="1">
        <v>115.1</v>
      </c>
      <c r="F69" s="1">
        <v>89.46</v>
      </c>
      <c r="G69" s="1">
        <v>29.33</v>
      </c>
      <c r="H69" s="1">
        <v>85.28</v>
      </c>
      <c r="I69" s="1">
        <v>80.05</v>
      </c>
      <c r="J69" s="1">
        <v>129.30000000000001</v>
      </c>
      <c r="K69" s="1">
        <v>62.86</v>
      </c>
      <c r="L69" s="1">
        <v>110.4</v>
      </c>
      <c r="M69" s="1">
        <v>47.86</v>
      </c>
      <c r="N69" s="1">
        <v>153.4</v>
      </c>
      <c r="O69" s="1">
        <v>22.64</v>
      </c>
      <c r="P69" s="1">
        <v>68.89</v>
      </c>
    </row>
    <row r="70" spans="1:16" x14ac:dyDescent="0.3">
      <c r="A70" s="1">
        <v>68</v>
      </c>
      <c r="B70" s="1">
        <v>137.5</v>
      </c>
      <c r="C70" s="1">
        <v>34.619999999999997</v>
      </c>
      <c r="D70" s="1">
        <v>116.4</v>
      </c>
      <c r="E70" s="1">
        <v>116</v>
      </c>
      <c r="F70" s="1">
        <v>92.05</v>
      </c>
      <c r="G70" s="1">
        <v>29.89</v>
      </c>
      <c r="H70" s="1">
        <v>87.69</v>
      </c>
      <c r="I70" s="1">
        <v>65.95</v>
      </c>
      <c r="J70" s="1">
        <v>131.69999999999999</v>
      </c>
      <c r="K70" s="1">
        <v>64.39</v>
      </c>
      <c r="L70" s="1">
        <v>120.7</v>
      </c>
      <c r="M70" s="1">
        <v>48.6</v>
      </c>
      <c r="N70" s="1">
        <v>157.1</v>
      </c>
      <c r="O70" s="1">
        <v>22.35</v>
      </c>
      <c r="P70" s="1">
        <v>73.459999999999994</v>
      </c>
    </row>
    <row r="71" spans="1:16" x14ac:dyDescent="0.3">
      <c r="A71" s="1">
        <v>69</v>
      </c>
      <c r="B71" s="1">
        <v>139.80000000000001</v>
      </c>
      <c r="C71" s="1">
        <v>40.51</v>
      </c>
      <c r="D71" s="1">
        <v>118.3</v>
      </c>
      <c r="E71" s="1">
        <v>120.3</v>
      </c>
      <c r="F71" s="1">
        <v>92.85</v>
      </c>
      <c r="G71" s="1">
        <v>30.38</v>
      </c>
      <c r="H71" s="1">
        <v>89.9</v>
      </c>
      <c r="I71" s="1">
        <v>53.18</v>
      </c>
      <c r="J71" s="1">
        <v>129.9</v>
      </c>
      <c r="K71" s="1">
        <v>66.73</v>
      </c>
      <c r="L71" s="1">
        <v>120.6</v>
      </c>
      <c r="M71" s="1">
        <v>49.07</v>
      </c>
      <c r="N71" s="1">
        <v>163</v>
      </c>
      <c r="O71" s="1">
        <v>22.75</v>
      </c>
      <c r="P71" s="1">
        <v>74.930000000000007</v>
      </c>
    </row>
    <row r="72" spans="1:16" x14ac:dyDescent="0.3">
      <c r="A72" s="1">
        <v>70</v>
      </c>
      <c r="B72" s="1">
        <v>142.19999999999999</v>
      </c>
      <c r="C72" s="1">
        <v>34.65</v>
      </c>
      <c r="D72" s="1">
        <v>123.4</v>
      </c>
      <c r="E72" s="1">
        <v>122.7</v>
      </c>
      <c r="F72" s="1">
        <v>93.94</v>
      </c>
      <c r="G72" s="1">
        <v>30.9</v>
      </c>
      <c r="H72" s="1">
        <v>91.51</v>
      </c>
      <c r="I72" s="1">
        <v>82.42</v>
      </c>
      <c r="J72" s="1">
        <v>136.9</v>
      </c>
      <c r="K72" s="1">
        <v>66.88</v>
      </c>
      <c r="L72" s="1">
        <v>121.8</v>
      </c>
      <c r="M72" s="1">
        <v>49.71</v>
      </c>
      <c r="N72" s="1">
        <v>167.6</v>
      </c>
      <c r="O72" s="1">
        <v>23.43</v>
      </c>
      <c r="P72" s="1">
        <v>77.61</v>
      </c>
    </row>
    <row r="73" spans="1:16" x14ac:dyDescent="0.3">
      <c r="A73" s="1">
        <v>71</v>
      </c>
      <c r="B73" s="1">
        <v>144.19999999999999</v>
      </c>
      <c r="C73" s="1">
        <v>35.47</v>
      </c>
      <c r="D73" s="1">
        <v>124.2</v>
      </c>
      <c r="E73" s="1">
        <v>126.3</v>
      </c>
      <c r="F73" s="1">
        <v>100.6</v>
      </c>
      <c r="G73" s="1">
        <v>31.28</v>
      </c>
      <c r="H73" s="1">
        <v>93.24</v>
      </c>
      <c r="I73" s="1">
        <v>59.62</v>
      </c>
      <c r="J73" s="1">
        <v>149.6</v>
      </c>
      <c r="K73" s="1">
        <v>68.849999999999994</v>
      </c>
      <c r="L73" s="1">
        <v>121</v>
      </c>
      <c r="M73" s="1">
        <v>49.93</v>
      </c>
      <c r="N73" s="1">
        <v>165</v>
      </c>
      <c r="O73" s="1">
        <v>23.25</v>
      </c>
      <c r="P73" s="1">
        <v>77.739999999999995</v>
      </c>
    </row>
    <row r="74" spans="1:16" x14ac:dyDescent="0.3">
      <c r="A74" s="1">
        <v>72</v>
      </c>
      <c r="B74" s="1">
        <v>147</v>
      </c>
      <c r="C74" s="1">
        <v>36.229999999999997</v>
      </c>
      <c r="D74" s="1">
        <v>129.1</v>
      </c>
      <c r="E74" s="1">
        <v>131.1</v>
      </c>
      <c r="F74" s="1">
        <v>98.12</v>
      </c>
      <c r="G74" s="1">
        <v>32.46</v>
      </c>
      <c r="H74" s="1">
        <v>95.17</v>
      </c>
      <c r="I74" s="1">
        <v>62.21</v>
      </c>
      <c r="J74" s="1">
        <v>141.30000000000001</v>
      </c>
      <c r="K74" s="1">
        <v>67.709999999999994</v>
      </c>
      <c r="L74" s="1">
        <v>129.9</v>
      </c>
      <c r="M74" s="1">
        <v>50.8</v>
      </c>
      <c r="N74" s="1">
        <v>172.7</v>
      </c>
      <c r="O74" s="1">
        <v>23.4</v>
      </c>
      <c r="P74" s="1">
        <v>80.72</v>
      </c>
    </row>
    <row r="75" spans="1:16" x14ac:dyDescent="0.3">
      <c r="A75" s="1">
        <v>73</v>
      </c>
      <c r="B75" s="1">
        <v>149</v>
      </c>
      <c r="C75" s="1">
        <v>36.19</v>
      </c>
      <c r="D75" s="1">
        <v>131.1</v>
      </c>
      <c r="E75" s="1">
        <v>129.1</v>
      </c>
      <c r="F75" s="1">
        <v>101.9</v>
      </c>
      <c r="G75" s="1">
        <v>32.840000000000003</v>
      </c>
      <c r="H75" s="1">
        <v>97.29</v>
      </c>
      <c r="I75" s="1">
        <v>69.5</v>
      </c>
      <c r="J75" s="1">
        <v>152.69999999999999</v>
      </c>
      <c r="K75" s="1">
        <v>70.400000000000006</v>
      </c>
      <c r="L75" s="1">
        <v>128</v>
      </c>
      <c r="M75" s="1">
        <v>51.64</v>
      </c>
      <c r="N75" s="1">
        <v>174.3</v>
      </c>
      <c r="O75" s="1">
        <v>23.75</v>
      </c>
      <c r="P75" s="1">
        <v>83.81</v>
      </c>
    </row>
    <row r="76" spans="1:16" x14ac:dyDescent="0.3">
      <c r="A76" s="1">
        <v>74</v>
      </c>
      <c r="B76" s="1">
        <v>152.69999999999999</v>
      </c>
      <c r="C76" s="1">
        <v>43.9</v>
      </c>
      <c r="D76" s="1">
        <v>132.6</v>
      </c>
      <c r="E76" s="1">
        <v>130.1</v>
      </c>
      <c r="F76" s="1">
        <v>111</v>
      </c>
      <c r="G76" s="1">
        <v>32.47</v>
      </c>
      <c r="H76" s="1">
        <v>99.05</v>
      </c>
      <c r="I76" s="1">
        <v>66.37</v>
      </c>
      <c r="J76" s="1">
        <v>170.5</v>
      </c>
      <c r="K76" s="1">
        <v>71.55</v>
      </c>
      <c r="L76" s="1">
        <v>123.1</v>
      </c>
      <c r="M76" s="1">
        <v>52.87</v>
      </c>
      <c r="N76" s="1">
        <v>175.7</v>
      </c>
      <c r="O76" s="1">
        <v>24.56</v>
      </c>
      <c r="P76" s="1">
        <v>88.14</v>
      </c>
    </row>
    <row r="77" spans="1:16" x14ac:dyDescent="0.3">
      <c r="A77" s="1">
        <v>75</v>
      </c>
      <c r="B77" s="1">
        <v>155.30000000000001</v>
      </c>
      <c r="C77" s="1">
        <v>39.75</v>
      </c>
      <c r="D77" s="1">
        <v>134.9</v>
      </c>
      <c r="E77" s="1">
        <v>130</v>
      </c>
      <c r="F77" s="1">
        <v>116.8</v>
      </c>
      <c r="G77" s="1">
        <v>33.090000000000003</v>
      </c>
      <c r="H77" s="1">
        <v>100.3</v>
      </c>
      <c r="I77" s="1">
        <v>86.86</v>
      </c>
      <c r="J77" s="1">
        <v>170.4</v>
      </c>
      <c r="K77" s="1">
        <v>71.59</v>
      </c>
      <c r="L77" s="1">
        <v>131.5</v>
      </c>
      <c r="M77" s="1">
        <v>53.51</v>
      </c>
      <c r="N77" s="1">
        <v>183.1</v>
      </c>
      <c r="O77" s="1">
        <v>24.52</v>
      </c>
      <c r="P77" s="1">
        <v>94.36</v>
      </c>
    </row>
    <row r="78" spans="1:16" x14ac:dyDescent="0.3">
      <c r="A78" s="1">
        <v>76</v>
      </c>
      <c r="B78" s="1">
        <v>158.80000000000001</v>
      </c>
      <c r="C78" s="1">
        <v>38.94</v>
      </c>
      <c r="D78" s="1">
        <v>138</v>
      </c>
      <c r="E78" s="1">
        <v>138.6</v>
      </c>
      <c r="F78" s="1">
        <v>110.8</v>
      </c>
      <c r="G78" s="1">
        <v>34.14</v>
      </c>
      <c r="H78" s="1">
        <v>101.7</v>
      </c>
      <c r="I78" s="1">
        <v>76.48</v>
      </c>
      <c r="J78" s="1">
        <v>154.9</v>
      </c>
      <c r="K78" s="1">
        <v>74.849999999999994</v>
      </c>
      <c r="L78" s="1">
        <v>135.6</v>
      </c>
      <c r="M78" s="1">
        <v>54.42</v>
      </c>
      <c r="N78" s="1">
        <v>188.2</v>
      </c>
      <c r="O78" s="1">
        <v>24.71</v>
      </c>
      <c r="P78" s="1">
        <v>89.36</v>
      </c>
    </row>
    <row r="79" spans="1:16" x14ac:dyDescent="0.3">
      <c r="A79" s="1">
        <v>77</v>
      </c>
      <c r="B79" s="1">
        <v>162.5</v>
      </c>
      <c r="C79" s="1">
        <v>46.48</v>
      </c>
      <c r="D79" s="1">
        <v>140.19999999999999</v>
      </c>
      <c r="E79" s="1">
        <v>139.19999999999999</v>
      </c>
      <c r="F79" s="1">
        <v>118</v>
      </c>
      <c r="G79" s="1">
        <v>34.82</v>
      </c>
      <c r="H79" s="1">
        <v>103.6</v>
      </c>
      <c r="I79" s="1">
        <v>96.16</v>
      </c>
      <c r="J79" s="1">
        <v>149.4</v>
      </c>
      <c r="K79" s="1">
        <v>75.95</v>
      </c>
      <c r="L79" s="1">
        <v>145</v>
      </c>
      <c r="M79" s="1">
        <v>55.27</v>
      </c>
      <c r="N79" s="1">
        <v>191.5</v>
      </c>
      <c r="O79" s="1">
        <v>24.83</v>
      </c>
      <c r="P79" s="1">
        <v>88.84</v>
      </c>
    </row>
    <row r="80" spans="1:16" x14ac:dyDescent="0.3">
      <c r="A80" s="1">
        <v>78</v>
      </c>
      <c r="B80" s="1">
        <v>162.69999999999999</v>
      </c>
      <c r="C80" s="1">
        <v>47.14</v>
      </c>
      <c r="D80" s="1">
        <v>141.9</v>
      </c>
      <c r="E80" s="1">
        <v>145.5</v>
      </c>
      <c r="F80" s="1">
        <v>113.7</v>
      </c>
      <c r="G80" s="1">
        <v>36.130000000000003</v>
      </c>
      <c r="H80" s="1">
        <v>105.6</v>
      </c>
      <c r="I80" s="1">
        <v>87.88</v>
      </c>
      <c r="J80" s="1">
        <v>152.9</v>
      </c>
      <c r="K80" s="1">
        <v>75.78</v>
      </c>
      <c r="L80" s="1">
        <v>140.1</v>
      </c>
      <c r="M80" s="1">
        <v>55.89</v>
      </c>
      <c r="N80" s="1">
        <v>193.5</v>
      </c>
      <c r="O80" s="1">
        <v>25.25</v>
      </c>
      <c r="P80" s="1">
        <v>93.62</v>
      </c>
    </row>
    <row r="81" spans="1:16" x14ac:dyDescent="0.3">
      <c r="A81" s="1">
        <v>79</v>
      </c>
      <c r="B81" s="1">
        <v>165.3</v>
      </c>
      <c r="C81" s="1">
        <v>46.3</v>
      </c>
      <c r="D81" s="1">
        <v>143.5</v>
      </c>
      <c r="E81" s="1">
        <v>152.5</v>
      </c>
      <c r="F81" s="1">
        <v>115</v>
      </c>
      <c r="G81" s="1">
        <v>38</v>
      </c>
      <c r="H81" s="1">
        <v>106.8</v>
      </c>
      <c r="I81" s="1">
        <v>104.2</v>
      </c>
      <c r="J81" s="1">
        <v>173.7</v>
      </c>
      <c r="K81" s="1">
        <v>78.5</v>
      </c>
      <c r="L81" s="1">
        <v>140.9</v>
      </c>
      <c r="M81" s="1">
        <v>56.64</v>
      </c>
      <c r="N81" s="1"/>
      <c r="O81" s="1">
        <v>27.84</v>
      </c>
      <c r="P81" s="1">
        <v>98.24</v>
      </c>
    </row>
    <row r="82" spans="1:16" x14ac:dyDescent="0.3">
      <c r="A82" s="1">
        <v>80</v>
      </c>
      <c r="B82" s="1">
        <v>167.8</v>
      </c>
      <c r="C82" s="1">
        <v>49.62</v>
      </c>
      <c r="D82" s="1">
        <v>145.4</v>
      </c>
      <c r="E82" s="1">
        <v>145.30000000000001</v>
      </c>
      <c r="F82" s="1">
        <v>118.5</v>
      </c>
      <c r="G82" s="1">
        <v>37.92</v>
      </c>
      <c r="H82" s="1">
        <v>108.9</v>
      </c>
      <c r="I82" s="1">
        <v>88.57</v>
      </c>
      <c r="J82" s="1">
        <v>161.6</v>
      </c>
      <c r="K82" s="1">
        <v>78.2</v>
      </c>
      <c r="L82" s="1">
        <v>138.19999999999999</v>
      </c>
      <c r="M82" s="1">
        <v>57.27</v>
      </c>
      <c r="N82" s="1"/>
      <c r="O82" s="1">
        <v>27.26</v>
      </c>
      <c r="P82" s="1">
        <v>99.6</v>
      </c>
    </row>
    <row r="83" spans="1:16" x14ac:dyDescent="0.3">
      <c r="A83" s="1">
        <v>81</v>
      </c>
      <c r="B83" s="1">
        <v>172.9</v>
      </c>
      <c r="C83" s="1">
        <v>60.26</v>
      </c>
      <c r="D83" s="1">
        <v>147</v>
      </c>
      <c r="E83" s="1">
        <v>143.5</v>
      </c>
      <c r="F83" s="1">
        <v>122.8</v>
      </c>
      <c r="G83" s="1">
        <v>38.49</v>
      </c>
      <c r="H83" s="1">
        <v>110.4</v>
      </c>
      <c r="I83" s="1">
        <v>78.03</v>
      </c>
      <c r="J83" s="1">
        <v>164.9</v>
      </c>
      <c r="K83" s="1">
        <v>79.489999999999995</v>
      </c>
      <c r="L83" s="1">
        <v>150.30000000000001</v>
      </c>
      <c r="M83" s="1">
        <v>58.06</v>
      </c>
      <c r="N83" s="1"/>
      <c r="O83" s="1">
        <v>26.82</v>
      </c>
      <c r="P83" s="1">
        <v>100.5</v>
      </c>
    </row>
    <row r="84" spans="1:16" x14ac:dyDescent="0.3">
      <c r="A84" s="1">
        <v>82</v>
      </c>
      <c r="B84" s="1">
        <v>175</v>
      </c>
      <c r="C84" s="1">
        <v>51.37</v>
      </c>
      <c r="D84" s="1">
        <v>149.80000000000001</v>
      </c>
      <c r="E84" s="1">
        <v>142.80000000000001</v>
      </c>
      <c r="F84" s="1">
        <v>125.6</v>
      </c>
      <c r="G84" s="1">
        <v>39.61</v>
      </c>
      <c r="H84" s="1">
        <v>112.4</v>
      </c>
      <c r="I84" s="1">
        <v>81.709999999999994</v>
      </c>
      <c r="J84" s="1">
        <v>171.9</v>
      </c>
      <c r="K84" s="1">
        <v>81.260000000000005</v>
      </c>
      <c r="L84" s="1">
        <v>146.6</v>
      </c>
      <c r="M84" s="1">
        <v>58.86</v>
      </c>
      <c r="N84" s="1"/>
      <c r="O84" s="1">
        <v>26.62</v>
      </c>
      <c r="P84" s="1">
        <v>93.37</v>
      </c>
    </row>
    <row r="85" spans="1:16" x14ac:dyDescent="0.3">
      <c r="A85" s="1">
        <v>83</v>
      </c>
      <c r="B85" s="1">
        <v>176.5</v>
      </c>
      <c r="C85" s="1">
        <v>57.38</v>
      </c>
      <c r="D85" s="1">
        <v>151.19999999999999</v>
      </c>
      <c r="E85" s="1">
        <v>149.5</v>
      </c>
      <c r="F85" s="1">
        <v>131.9</v>
      </c>
      <c r="G85" s="1">
        <v>40.96</v>
      </c>
      <c r="H85" s="1">
        <v>113.6</v>
      </c>
      <c r="I85" s="1">
        <v>81.38</v>
      </c>
      <c r="J85" s="1">
        <v>200.9</v>
      </c>
      <c r="K85" s="1">
        <v>83.39</v>
      </c>
      <c r="L85" s="1">
        <v>150.19999999999999</v>
      </c>
      <c r="M85" s="1">
        <v>59.42</v>
      </c>
      <c r="N85" s="1"/>
      <c r="O85" s="1">
        <v>26.85</v>
      </c>
      <c r="P85" s="1">
        <v>101.3</v>
      </c>
    </row>
    <row r="86" spans="1:16" x14ac:dyDescent="0.3">
      <c r="A86" s="1">
        <v>84</v>
      </c>
      <c r="B86" s="1">
        <v>178.3</v>
      </c>
      <c r="C86" s="1">
        <v>61.46</v>
      </c>
      <c r="D86" s="1">
        <v>153.4</v>
      </c>
      <c r="E86" s="1">
        <v>159</v>
      </c>
      <c r="F86" s="1">
        <v>131.1</v>
      </c>
      <c r="G86" s="1">
        <v>40.54</v>
      </c>
      <c r="H86" s="1">
        <v>114.7</v>
      </c>
      <c r="I86" s="1">
        <v>81.08</v>
      </c>
      <c r="J86" s="1">
        <v>188.4</v>
      </c>
      <c r="K86" s="1">
        <v>85.3</v>
      </c>
      <c r="L86" s="1">
        <v>156.5</v>
      </c>
      <c r="M86" s="1">
        <v>60.67</v>
      </c>
      <c r="N86" s="1"/>
      <c r="O86" s="1">
        <v>27.25</v>
      </c>
      <c r="P86" s="1">
        <v>101.6</v>
      </c>
    </row>
    <row r="87" spans="1:16" x14ac:dyDescent="0.3">
      <c r="A87" s="1">
        <v>85</v>
      </c>
      <c r="B87" s="1">
        <v>183.7</v>
      </c>
      <c r="C87" s="1">
        <v>55.45</v>
      </c>
      <c r="D87" s="1">
        <v>155.6</v>
      </c>
      <c r="E87" s="1">
        <v>157.30000000000001</v>
      </c>
      <c r="F87" s="1">
        <v>131.19999999999999</v>
      </c>
      <c r="G87" s="1">
        <v>41</v>
      </c>
      <c r="H87" s="1">
        <v>116.6</v>
      </c>
      <c r="I87" s="1">
        <v>83.15</v>
      </c>
      <c r="J87" s="1">
        <v>182.7</v>
      </c>
      <c r="K87" s="1">
        <v>83.72</v>
      </c>
      <c r="L87" s="1">
        <v>166</v>
      </c>
      <c r="M87" s="1">
        <v>61.61</v>
      </c>
      <c r="N87" s="1"/>
      <c r="O87" s="1">
        <v>27.66</v>
      </c>
      <c r="P87" s="1">
        <v>95.88</v>
      </c>
    </row>
    <row r="88" spans="1:16" x14ac:dyDescent="0.3">
      <c r="A88" s="1">
        <v>86</v>
      </c>
      <c r="B88" s="1">
        <v>188.6</v>
      </c>
      <c r="C88" s="1">
        <v>56.16</v>
      </c>
      <c r="D88" s="1">
        <v>157.80000000000001</v>
      </c>
      <c r="E88" s="1">
        <v>173.9</v>
      </c>
      <c r="F88" s="1">
        <v>130.80000000000001</v>
      </c>
      <c r="G88" s="1">
        <v>41.29</v>
      </c>
      <c r="H88" s="1">
        <v>116.9</v>
      </c>
      <c r="I88" s="1">
        <v>112.6</v>
      </c>
      <c r="J88" s="1">
        <v>188.1</v>
      </c>
      <c r="K88" s="1">
        <v>85.11</v>
      </c>
      <c r="L88" s="1">
        <v>166.6</v>
      </c>
      <c r="M88" s="1">
        <v>61.94</v>
      </c>
      <c r="N88" s="1"/>
      <c r="O88" s="1">
        <v>28.14</v>
      </c>
      <c r="P88" s="1">
        <v>104.1</v>
      </c>
    </row>
    <row r="89" spans="1:16" x14ac:dyDescent="0.3">
      <c r="A89" s="1">
        <v>87</v>
      </c>
      <c r="B89" s="1">
        <v>192.2</v>
      </c>
      <c r="C89" s="1">
        <v>64.209999999999994</v>
      </c>
      <c r="D89" s="1">
        <v>159.9</v>
      </c>
      <c r="E89" s="1">
        <v>181.6</v>
      </c>
      <c r="F89" s="1">
        <v>132.80000000000001</v>
      </c>
      <c r="G89" s="1">
        <v>42</v>
      </c>
      <c r="H89" s="1">
        <v>117.4</v>
      </c>
      <c r="I89" s="1">
        <v>85.46</v>
      </c>
      <c r="J89" s="1">
        <v>194.5</v>
      </c>
      <c r="K89" s="1">
        <v>87.76</v>
      </c>
      <c r="L89" s="1">
        <v>164</v>
      </c>
      <c r="M89" s="1">
        <v>62.86</v>
      </c>
      <c r="N89" s="1"/>
      <c r="O89" s="1">
        <v>29.83</v>
      </c>
      <c r="P89" s="1">
        <v>106.1</v>
      </c>
    </row>
    <row r="90" spans="1:16" x14ac:dyDescent="0.3">
      <c r="A90" s="1">
        <v>88</v>
      </c>
      <c r="B90" s="1">
        <v>193.4</v>
      </c>
      <c r="C90" s="1">
        <v>65.239999999999995</v>
      </c>
      <c r="D90" s="1">
        <v>163.1</v>
      </c>
      <c r="E90" s="1">
        <v>161.5</v>
      </c>
      <c r="F90" s="1">
        <v>132.69999999999999</v>
      </c>
      <c r="G90" s="1">
        <v>42.38</v>
      </c>
      <c r="H90" s="1">
        <v>119</v>
      </c>
      <c r="I90" s="1">
        <v>103.8</v>
      </c>
      <c r="J90" s="1">
        <v>194</v>
      </c>
      <c r="K90" s="1">
        <v>90.78</v>
      </c>
      <c r="L90" s="1">
        <v>169.3</v>
      </c>
      <c r="M90" s="1">
        <v>63.59</v>
      </c>
      <c r="N90" s="1"/>
      <c r="O90" s="1">
        <v>28.61</v>
      </c>
      <c r="P90" s="1">
        <v>105.7</v>
      </c>
    </row>
    <row r="91" spans="1:16" x14ac:dyDescent="0.3">
      <c r="A91" s="1">
        <v>89</v>
      </c>
      <c r="B91" s="1">
        <v>196.2</v>
      </c>
      <c r="C91" s="1">
        <v>53.51</v>
      </c>
      <c r="D91" s="1">
        <v>165</v>
      </c>
      <c r="E91" s="1">
        <v>166.2</v>
      </c>
      <c r="F91" s="1">
        <v>133.9</v>
      </c>
      <c r="G91" s="1">
        <v>42.93</v>
      </c>
      <c r="H91" s="1">
        <v>120.3</v>
      </c>
      <c r="I91" s="1">
        <v>87.25</v>
      </c>
      <c r="J91" s="1">
        <v>190.6</v>
      </c>
      <c r="K91" s="1">
        <v>89.5</v>
      </c>
      <c r="L91" s="1">
        <v>168.1</v>
      </c>
      <c r="M91" s="1">
        <v>64.52</v>
      </c>
      <c r="N91" s="1"/>
      <c r="O91" s="1">
        <v>28.75</v>
      </c>
      <c r="P91" s="1">
        <v>109.6</v>
      </c>
    </row>
    <row r="92" spans="1:16" x14ac:dyDescent="0.3">
      <c r="A92" s="1">
        <v>90</v>
      </c>
      <c r="B92" s="1">
        <v>197.1</v>
      </c>
      <c r="C92" s="1">
        <v>54.05</v>
      </c>
      <c r="D92" s="1">
        <v>169.3</v>
      </c>
      <c r="E92" s="1">
        <v>170.3</v>
      </c>
      <c r="F92" s="1">
        <v>135.30000000000001</v>
      </c>
      <c r="G92" s="1">
        <v>43.27</v>
      </c>
      <c r="H92" s="1">
        <v>123.4</v>
      </c>
      <c r="I92" s="1">
        <v>88.99</v>
      </c>
      <c r="J92" s="1">
        <v>192.6</v>
      </c>
      <c r="K92" s="1">
        <v>89.69</v>
      </c>
      <c r="L92" s="1">
        <v>172.9</v>
      </c>
      <c r="M92" s="1">
        <v>64.95</v>
      </c>
      <c r="N92" s="1"/>
      <c r="O92" s="1">
        <v>29.53</v>
      </c>
      <c r="P92" s="1">
        <v>115.3</v>
      </c>
    </row>
    <row r="93" spans="1:16" x14ac:dyDescent="0.3">
      <c r="A93" s="1">
        <v>91</v>
      </c>
      <c r="B93" s="1">
        <v>199</v>
      </c>
      <c r="C93" s="1">
        <v>60.1</v>
      </c>
      <c r="D93" s="1">
        <v>172.3</v>
      </c>
      <c r="E93" s="1">
        <v>174.6</v>
      </c>
      <c r="F93" s="1">
        <v>135.6</v>
      </c>
      <c r="G93" s="1">
        <v>43.61</v>
      </c>
      <c r="H93" s="1">
        <v>126.3</v>
      </c>
      <c r="I93" s="1">
        <v>106.2</v>
      </c>
      <c r="J93" s="1">
        <v>193.8</v>
      </c>
      <c r="K93" s="1">
        <v>94.23</v>
      </c>
      <c r="L93" s="1">
        <v>180.8</v>
      </c>
      <c r="M93" s="1">
        <v>65.319999999999993</v>
      </c>
      <c r="N93" s="1"/>
      <c r="O93" s="1">
        <v>29.41</v>
      </c>
      <c r="P93" s="1">
        <v>111.6</v>
      </c>
    </row>
    <row r="94" spans="1:16" x14ac:dyDescent="0.3">
      <c r="A94" s="1">
        <v>92</v>
      </c>
      <c r="B94" s="1"/>
      <c r="C94" s="1">
        <v>61.08</v>
      </c>
      <c r="D94" s="1">
        <v>173.5</v>
      </c>
      <c r="E94" s="1">
        <v>177</v>
      </c>
      <c r="F94" s="1">
        <v>137.1</v>
      </c>
      <c r="G94" s="1">
        <v>43.83</v>
      </c>
      <c r="H94" s="1">
        <v>127.7</v>
      </c>
      <c r="I94" s="1">
        <v>101.7</v>
      </c>
      <c r="J94" s="1">
        <v>195.2</v>
      </c>
      <c r="K94" s="1">
        <v>93.67</v>
      </c>
      <c r="L94" s="1">
        <v>184.5</v>
      </c>
      <c r="M94" s="1">
        <v>66.33</v>
      </c>
      <c r="N94" s="1"/>
      <c r="O94" s="1">
        <v>30.06</v>
      </c>
      <c r="P94" s="1">
        <v>112.9</v>
      </c>
    </row>
    <row r="95" spans="1:16" x14ac:dyDescent="0.3">
      <c r="A95" s="1">
        <v>93</v>
      </c>
      <c r="B95" s="1"/>
      <c r="C95" s="1">
        <v>55.78</v>
      </c>
      <c r="D95" s="1">
        <v>176.8</v>
      </c>
      <c r="E95" s="1">
        <v>187.4</v>
      </c>
      <c r="F95" s="1">
        <v>140.5</v>
      </c>
      <c r="G95" s="1">
        <v>44.25</v>
      </c>
      <c r="H95" s="1">
        <v>129.5</v>
      </c>
      <c r="I95" s="1">
        <v>97.44</v>
      </c>
      <c r="J95" s="1">
        <v>197.9</v>
      </c>
      <c r="K95" s="1">
        <v>96.2</v>
      </c>
      <c r="L95" s="1">
        <v>186.3</v>
      </c>
      <c r="M95" s="1">
        <v>67.27</v>
      </c>
      <c r="N95" s="1"/>
      <c r="O95" s="1">
        <v>30.18</v>
      </c>
      <c r="P95" s="1">
        <v>114.7</v>
      </c>
    </row>
    <row r="96" spans="1:16" x14ac:dyDescent="0.3">
      <c r="A96" s="1">
        <v>94</v>
      </c>
      <c r="B96" s="1"/>
      <c r="C96" s="1">
        <v>56.53</v>
      </c>
      <c r="D96" s="1">
        <v>180.2</v>
      </c>
      <c r="E96" s="1">
        <v>188.3</v>
      </c>
      <c r="F96" s="1">
        <v>139.5</v>
      </c>
      <c r="G96" s="1">
        <v>44.46</v>
      </c>
      <c r="H96" s="1">
        <v>131.19999999999999</v>
      </c>
      <c r="I96" s="1">
        <v>99.36</v>
      </c>
      <c r="J96" s="1"/>
      <c r="K96" s="1">
        <v>98.2</v>
      </c>
      <c r="L96" s="1">
        <v>188.2</v>
      </c>
      <c r="M96" s="1">
        <v>68.17</v>
      </c>
      <c r="N96" s="1"/>
      <c r="O96" s="1">
        <v>30.25</v>
      </c>
      <c r="P96" s="1">
        <v>118.9</v>
      </c>
    </row>
    <row r="97" spans="1:16" x14ac:dyDescent="0.3">
      <c r="A97" s="1">
        <v>95</v>
      </c>
      <c r="B97" s="1"/>
      <c r="C97" s="1">
        <v>57.38</v>
      </c>
      <c r="D97" s="1">
        <v>183.1</v>
      </c>
      <c r="E97" s="1">
        <v>186.6</v>
      </c>
      <c r="F97" s="1">
        <v>142</v>
      </c>
      <c r="G97" s="1">
        <v>44.99</v>
      </c>
      <c r="H97" s="1">
        <v>132.80000000000001</v>
      </c>
      <c r="I97" s="1">
        <v>104.6</v>
      </c>
      <c r="J97" s="1"/>
      <c r="K97" s="1">
        <v>98.52</v>
      </c>
      <c r="L97" s="1">
        <v>188.5</v>
      </c>
      <c r="M97" s="1">
        <v>68.680000000000007</v>
      </c>
      <c r="N97" s="1"/>
      <c r="O97" s="1">
        <v>30.44</v>
      </c>
      <c r="P97" s="1">
        <v>103.4</v>
      </c>
    </row>
    <row r="98" spans="1:16" x14ac:dyDescent="0.3">
      <c r="A98" s="1">
        <v>96</v>
      </c>
      <c r="B98" s="1"/>
      <c r="C98" s="1">
        <v>58.43</v>
      </c>
      <c r="D98" s="1">
        <v>185.4</v>
      </c>
      <c r="E98" s="1">
        <v>192.6</v>
      </c>
      <c r="F98" s="1">
        <v>146.30000000000001</v>
      </c>
      <c r="G98" s="1">
        <v>45.41</v>
      </c>
      <c r="H98" s="1">
        <v>134.19999999999999</v>
      </c>
      <c r="I98" s="1">
        <v>108</v>
      </c>
      <c r="J98" s="1"/>
      <c r="K98" s="1">
        <v>99.34</v>
      </c>
      <c r="L98" s="1">
        <v>197.1</v>
      </c>
      <c r="M98" s="1">
        <v>69.31</v>
      </c>
      <c r="N98" s="1"/>
      <c r="O98" s="1">
        <v>30.75</v>
      </c>
      <c r="P98" s="1">
        <v>117.1</v>
      </c>
    </row>
    <row r="99" spans="1:16" x14ac:dyDescent="0.3">
      <c r="A99" s="1">
        <v>97</v>
      </c>
      <c r="B99" s="1"/>
      <c r="C99" s="1">
        <v>59.04</v>
      </c>
      <c r="D99" s="1">
        <v>188.9</v>
      </c>
      <c r="E99" s="1">
        <v>192.3</v>
      </c>
      <c r="F99" s="1">
        <v>148.9</v>
      </c>
      <c r="G99" s="1">
        <v>45.68</v>
      </c>
      <c r="H99" s="1">
        <v>135.1</v>
      </c>
      <c r="I99" s="1">
        <v>124.2</v>
      </c>
      <c r="J99" s="1"/>
      <c r="K99" s="1">
        <v>99.1</v>
      </c>
      <c r="L99" s="1">
        <v>190</v>
      </c>
      <c r="M99" s="1">
        <v>69.88</v>
      </c>
      <c r="N99" s="1"/>
      <c r="O99" s="1">
        <v>31.54</v>
      </c>
      <c r="P99" s="1">
        <v>119.3</v>
      </c>
    </row>
    <row r="100" spans="1:16" x14ac:dyDescent="0.3">
      <c r="A100" s="1">
        <v>98</v>
      </c>
      <c r="B100" s="1"/>
      <c r="C100" s="1">
        <v>59.4</v>
      </c>
      <c r="D100" s="1">
        <v>190.8</v>
      </c>
      <c r="E100" s="1">
        <v>192.4</v>
      </c>
      <c r="F100" s="1">
        <v>152</v>
      </c>
      <c r="G100" s="1">
        <v>46.34</v>
      </c>
      <c r="H100" s="1">
        <v>135.80000000000001</v>
      </c>
      <c r="I100" s="1">
        <v>136.30000000000001</v>
      </c>
      <c r="J100" s="1"/>
      <c r="K100" s="1">
        <v>100.1</v>
      </c>
      <c r="L100" s="1">
        <v>189.7</v>
      </c>
      <c r="M100" s="1">
        <v>70.59</v>
      </c>
      <c r="N100" s="1"/>
      <c r="O100" s="1">
        <v>31.25</v>
      </c>
      <c r="P100" s="1">
        <v>122.3</v>
      </c>
    </row>
    <row r="101" spans="1:16" x14ac:dyDescent="0.3">
      <c r="A101" s="1">
        <v>99</v>
      </c>
      <c r="B101" s="1"/>
      <c r="C101" s="1">
        <v>60.9</v>
      </c>
      <c r="D101" s="1">
        <v>194.8</v>
      </c>
      <c r="E101" s="1">
        <v>192.5</v>
      </c>
      <c r="F101" s="1">
        <v>154.6</v>
      </c>
      <c r="G101" s="1">
        <v>46.32</v>
      </c>
      <c r="H101" s="1">
        <v>137</v>
      </c>
      <c r="I101" s="1">
        <v>129.4</v>
      </c>
      <c r="J101" s="1"/>
      <c r="K101" s="1">
        <v>100.7</v>
      </c>
      <c r="L101" s="1">
        <v>193</v>
      </c>
      <c r="M101" s="1">
        <v>71.27</v>
      </c>
      <c r="N101" s="1"/>
      <c r="O101" s="1">
        <v>31.75</v>
      </c>
      <c r="P101" s="1">
        <v>122.1</v>
      </c>
    </row>
    <row r="102" spans="1:16" x14ac:dyDescent="0.3">
      <c r="A102" s="1">
        <v>100</v>
      </c>
      <c r="B102" s="1"/>
      <c r="C102" s="1">
        <v>64.260000000000005</v>
      </c>
      <c r="D102" s="1">
        <v>196</v>
      </c>
      <c r="E102" s="1">
        <v>193.8</v>
      </c>
      <c r="F102" s="1">
        <v>161.1</v>
      </c>
      <c r="G102" s="1">
        <v>46.74</v>
      </c>
      <c r="H102" s="1">
        <v>138.9</v>
      </c>
      <c r="I102" s="1">
        <v>113.4</v>
      </c>
      <c r="J102" s="1"/>
      <c r="K102" s="1">
        <v>101.2</v>
      </c>
      <c r="L102" s="1"/>
      <c r="M102" s="1">
        <v>71.97</v>
      </c>
      <c r="N102" s="1"/>
      <c r="O102" s="1">
        <v>31.78</v>
      </c>
      <c r="P102" s="1">
        <v>123.3</v>
      </c>
    </row>
    <row r="103" spans="1:16" x14ac:dyDescent="0.3">
      <c r="A103" s="1">
        <v>101</v>
      </c>
      <c r="B103" s="1"/>
      <c r="C103" s="1">
        <v>65.81</v>
      </c>
      <c r="D103" s="1">
        <v>198.6</v>
      </c>
      <c r="E103" s="1">
        <v>198.8</v>
      </c>
      <c r="F103" s="1">
        <v>153.69999999999999</v>
      </c>
      <c r="G103" s="1">
        <v>47.01</v>
      </c>
      <c r="H103" s="1">
        <v>140.4</v>
      </c>
      <c r="I103" s="1">
        <v>119.1</v>
      </c>
      <c r="J103" s="1"/>
      <c r="K103" s="1">
        <v>101.7</v>
      </c>
      <c r="L103" s="1"/>
      <c r="M103" s="1">
        <v>72.58</v>
      </c>
      <c r="N103" s="1"/>
      <c r="O103" s="1">
        <v>32.25</v>
      </c>
      <c r="P103" s="1">
        <v>125.5</v>
      </c>
    </row>
    <row r="104" spans="1:16" x14ac:dyDescent="0.3">
      <c r="A104" s="1">
        <v>102</v>
      </c>
      <c r="B104" s="1"/>
      <c r="C104" s="1">
        <v>66.709999999999994</v>
      </c>
      <c r="D104" s="1"/>
      <c r="E104" s="1">
        <v>198.6</v>
      </c>
      <c r="F104" s="1">
        <v>155.5</v>
      </c>
      <c r="G104" s="1">
        <v>47.37</v>
      </c>
      <c r="H104" s="1">
        <v>141.1</v>
      </c>
      <c r="I104" s="1">
        <v>125</v>
      </c>
      <c r="J104" s="1"/>
      <c r="K104" s="1">
        <v>102.2</v>
      </c>
      <c r="L104" s="1"/>
      <c r="M104" s="1">
        <v>73.400000000000006</v>
      </c>
      <c r="N104" s="1"/>
      <c r="O104" s="1">
        <v>32.450000000000003</v>
      </c>
      <c r="P104" s="1">
        <v>126.1</v>
      </c>
    </row>
    <row r="105" spans="1:16" x14ac:dyDescent="0.3">
      <c r="A105" s="1">
        <v>103</v>
      </c>
      <c r="B105" s="1"/>
      <c r="C105" s="1">
        <v>68.16</v>
      </c>
      <c r="D105" s="1"/>
      <c r="E105" s="1"/>
      <c r="F105" s="1">
        <v>157.1</v>
      </c>
      <c r="G105" s="1">
        <v>47.75</v>
      </c>
      <c r="H105" s="1">
        <v>142.4</v>
      </c>
      <c r="I105" s="1">
        <v>133.19999999999999</v>
      </c>
      <c r="J105" s="1"/>
      <c r="K105" s="1">
        <v>103.3</v>
      </c>
      <c r="L105" s="1"/>
      <c r="M105" s="1">
        <v>74</v>
      </c>
      <c r="N105" s="1"/>
      <c r="O105" s="1">
        <v>32.75</v>
      </c>
      <c r="P105" s="1">
        <v>128</v>
      </c>
    </row>
    <row r="106" spans="1:16" x14ac:dyDescent="0.3">
      <c r="A106" s="1">
        <v>104</v>
      </c>
      <c r="B106" s="1"/>
      <c r="C106" s="1">
        <v>68.900000000000006</v>
      </c>
      <c r="D106" s="1"/>
      <c r="E106" s="1"/>
      <c r="F106" s="1">
        <v>160.19999999999999</v>
      </c>
      <c r="G106" s="1">
        <v>48.08</v>
      </c>
      <c r="H106" s="1">
        <v>146.9</v>
      </c>
      <c r="I106" s="1">
        <v>140.69999999999999</v>
      </c>
      <c r="J106" s="1"/>
      <c r="K106" s="1">
        <v>103.5</v>
      </c>
      <c r="L106" s="1"/>
      <c r="M106" s="1">
        <v>74.61</v>
      </c>
      <c r="N106" s="1"/>
      <c r="O106" s="1">
        <v>33.159999999999997</v>
      </c>
      <c r="P106" s="1">
        <v>130.19999999999999</v>
      </c>
    </row>
    <row r="107" spans="1:16" x14ac:dyDescent="0.3">
      <c r="A107" s="1">
        <v>105</v>
      </c>
      <c r="B107" s="1"/>
      <c r="C107" s="1">
        <v>69.56</v>
      </c>
      <c r="D107" s="1"/>
      <c r="E107" s="1"/>
      <c r="F107" s="1">
        <v>159</v>
      </c>
      <c r="G107" s="1">
        <v>48.3</v>
      </c>
      <c r="H107" s="1">
        <v>146.19999999999999</v>
      </c>
      <c r="I107" s="1">
        <v>131.69999999999999</v>
      </c>
      <c r="J107" s="1"/>
      <c r="K107" s="1">
        <v>104.3</v>
      </c>
      <c r="L107" s="1"/>
      <c r="M107" s="1">
        <v>75.790000000000006</v>
      </c>
      <c r="N107" s="1"/>
      <c r="O107" s="1">
        <v>33.549999999999997</v>
      </c>
      <c r="P107" s="1">
        <v>130.5</v>
      </c>
    </row>
    <row r="108" spans="1:16" x14ac:dyDescent="0.3">
      <c r="A108" s="1">
        <v>106</v>
      </c>
      <c r="B108" s="1"/>
      <c r="C108" s="1">
        <v>70.66</v>
      </c>
      <c r="D108" s="1"/>
      <c r="E108" s="1"/>
      <c r="F108" s="1">
        <v>161.1</v>
      </c>
      <c r="G108" s="1">
        <v>48.43</v>
      </c>
      <c r="H108" s="1">
        <v>148.4</v>
      </c>
      <c r="I108" s="1">
        <v>132.30000000000001</v>
      </c>
      <c r="J108" s="1"/>
      <c r="K108" s="1">
        <v>107.8</v>
      </c>
      <c r="L108" s="1"/>
      <c r="M108" s="1">
        <v>76.069999999999993</v>
      </c>
      <c r="N108" s="1"/>
      <c r="O108" s="1">
        <v>33.75</v>
      </c>
      <c r="P108" s="1">
        <v>130.4</v>
      </c>
    </row>
    <row r="109" spans="1:16" x14ac:dyDescent="0.3">
      <c r="A109" s="1">
        <v>107</v>
      </c>
      <c r="B109" s="1"/>
      <c r="C109" s="1">
        <v>71.2</v>
      </c>
      <c r="D109" s="1"/>
      <c r="E109" s="1"/>
      <c r="F109" s="1">
        <v>160.30000000000001</v>
      </c>
      <c r="G109" s="1">
        <v>49.03</v>
      </c>
      <c r="H109" s="1">
        <v>149.6</v>
      </c>
      <c r="I109" s="1">
        <v>133.6</v>
      </c>
      <c r="J109" s="1"/>
      <c r="K109" s="1">
        <v>109.2</v>
      </c>
      <c r="L109" s="1"/>
      <c r="M109" s="1">
        <v>77.239999999999995</v>
      </c>
      <c r="N109" s="1"/>
      <c r="O109" s="1">
        <v>34.24</v>
      </c>
      <c r="P109" s="1">
        <v>130.4</v>
      </c>
    </row>
    <row r="110" spans="1:16" x14ac:dyDescent="0.3">
      <c r="A110" s="1">
        <v>108</v>
      </c>
      <c r="B110" s="1"/>
      <c r="C110" s="1">
        <v>72.19</v>
      </c>
      <c r="D110" s="1"/>
      <c r="E110" s="1"/>
      <c r="F110" s="1">
        <v>164.9</v>
      </c>
      <c r="G110" s="1">
        <v>49.27</v>
      </c>
      <c r="H110" s="1">
        <v>154.5</v>
      </c>
      <c r="I110" s="1">
        <v>134.80000000000001</v>
      </c>
      <c r="J110" s="1"/>
      <c r="K110" s="1">
        <v>111.4</v>
      </c>
      <c r="L110" s="1"/>
      <c r="M110" s="1">
        <v>77.8</v>
      </c>
      <c r="N110" s="1"/>
      <c r="O110" s="1">
        <v>34.31</v>
      </c>
      <c r="P110" s="1">
        <v>131.6</v>
      </c>
    </row>
    <row r="111" spans="1:16" x14ac:dyDescent="0.3">
      <c r="A111" s="1">
        <v>109</v>
      </c>
      <c r="B111" s="1"/>
      <c r="C111" s="1">
        <v>71.400000000000006</v>
      </c>
      <c r="D111" s="1"/>
      <c r="E111" s="1"/>
      <c r="F111" s="1">
        <v>168.8</v>
      </c>
      <c r="G111" s="1">
        <v>49.9</v>
      </c>
      <c r="H111" s="1">
        <v>156.69999999999999</v>
      </c>
      <c r="I111" s="1">
        <v>138.4</v>
      </c>
      <c r="J111" s="1"/>
      <c r="K111" s="1">
        <v>112.6</v>
      </c>
      <c r="L111" s="1"/>
      <c r="M111" s="1">
        <v>78.39</v>
      </c>
      <c r="N111" s="1"/>
      <c r="O111" s="1">
        <v>34.75</v>
      </c>
      <c r="P111" s="1">
        <v>134</v>
      </c>
    </row>
    <row r="112" spans="1:16" x14ac:dyDescent="0.3">
      <c r="A112" s="1">
        <v>110</v>
      </c>
      <c r="B112" s="1"/>
      <c r="C112" s="1">
        <v>72</v>
      </c>
      <c r="D112" s="1"/>
      <c r="E112" s="1"/>
      <c r="F112" s="1">
        <v>170.4</v>
      </c>
      <c r="G112" s="1">
        <v>50.49</v>
      </c>
      <c r="H112" s="1">
        <v>158.80000000000001</v>
      </c>
      <c r="I112" s="1">
        <v>146.4</v>
      </c>
      <c r="J112" s="1"/>
      <c r="K112" s="1">
        <v>112.6</v>
      </c>
      <c r="L112" s="1"/>
      <c r="M112" s="1">
        <v>78.73</v>
      </c>
      <c r="N112" s="1"/>
      <c r="O112" s="1">
        <v>35.1</v>
      </c>
      <c r="P112" s="1">
        <v>140.1</v>
      </c>
    </row>
    <row r="113" spans="1:16" x14ac:dyDescent="0.3">
      <c r="A113" s="1">
        <v>111</v>
      </c>
      <c r="B113" s="1"/>
      <c r="C113" s="1">
        <v>72.540000000000006</v>
      </c>
      <c r="D113" s="1"/>
      <c r="E113" s="1"/>
      <c r="F113" s="1">
        <v>175.5</v>
      </c>
      <c r="G113" s="1">
        <v>50.36</v>
      </c>
      <c r="H113" s="1">
        <v>160.1</v>
      </c>
      <c r="I113" s="1">
        <v>146.5</v>
      </c>
      <c r="J113" s="1"/>
      <c r="K113" s="1">
        <v>115.2</v>
      </c>
      <c r="L113" s="1"/>
      <c r="M113" s="1">
        <v>79.59</v>
      </c>
      <c r="N113" s="1"/>
      <c r="O113" s="1">
        <v>35.47</v>
      </c>
      <c r="P113" s="1">
        <v>136.5</v>
      </c>
    </row>
    <row r="114" spans="1:16" x14ac:dyDescent="0.3">
      <c r="A114" s="1">
        <v>112</v>
      </c>
      <c r="B114" s="1"/>
      <c r="C114" s="1">
        <v>73.150000000000006</v>
      </c>
      <c r="D114" s="1"/>
      <c r="E114" s="1"/>
      <c r="F114" s="1">
        <v>179.8</v>
      </c>
      <c r="G114" s="1">
        <v>50.82</v>
      </c>
      <c r="H114" s="1">
        <v>161</v>
      </c>
      <c r="I114" s="1">
        <v>154.9</v>
      </c>
      <c r="J114" s="1"/>
      <c r="K114" s="1">
        <v>114.3</v>
      </c>
      <c r="L114" s="1"/>
      <c r="M114" s="1">
        <v>80.540000000000006</v>
      </c>
      <c r="N114" s="1"/>
      <c r="O114" s="1">
        <v>36.200000000000003</v>
      </c>
      <c r="P114" s="1">
        <v>131.9</v>
      </c>
    </row>
    <row r="115" spans="1:16" x14ac:dyDescent="0.3">
      <c r="A115" s="1">
        <v>113</v>
      </c>
      <c r="B115" s="1"/>
      <c r="C115" s="1">
        <v>73.959999999999994</v>
      </c>
      <c r="D115" s="1"/>
      <c r="E115" s="1"/>
      <c r="F115" s="1">
        <v>178.8</v>
      </c>
      <c r="G115" s="1">
        <v>51.43</v>
      </c>
      <c r="H115" s="1">
        <v>161.80000000000001</v>
      </c>
      <c r="I115" s="1">
        <v>172.3</v>
      </c>
      <c r="J115" s="1"/>
      <c r="K115" s="1">
        <v>115.5</v>
      </c>
      <c r="L115" s="1"/>
      <c r="M115" s="1">
        <v>81.599999999999994</v>
      </c>
      <c r="N115" s="1"/>
      <c r="O115" s="1">
        <v>38.18</v>
      </c>
      <c r="P115" s="1">
        <v>138.19999999999999</v>
      </c>
    </row>
    <row r="116" spans="1:16" x14ac:dyDescent="0.3">
      <c r="A116" s="1">
        <v>114</v>
      </c>
      <c r="B116" s="1"/>
      <c r="C116" s="1">
        <v>80.02</v>
      </c>
      <c r="D116" s="1"/>
      <c r="E116" s="1"/>
      <c r="F116" s="1">
        <v>180.5</v>
      </c>
      <c r="G116" s="1">
        <v>51.84</v>
      </c>
      <c r="H116" s="1">
        <v>162.6</v>
      </c>
      <c r="I116" s="1">
        <v>168.4</v>
      </c>
      <c r="J116" s="1"/>
      <c r="K116" s="1">
        <v>114.4</v>
      </c>
      <c r="L116" s="1"/>
      <c r="M116" s="1">
        <v>82.13</v>
      </c>
      <c r="N116" s="1"/>
      <c r="O116" s="1">
        <v>37.119999999999997</v>
      </c>
      <c r="P116" s="1">
        <v>138.80000000000001</v>
      </c>
    </row>
    <row r="117" spans="1:16" x14ac:dyDescent="0.3">
      <c r="A117" s="1">
        <v>115</v>
      </c>
      <c r="B117" s="1"/>
      <c r="C117" s="1">
        <v>83.49</v>
      </c>
      <c r="D117" s="1"/>
      <c r="E117" s="1"/>
      <c r="F117" s="1">
        <v>183.1</v>
      </c>
      <c r="G117" s="1">
        <v>52.4</v>
      </c>
      <c r="H117" s="1">
        <v>164.4</v>
      </c>
      <c r="I117" s="1">
        <v>171.3</v>
      </c>
      <c r="J117" s="1"/>
      <c r="K117" s="1">
        <v>114.6</v>
      </c>
      <c r="L117" s="1"/>
      <c r="M117" s="1">
        <v>83.16</v>
      </c>
      <c r="N117" s="1"/>
      <c r="O117" s="1">
        <v>37.24</v>
      </c>
      <c r="P117" s="1">
        <v>140.4</v>
      </c>
    </row>
    <row r="118" spans="1:16" x14ac:dyDescent="0.3">
      <c r="A118" s="1">
        <v>116</v>
      </c>
      <c r="B118" s="1"/>
      <c r="C118" s="1">
        <v>80.33</v>
      </c>
      <c r="D118" s="1"/>
      <c r="E118" s="1"/>
      <c r="F118" s="1">
        <v>184</v>
      </c>
      <c r="G118" s="1">
        <v>52.87</v>
      </c>
      <c r="H118" s="1">
        <v>165.8</v>
      </c>
      <c r="I118" s="1">
        <v>177</v>
      </c>
      <c r="J118" s="1"/>
      <c r="K118" s="1">
        <v>115.7</v>
      </c>
      <c r="L118" s="1"/>
      <c r="M118" s="1">
        <v>84.39</v>
      </c>
      <c r="N118" s="1"/>
      <c r="O118" s="1">
        <v>37.01</v>
      </c>
      <c r="P118" s="1">
        <v>142.4</v>
      </c>
    </row>
    <row r="119" spans="1:16" x14ac:dyDescent="0.3">
      <c r="A119" s="1">
        <v>117</v>
      </c>
      <c r="B119" s="1"/>
      <c r="C119" s="1">
        <v>85.83</v>
      </c>
      <c r="D119" s="1"/>
      <c r="E119" s="1"/>
      <c r="F119" s="1">
        <v>190.2</v>
      </c>
      <c r="G119" s="1">
        <v>53.79</v>
      </c>
      <c r="H119" s="1">
        <v>166.7</v>
      </c>
      <c r="I119" s="1">
        <v>178.8</v>
      </c>
      <c r="J119" s="1"/>
      <c r="K119" s="1">
        <v>116.3</v>
      </c>
      <c r="L119" s="1"/>
      <c r="M119" s="1">
        <v>84.86</v>
      </c>
      <c r="N119" s="1"/>
      <c r="O119" s="1">
        <v>37.25</v>
      </c>
      <c r="P119" s="1">
        <v>149.30000000000001</v>
      </c>
    </row>
    <row r="120" spans="1:16" x14ac:dyDescent="0.3">
      <c r="A120" s="1">
        <v>118</v>
      </c>
      <c r="B120" s="1"/>
      <c r="C120" s="1">
        <v>86.41</v>
      </c>
      <c r="D120" s="1"/>
      <c r="E120" s="1"/>
      <c r="F120" s="1">
        <v>186.7</v>
      </c>
      <c r="G120" s="1">
        <v>54.13</v>
      </c>
      <c r="H120" s="1">
        <v>167.6</v>
      </c>
      <c r="I120" s="1">
        <v>166.6</v>
      </c>
      <c r="J120" s="1"/>
      <c r="K120" s="1">
        <v>118.9</v>
      </c>
      <c r="L120" s="1"/>
      <c r="M120" s="1">
        <v>85.65</v>
      </c>
      <c r="N120" s="1"/>
      <c r="O120" s="1">
        <v>37.659999999999997</v>
      </c>
      <c r="P120" s="1">
        <v>143.19999999999999</v>
      </c>
    </row>
    <row r="121" spans="1:16" x14ac:dyDescent="0.3">
      <c r="A121" s="1">
        <v>119</v>
      </c>
      <c r="B121" s="1"/>
      <c r="C121" s="1">
        <v>85.68</v>
      </c>
      <c r="D121" s="1"/>
      <c r="E121" s="1"/>
      <c r="F121" s="1">
        <v>187</v>
      </c>
      <c r="G121" s="1">
        <v>54.25</v>
      </c>
      <c r="H121" s="1">
        <v>168.5</v>
      </c>
      <c r="I121" s="1">
        <v>171.5</v>
      </c>
      <c r="J121" s="1"/>
      <c r="K121" s="1">
        <v>118.4</v>
      </c>
      <c r="L121" s="1"/>
      <c r="M121" s="1">
        <v>86.47</v>
      </c>
      <c r="N121" s="1"/>
      <c r="O121" s="1">
        <v>37.75</v>
      </c>
      <c r="P121" s="1">
        <v>149.9</v>
      </c>
    </row>
    <row r="122" spans="1:16" x14ac:dyDescent="0.3">
      <c r="A122" s="1">
        <v>120</v>
      </c>
      <c r="B122" s="1"/>
      <c r="C122" s="1">
        <v>78.88</v>
      </c>
      <c r="D122" s="1"/>
      <c r="E122" s="1"/>
      <c r="F122" s="1">
        <v>189.5</v>
      </c>
      <c r="G122" s="1">
        <v>54.73</v>
      </c>
      <c r="H122" s="1">
        <v>169.7</v>
      </c>
      <c r="I122" s="1">
        <v>178.8</v>
      </c>
      <c r="J122" s="1"/>
      <c r="K122" s="1">
        <v>120.1</v>
      </c>
      <c r="L122" s="1"/>
      <c r="M122" s="1">
        <v>87.34</v>
      </c>
      <c r="N122" s="1"/>
      <c r="O122" s="1">
        <v>38.25</v>
      </c>
      <c r="P122" s="1">
        <v>152.69999999999999</v>
      </c>
    </row>
    <row r="123" spans="1:16" x14ac:dyDescent="0.3">
      <c r="A123" s="1">
        <v>121</v>
      </c>
      <c r="B123" s="1"/>
      <c r="C123" s="1">
        <v>81.56</v>
      </c>
      <c r="D123" s="1"/>
      <c r="E123" s="1"/>
      <c r="F123" s="1">
        <v>192.4</v>
      </c>
      <c r="G123" s="1">
        <v>55.24</v>
      </c>
      <c r="H123" s="1">
        <v>171.2</v>
      </c>
      <c r="I123" s="1">
        <v>194.9</v>
      </c>
      <c r="J123" s="1"/>
      <c r="K123" s="1">
        <v>122.8</v>
      </c>
      <c r="L123" s="1"/>
      <c r="M123" s="1">
        <v>88.29</v>
      </c>
      <c r="N123" s="1"/>
      <c r="O123" s="1">
        <v>38.619999999999997</v>
      </c>
      <c r="P123" s="1">
        <v>158.6</v>
      </c>
    </row>
    <row r="124" spans="1:16" x14ac:dyDescent="0.3">
      <c r="A124" s="1">
        <v>122</v>
      </c>
      <c r="B124" s="1"/>
      <c r="C124" s="1">
        <v>82.86</v>
      </c>
      <c r="D124" s="1"/>
      <c r="E124" s="1"/>
      <c r="F124" s="1">
        <v>190.5</v>
      </c>
      <c r="G124" s="1">
        <v>55.69</v>
      </c>
      <c r="H124" s="1">
        <v>171.8</v>
      </c>
      <c r="I124" s="1">
        <v>198.6</v>
      </c>
      <c r="J124" s="1"/>
      <c r="K124" s="1">
        <v>119.8</v>
      </c>
      <c r="L124" s="1"/>
      <c r="M124" s="1">
        <v>89.4</v>
      </c>
      <c r="N124" s="1"/>
      <c r="O124" s="1">
        <v>38.619999999999997</v>
      </c>
      <c r="P124" s="1">
        <v>156.30000000000001</v>
      </c>
    </row>
    <row r="125" spans="1:16" x14ac:dyDescent="0.3">
      <c r="A125" s="1">
        <v>123</v>
      </c>
      <c r="B125" s="1"/>
      <c r="C125" s="1">
        <v>90.37</v>
      </c>
      <c r="D125" s="1"/>
      <c r="E125" s="1"/>
      <c r="F125" s="1">
        <v>192.3</v>
      </c>
      <c r="G125" s="1">
        <v>56.16</v>
      </c>
      <c r="H125" s="1">
        <v>172.9</v>
      </c>
      <c r="I125" s="1"/>
      <c r="J125" s="1"/>
      <c r="K125" s="1">
        <v>120.8</v>
      </c>
      <c r="L125" s="1"/>
      <c r="M125" s="1">
        <v>90.09</v>
      </c>
      <c r="N125" s="1"/>
      <c r="O125" s="1">
        <v>38.75</v>
      </c>
      <c r="P125" s="1">
        <v>131.80000000000001</v>
      </c>
    </row>
    <row r="126" spans="1:16" x14ac:dyDescent="0.3">
      <c r="A126" s="1">
        <v>124</v>
      </c>
      <c r="B126" s="1"/>
      <c r="C126" s="1">
        <v>84.59</v>
      </c>
      <c r="D126" s="1"/>
      <c r="E126" s="1"/>
      <c r="F126" s="1">
        <v>196.9</v>
      </c>
      <c r="G126" s="1">
        <v>56.76</v>
      </c>
      <c r="H126" s="1">
        <v>174</v>
      </c>
      <c r="I126" s="1"/>
      <c r="J126" s="1"/>
      <c r="K126" s="1">
        <v>122.7</v>
      </c>
      <c r="L126" s="1"/>
      <c r="M126" s="1">
        <v>90.79</v>
      </c>
      <c r="N126" s="1"/>
      <c r="O126" s="1">
        <v>39.25</v>
      </c>
      <c r="P126" s="1">
        <v>133.5</v>
      </c>
    </row>
    <row r="127" spans="1:16" x14ac:dyDescent="0.3">
      <c r="A127" s="1">
        <v>125</v>
      </c>
      <c r="B127" s="1"/>
      <c r="C127" s="1">
        <v>85.85</v>
      </c>
      <c r="D127" s="1"/>
      <c r="E127" s="1"/>
      <c r="F127" s="1">
        <v>198</v>
      </c>
      <c r="G127" s="1">
        <v>57.51</v>
      </c>
      <c r="H127" s="1">
        <v>175.1</v>
      </c>
      <c r="I127" s="1"/>
      <c r="J127" s="1"/>
      <c r="K127" s="1">
        <v>122.2</v>
      </c>
      <c r="L127" s="1"/>
      <c r="M127" s="1">
        <v>91.46</v>
      </c>
      <c r="N127" s="1"/>
      <c r="O127" s="1">
        <v>39.450000000000003</v>
      </c>
      <c r="P127" s="1">
        <v>161.6</v>
      </c>
    </row>
    <row r="128" spans="1:16" x14ac:dyDescent="0.3">
      <c r="A128" s="1">
        <v>126</v>
      </c>
      <c r="B128" s="1"/>
      <c r="C128" s="1">
        <v>88.51</v>
      </c>
      <c r="D128" s="1"/>
      <c r="E128" s="1"/>
      <c r="F128" s="1"/>
      <c r="G128" s="1">
        <v>57.99</v>
      </c>
      <c r="H128" s="1">
        <v>176.6</v>
      </c>
      <c r="I128" s="1"/>
      <c r="J128" s="1"/>
      <c r="K128" s="1">
        <v>124.8</v>
      </c>
      <c r="L128" s="1"/>
      <c r="M128" s="1">
        <v>92.45</v>
      </c>
      <c r="N128" s="1"/>
      <c r="O128" s="1">
        <v>39.75</v>
      </c>
      <c r="P128" s="1">
        <v>165.9</v>
      </c>
    </row>
    <row r="129" spans="1:16" x14ac:dyDescent="0.3">
      <c r="A129" s="1">
        <v>127</v>
      </c>
      <c r="B129" s="1"/>
      <c r="C129" s="1">
        <v>98.95</v>
      </c>
      <c r="D129" s="1"/>
      <c r="E129" s="1"/>
      <c r="F129" s="1"/>
      <c r="G129" s="1">
        <v>58.28</v>
      </c>
      <c r="H129" s="1">
        <v>177.9</v>
      </c>
      <c r="I129" s="1"/>
      <c r="J129" s="1"/>
      <c r="K129" s="1">
        <v>124.8</v>
      </c>
      <c r="L129" s="1"/>
      <c r="M129" s="1">
        <v>92.86</v>
      </c>
      <c r="N129" s="1"/>
      <c r="O129" s="1">
        <v>40.11</v>
      </c>
      <c r="P129" s="1">
        <v>167.2</v>
      </c>
    </row>
    <row r="130" spans="1:16" x14ac:dyDescent="0.3">
      <c r="A130" s="1">
        <v>128</v>
      </c>
      <c r="B130" s="1"/>
      <c r="C130" s="1">
        <v>96</v>
      </c>
      <c r="D130" s="1"/>
      <c r="E130" s="1"/>
      <c r="F130" s="1"/>
      <c r="G130" s="1">
        <v>58.75</v>
      </c>
      <c r="H130" s="1">
        <v>179.2</v>
      </c>
      <c r="I130" s="1"/>
      <c r="J130" s="1"/>
      <c r="K130" s="1">
        <v>124.7</v>
      </c>
      <c r="L130" s="1"/>
      <c r="M130" s="1">
        <v>93.63</v>
      </c>
      <c r="N130" s="1"/>
      <c r="O130" s="1">
        <v>40.25</v>
      </c>
      <c r="P130" s="1">
        <v>172.1</v>
      </c>
    </row>
    <row r="131" spans="1:16" x14ac:dyDescent="0.3">
      <c r="A131" s="1">
        <v>129</v>
      </c>
      <c r="B131" s="1"/>
      <c r="C131" s="1">
        <v>98.18</v>
      </c>
      <c r="D131" s="1"/>
      <c r="E131" s="1"/>
      <c r="F131" s="1"/>
      <c r="G131" s="1">
        <v>58.75</v>
      </c>
      <c r="H131" s="1">
        <v>181.2</v>
      </c>
      <c r="I131" s="1"/>
      <c r="J131" s="1"/>
      <c r="K131" s="1">
        <v>125.9</v>
      </c>
      <c r="L131" s="1"/>
      <c r="M131" s="1">
        <v>94.3</v>
      </c>
      <c r="N131" s="1"/>
      <c r="O131" s="1">
        <v>40.74</v>
      </c>
      <c r="P131" s="1">
        <v>171</v>
      </c>
    </row>
    <row r="132" spans="1:16" x14ac:dyDescent="0.3">
      <c r="A132" s="1">
        <v>130</v>
      </c>
      <c r="B132" s="1"/>
      <c r="C132" s="1">
        <v>95.91</v>
      </c>
      <c r="D132" s="1"/>
      <c r="E132" s="1"/>
      <c r="F132" s="1"/>
      <c r="G132" s="1">
        <v>59.17</v>
      </c>
      <c r="H132" s="1">
        <v>182.7</v>
      </c>
      <c r="I132" s="1"/>
      <c r="J132" s="1"/>
      <c r="K132" s="1">
        <v>127.6</v>
      </c>
      <c r="L132" s="1"/>
      <c r="M132" s="1">
        <v>95.15</v>
      </c>
      <c r="N132" s="1"/>
      <c r="O132" s="1">
        <v>40.82</v>
      </c>
      <c r="P132" s="1">
        <v>172.5</v>
      </c>
    </row>
    <row r="133" spans="1:16" x14ac:dyDescent="0.3">
      <c r="A133" s="1">
        <v>131</v>
      </c>
      <c r="B133" s="1"/>
      <c r="C133" s="1">
        <v>101.3</v>
      </c>
      <c r="D133" s="1"/>
      <c r="E133" s="1"/>
      <c r="F133" s="1"/>
      <c r="G133" s="1">
        <v>60.19</v>
      </c>
      <c r="H133" s="1">
        <v>184.4</v>
      </c>
      <c r="I133" s="1"/>
      <c r="J133" s="1"/>
      <c r="K133" s="1">
        <v>128.1</v>
      </c>
      <c r="L133" s="1"/>
      <c r="M133" s="1">
        <v>95.77</v>
      </c>
      <c r="N133" s="1"/>
      <c r="O133" s="1">
        <v>41.25</v>
      </c>
      <c r="P133" s="1">
        <v>167.8</v>
      </c>
    </row>
    <row r="134" spans="1:16" x14ac:dyDescent="0.3">
      <c r="A134" s="1">
        <v>132</v>
      </c>
      <c r="B134" s="1"/>
      <c r="C134" s="1">
        <v>100.3</v>
      </c>
      <c r="D134" s="1"/>
      <c r="E134" s="1"/>
      <c r="F134" s="1"/>
      <c r="G134" s="1">
        <v>60.65</v>
      </c>
      <c r="H134" s="1">
        <v>187.6</v>
      </c>
      <c r="I134" s="1"/>
      <c r="J134" s="1"/>
      <c r="K134" s="1">
        <v>129.1</v>
      </c>
      <c r="L134" s="1"/>
      <c r="M134" s="1">
        <v>96.56</v>
      </c>
      <c r="N134" s="1"/>
      <c r="O134" s="1">
        <v>41.33</v>
      </c>
      <c r="P134" s="1">
        <v>159.9</v>
      </c>
    </row>
    <row r="135" spans="1:16" x14ac:dyDescent="0.3">
      <c r="A135" s="1">
        <v>133</v>
      </c>
      <c r="B135" s="1"/>
      <c r="C135" s="1">
        <v>103.5</v>
      </c>
      <c r="D135" s="1"/>
      <c r="E135" s="1"/>
      <c r="F135" s="1"/>
      <c r="G135" s="1">
        <v>60.75</v>
      </c>
      <c r="H135" s="1">
        <v>190.6</v>
      </c>
      <c r="I135" s="1"/>
      <c r="J135" s="1"/>
      <c r="K135" s="1">
        <v>129.9</v>
      </c>
      <c r="L135" s="1"/>
      <c r="M135" s="1">
        <v>97.35</v>
      </c>
      <c r="N135" s="1"/>
      <c r="O135" s="1">
        <v>41.75</v>
      </c>
      <c r="P135" s="1">
        <v>145.9</v>
      </c>
    </row>
    <row r="136" spans="1:16" x14ac:dyDescent="0.3">
      <c r="A136" s="1">
        <v>134</v>
      </c>
      <c r="B136" s="1"/>
      <c r="C136" s="1">
        <v>102.7</v>
      </c>
      <c r="D136" s="1"/>
      <c r="E136" s="1"/>
      <c r="F136" s="1"/>
      <c r="G136" s="1">
        <v>61.52</v>
      </c>
      <c r="H136" s="1">
        <v>192.5</v>
      </c>
      <c r="I136" s="1"/>
      <c r="J136" s="1"/>
      <c r="K136" s="1">
        <v>130.30000000000001</v>
      </c>
      <c r="L136" s="1"/>
      <c r="M136" s="1">
        <v>97.97</v>
      </c>
      <c r="N136" s="1"/>
      <c r="O136" s="1">
        <v>41.75</v>
      </c>
      <c r="P136" s="1">
        <v>172.2</v>
      </c>
    </row>
    <row r="137" spans="1:16" x14ac:dyDescent="0.3">
      <c r="A137" s="1">
        <v>135</v>
      </c>
      <c r="B137" s="1"/>
      <c r="C137" s="1">
        <v>104.1</v>
      </c>
      <c r="D137" s="1"/>
      <c r="E137" s="1"/>
      <c r="F137" s="1"/>
      <c r="G137" s="1">
        <v>62.58</v>
      </c>
      <c r="H137" s="1">
        <v>192.3</v>
      </c>
      <c r="I137" s="1"/>
      <c r="J137" s="1"/>
      <c r="K137" s="1">
        <v>132.19999999999999</v>
      </c>
      <c r="L137" s="1"/>
      <c r="M137" s="1">
        <v>98.81</v>
      </c>
      <c r="N137" s="1"/>
      <c r="O137" s="1">
        <v>42.2</v>
      </c>
      <c r="P137" s="1">
        <v>172.9</v>
      </c>
    </row>
    <row r="138" spans="1:16" x14ac:dyDescent="0.3">
      <c r="A138" s="1">
        <v>136</v>
      </c>
      <c r="B138" s="1"/>
      <c r="C138" s="1">
        <v>103.4</v>
      </c>
      <c r="D138" s="1"/>
      <c r="E138" s="1"/>
      <c r="F138" s="1"/>
      <c r="G138" s="1">
        <v>63.38</v>
      </c>
      <c r="H138" s="1">
        <v>193.2</v>
      </c>
      <c r="I138" s="1"/>
      <c r="J138" s="1"/>
      <c r="K138" s="1">
        <v>135</v>
      </c>
      <c r="L138" s="1"/>
      <c r="M138" s="1">
        <v>99.42</v>
      </c>
      <c r="N138" s="1"/>
      <c r="O138" s="1">
        <v>42.34</v>
      </c>
      <c r="P138" s="1">
        <v>177.2</v>
      </c>
    </row>
    <row r="139" spans="1:16" x14ac:dyDescent="0.3">
      <c r="A139" s="1">
        <v>137</v>
      </c>
      <c r="B139" s="1"/>
      <c r="C139" s="1">
        <v>104.4</v>
      </c>
      <c r="D139" s="1"/>
      <c r="E139" s="1"/>
      <c r="F139" s="1"/>
      <c r="G139" s="1">
        <v>63.2</v>
      </c>
      <c r="H139" s="1">
        <v>194.4</v>
      </c>
      <c r="I139" s="1"/>
      <c r="J139" s="1"/>
      <c r="K139" s="1">
        <v>132.6</v>
      </c>
      <c r="L139" s="1"/>
      <c r="M139" s="1">
        <v>100.2</v>
      </c>
      <c r="N139" s="1"/>
      <c r="O139" s="1">
        <v>42.9</v>
      </c>
      <c r="P139" s="1">
        <v>177.8</v>
      </c>
    </row>
    <row r="140" spans="1:16" x14ac:dyDescent="0.3">
      <c r="A140" s="1">
        <v>138</v>
      </c>
      <c r="B140" s="1"/>
      <c r="C140" s="1">
        <v>103</v>
      </c>
      <c r="D140" s="1"/>
      <c r="E140" s="1"/>
      <c r="F140" s="1"/>
      <c r="G140" s="1">
        <v>64.12</v>
      </c>
      <c r="H140" s="1">
        <v>196.8</v>
      </c>
      <c r="I140" s="1"/>
      <c r="J140" s="1"/>
      <c r="K140" s="1">
        <v>135.19999999999999</v>
      </c>
      <c r="L140" s="1"/>
      <c r="M140" s="1">
        <v>100.9</v>
      </c>
      <c r="N140" s="1"/>
      <c r="O140" s="1">
        <v>43.44</v>
      </c>
      <c r="P140" s="1">
        <v>173.7</v>
      </c>
    </row>
    <row r="141" spans="1:16" x14ac:dyDescent="0.3">
      <c r="A141" s="1">
        <v>139</v>
      </c>
      <c r="B141" s="1"/>
      <c r="C141" s="1">
        <v>101.4</v>
      </c>
      <c r="D141" s="1"/>
      <c r="E141" s="1"/>
      <c r="F141" s="1"/>
      <c r="G141" s="1">
        <v>64.78</v>
      </c>
      <c r="H141" s="1">
        <v>197.3</v>
      </c>
      <c r="I141" s="1"/>
      <c r="J141" s="1"/>
      <c r="K141" s="1">
        <v>138.19999999999999</v>
      </c>
      <c r="L141" s="1"/>
      <c r="M141" s="1">
        <v>101.6</v>
      </c>
      <c r="N141" s="1"/>
      <c r="O141" s="1">
        <v>43.94</v>
      </c>
      <c r="P141" s="1">
        <v>172.2</v>
      </c>
    </row>
    <row r="142" spans="1:16" x14ac:dyDescent="0.3">
      <c r="A142" s="1">
        <v>140</v>
      </c>
      <c r="B142" s="1"/>
      <c r="C142" s="1">
        <v>103.9</v>
      </c>
      <c r="D142" s="1"/>
      <c r="E142" s="1"/>
      <c r="F142" s="1"/>
      <c r="G142" s="1">
        <v>65.66</v>
      </c>
      <c r="H142" s="1"/>
      <c r="I142" s="1"/>
      <c r="J142" s="1"/>
      <c r="K142" s="1">
        <v>136.80000000000001</v>
      </c>
      <c r="L142" s="1"/>
      <c r="M142" s="1">
        <v>102.4</v>
      </c>
      <c r="N142" s="1"/>
      <c r="O142" s="1">
        <v>44.46</v>
      </c>
      <c r="P142" s="1">
        <v>178.1</v>
      </c>
    </row>
    <row r="143" spans="1:16" x14ac:dyDescent="0.3">
      <c r="A143" s="1">
        <v>141</v>
      </c>
      <c r="B143" s="1"/>
      <c r="C143" s="1">
        <v>106.8</v>
      </c>
      <c r="D143" s="1"/>
      <c r="E143" s="1"/>
      <c r="F143" s="1"/>
      <c r="G143" s="1">
        <v>66.09</v>
      </c>
      <c r="H143" s="1"/>
      <c r="I143" s="1"/>
      <c r="J143" s="1"/>
      <c r="K143" s="1">
        <v>137.6</v>
      </c>
      <c r="L143" s="1"/>
      <c r="M143" s="1">
        <v>103.9</v>
      </c>
      <c r="N143" s="1"/>
      <c r="O143" s="1">
        <v>44.9</v>
      </c>
      <c r="P143" s="1">
        <v>179.5</v>
      </c>
    </row>
    <row r="144" spans="1:16" x14ac:dyDescent="0.3">
      <c r="A144" s="1">
        <v>142</v>
      </c>
      <c r="B144" s="1"/>
      <c r="C144" s="1">
        <v>106.7</v>
      </c>
      <c r="D144" s="1"/>
      <c r="E144" s="1"/>
      <c r="F144" s="1"/>
      <c r="G144" s="1">
        <v>66.760000000000005</v>
      </c>
      <c r="H144" s="1"/>
      <c r="I144" s="1"/>
      <c r="J144" s="1"/>
      <c r="K144" s="1">
        <v>138.19999999999999</v>
      </c>
      <c r="L144" s="1"/>
      <c r="M144" s="1">
        <v>105.1</v>
      </c>
      <c r="N144" s="1"/>
      <c r="O144" s="1">
        <v>45.72</v>
      </c>
      <c r="P144" s="1">
        <v>180.6</v>
      </c>
    </row>
    <row r="145" spans="1:16" x14ac:dyDescent="0.3">
      <c r="A145" s="1">
        <v>143</v>
      </c>
      <c r="B145" s="1"/>
      <c r="C145" s="1">
        <v>108.1</v>
      </c>
      <c r="D145" s="1"/>
      <c r="E145" s="1"/>
      <c r="F145" s="1"/>
      <c r="G145" s="1">
        <v>67.14</v>
      </c>
      <c r="H145" s="1"/>
      <c r="I145" s="1"/>
      <c r="J145" s="1"/>
      <c r="K145" s="1">
        <v>139.30000000000001</v>
      </c>
      <c r="L145" s="1"/>
      <c r="M145" s="1">
        <v>105.7</v>
      </c>
      <c r="N145" s="1"/>
      <c r="O145" s="1">
        <v>46.91</v>
      </c>
      <c r="P145" s="1">
        <v>180.9</v>
      </c>
    </row>
    <row r="146" spans="1:16" x14ac:dyDescent="0.3">
      <c r="A146" s="1">
        <v>144</v>
      </c>
      <c r="B146" s="1"/>
      <c r="C146" s="1">
        <v>108.5</v>
      </c>
      <c r="D146" s="1"/>
      <c r="E146" s="1"/>
      <c r="F146" s="1"/>
      <c r="G146" s="1">
        <v>67.540000000000006</v>
      </c>
      <c r="H146" s="1"/>
      <c r="I146" s="1"/>
      <c r="J146" s="1"/>
      <c r="K146" s="1">
        <v>140.9</v>
      </c>
      <c r="L146" s="1"/>
      <c r="M146" s="1">
        <v>106.7</v>
      </c>
      <c r="N146" s="1"/>
      <c r="O146" s="1">
        <v>47.2</v>
      </c>
      <c r="P146" s="1">
        <v>179.7</v>
      </c>
    </row>
    <row r="147" spans="1:16" x14ac:dyDescent="0.3">
      <c r="A147" s="1">
        <v>145</v>
      </c>
      <c r="B147" s="1"/>
      <c r="C147" s="1">
        <v>108.2</v>
      </c>
      <c r="D147" s="1"/>
      <c r="E147" s="1"/>
      <c r="F147" s="1"/>
      <c r="G147" s="1">
        <v>67.75</v>
      </c>
      <c r="H147" s="1"/>
      <c r="I147" s="1"/>
      <c r="J147" s="1"/>
      <c r="K147" s="1">
        <v>141.69999999999999</v>
      </c>
      <c r="L147" s="1"/>
      <c r="M147" s="1">
        <v>107.4</v>
      </c>
      <c r="N147" s="1"/>
      <c r="O147" s="1">
        <v>47.67</v>
      </c>
      <c r="P147" s="1">
        <v>175.9</v>
      </c>
    </row>
    <row r="148" spans="1:16" x14ac:dyDescent="0.3">
      <c r="A148" s="1">
        <v>146</v>
      </c>
      <c r="B148" s="1"/>
      <c r="C148" s="1">
        <v>105.4</v>
      </c>
      <c r="D148" s="1"/>
      <c r="E148" s="1"/>
      <c r="F148" s="1"/>
      <c r="G148" s="1">
        <v>68.510000000000005</v>
      </c>
      <c r="H148" s="1"/>
      <c r="I148" s="1"/>
      <c r="J148" s="1"/>
      <c r="K148" s="1">
        <v>143.4</v>
      </c>
      <c r="L148" s="1"/>
      <c r="M148" s="1">
        <v>107.9</v>
      </c>
      <c r="N148" s="1"/>
      <c r="O148" s="1">
        <v>48.35</v>
      </c>
      <c r="P148" s="1">
        <v>178</v>
      </c>
    </row>
    <row r="149" spans="1:16" x14ac:dyDescent="0.3">
      <c r="A149" s="1">
        <v>147</v>
      </c>
      <c r="B149" s="1"/>
      <c r="C149" s="1">
        <v>106.8</v>
      </c>
      <c r="D149" s="1"/>
      <c r="E149" s="1"/>
      <c r="F149" s="1"/>
      <c r="G149" s="1">
        <v>68.63</v>
      </c>
      <c r="H149" s="1"/>
      <c r="I149" s="1"/>
      <c r="J149" s="1"/>
      <c r="K149" s="1">
        <v>144.6</v>
      </c>
      <c r="L149" s="1"/>
      <c r="M149" s="1">
        <v>108.5</v>
      </c>
      <c r="N149" s="1"/>
      <c r="O149" s="1">
        <v>48.55</v>
      </c>
      <c r="P149" s="1">
        <v>180.4</v>
      </c>
    </row>
    <row r="150" spans="1:16" x14ac:dyDescent="0.3">
      <c r="A150" s="1">
        <v>148</v>
      </c>
      <c r="B150" s="1"/>
      <c r="C150" s="1">
        <v>105.7</v>
      </c>
      <c r="D150" s="1"/>
      <c r="E150" s="1"/>
      <c r="F150" s="1"/>
      <c r="G150" s="1">
        <v>68.77</v>
      </c>
      <c r="H150" s="1"/>
      <c r="I150" s="1"/>
      <c r="J150" s="1"/>
      <c r="K150" s="1">
        <v>146.1</v>
      </c>
      <c r="L150" s="1"/>
      <c r="M150" s="1">
        <v>109.5</v>
      </c>
      <c r="N150" s="1"/>
      <c r="O150" s="1">
        <v>50.65</v>
      </c>
      <c r="P150" s="1">
        <v>177.2</v>
      </c>
    </row>
    <row r="151" spans="1:16" x14ac:dyDescent="0.3">
      <c r="A151" s="1">
        <v>149</v>
      </c>
      <c r="B151" s="1"/>
      <c r="C151" s="1">
        <v>107.1</v>
      </c>
      <c r="D151" s="1"/>
      <c r="E151" s="1"/>
      <c r="F151" s="1"/>
      <c r="G151" s="1">
        <v>69.510000000000005</v>
      </c>
      <c r="H151" s="1"/>
      <c r="I151" s="1"/>
      <c r="J151" s="1"/>
      <c r="K151" s="1">
        <v>145.4</v>
      </c>
      <c r="L151" s="1"/>
      <c r="M151" s="1">
        <v>110.8</v>
      </c>
      <c r="N151" s="1"/>
      <c r="O151" s="1">
        <v>50.44</v>
      </c>
      <c r="P151" s="1">
        <v>182.4</v>
      </c>
    </row>
    <row r="152" spans="1:16" x14ac:dyDescent="0.3">
      <c r="A152" s="1">
        <v>150</v>
      </c>
      <c r="B152" s="1"/>
      <c r="C152" s="1">
        <v>111.3</v>
      </c>
      <c r="D152" s="1"/>
      <c r="E152" s="1"/>
      <c r="F152" s="1"/>
      <c r="G152" s="1">
        <v>69.38</v>
      </c>
      <c r="H152" s="1"/>
      <c r="I152" s="1"/>
      <c r="J152" s="1"/>
      <c r="K152" s="1">
        <v>146.69999999999999</v>
      </c>
      <c r="L152" s="1"/>
      <c r="M152" s="1">
        <v>111.5</v>
      </c>
      <c r="N152" s="1"/>
      <c r="O152" s="1">
        <v>50.42</v>
      </c>
      <c r="P152" s="1">
        <v>183.7</v>
      </c>
    </row>
    <row r="153" spans="1:16" x14ac:dyDescent="0.3">
      <c r="A153" s="1">
        <v>151</v>
      </c>
      <c r="B153" s="1"/>
      <c r="C153" s="1">
        <v>110.3</v>
      </c>
      <c r="D153" s="1"/>
      <c r="E153" s="1"/>
      <c r="F153" s="1"/>
      <c r="G153" s="1">
        <v>70.48</v>
      </c>
      <c r="H153" s="1"/>
      <c r="I153" s="1"/>
      <c r="J153" s="1"/>
      <c r="K153" s="1">
        <v>148.19999999999999</v>
      </c>
      <c r="L153" s="1"/>
      <c r="M153" s="1">
        <v>112.4</v>
      </c>
      <c r="N153" s="1"/>
      <c r="O153" s="1">
        <v>51.72</v>
      </c>
      <c r="P153" s="1">
        <v>184.5</v>
      </c>
    </row>
    <row r="154" spans="1:16" x14ac:dyDescent="0.3">
      <c r="A154" s="1">
        <v>152</v>
      </c>
      <c r="B154" s="1"/>
      <c r="C154" s="1">
        <v>112.8</v>
      </c>
      <c r="D154" s="1"/>
      <c r="E154" s="1"/>
      <c r="F154" s="1"/>
      <c r="G154" s="1">
        <v>70.83</v>
      </c>
      <c r="H154" s="1"/>
      <c r="I154" s="1"/>
      <c r="J154" s="1"/>
      <c r="K154" s="1">
        <v>149.6</v>
      </c>
      <c r="L154" s="1"/>
      <c r="M154" s="1">
        <v>113.2</v>
      </c>
      <c r="N154" s="1"/>
      <c r="O154" s="1">
        <v>51.98</v>
      </c>
      <c r="P154" s="1">
        <v>180.1</v>
      </c>
    </row>
    <row r="155" spans="1:16" x14ac:dyDescent="0.3">
      <c r="A155" s="1">
        <v>153</v>
      </c>
      <c r="B155" s="1"/>
      <c r="C155" s="1">
        <v>110.6</v>
      </c>
      <c r="D155" s="1"/>
      <c r="E155" s="1"/>
      <c r="F155" s="1"/>
      <c r="G155" s="1">
        <v>71.45</v>
      </c>
      <c r="H155" s="1"/>
      <c r="I155" s="1"/>
      <c r="J155" s="1"/>
      <c r="K155" s="1">
        <v>150.5</v>
      </c>
      <c r="L155" s="1"/>
      <c r="M155" s="1">
        <v>113.9</v>
      </c>
      <c r="N155" s="1"/>
      <c r="O155" s="1">
        <v>52.6</v>
      </c>
      <c r="P155" s="1">
        <v>183</v>
      </c>
    </row>
    <row r="156" spans="1:16" x14ac:dyDescent="0.3">
      <c r="A156" s="1">
        <v>154</v>
      </c>
      <c r="B156" s="1"/>
      <c r="C156" s="1">
        <v>108.9</v>
      </c>
      <c r="D156" s="1"/>
      <c r="E156" s="1"/>
      <c r="F156" s="1"/>
      <c r="G156" s="1">
        <v>71.75</v>
      </c>
      <c r="H156" s="1"/>
      <c r="I156" s="1"/>
      <c r="J156" s="1"/>
      <c r="K156" s="1">
        <v>151.1</v>
      </c>
      <c r="L156" s="1"/>
      <c r="M156" s="1">
        <v>114.5</v>
      </c>
      <c r="N156" s="1"/>
      <c r="O156" s="1">
        <v>52.79</v>
      </c>
      <c r="P156" s="1">
        <v>188.5</v>
      </c>
    </row>
    <row r="157" spans="1:16" x14ac:dyDescent="0.3">
      <c r="A157" s="1">
        <v>155</v>
      </c>
      <c r="B157" s="1"/>
      <c r="C157" s="1">
        <v>108</v>
      </c>
      <c r="D157" s="1"/>
      <c r="E157" s="1"/>
      <c r="F157" s="1"/>
      <c r="G157" s="1">
        <v>72.069999999999993</v>
      </c>
      <c r="H157" s="1"/>
      <c r="I157" s="1"/>
      <c r="J157" s="1"/>
      <c r="K157" s="1">
        <v>152.30000000000001</v>
      </c>
      <c r="L157" s="1"/>
      <c r="M157" s="1">
        <v>115.1</v>
      </c>
      <c r="N157" s="1"/>
      <c r="O157" s="1">
        <v>53.3</v>
      </c>
      <c r="P157" s="1">
        <v>189</v>
      </c>
    </row>
    <row r="158" spans="1:16" x14ac:dyDescent="0.3">
      <c r="A158" s="1">
        <v>156</v>
      </c>
      <c r="B158" s="1"/>
      <c r="C158" s="1">
        <v>109.6</v>
      </c>
      <c r="D158" s="1"/>
      <c r="E158" s="1"/>
      <c r="F158" s="1"/>
      <c r="G158" s="1">
        <v>72.3</v>
      </c>
      <c r="H158" s="1"/>
      <c r="I158" s="1"/>
      <c r="J158" s="1"/>
      <c r="K158" s="1">
        <v>152.80000000000001</v>
      </c>
      <c r="L158" s="1"/>
      <c r="M158" s="1">
        <v>116</v>
      </c>
      <c r="N158" s="1"/>
      <c r="O158" s="1">
        <v>56.93</v>
      </c>
      <c r="P158" s="1">
        <v>190</v>
      </c>
    </row>
    <row r="159" spans="1:16" x14ac:dyDescent="0.3">
      <c r="A159" s="1">
        <v>157</v>
      </c>
      <c r="B159" s="1"/>
      <c r="C159" s="1">
        <v>111.5</v>
      </c>
      <c r="D159" s="1"/>
      <c r="E159" s="1"/>
      <c r="F159" s="1"/>
      <c r="G159" s="1">
        <v>72.75</v>
      </c>
      <c r="H159" s="1"/>
      <c r="I159" s="1"/>
      <c r="J159" s="1"/>
      <c r="K159" s="1">
        <v>154</v>
      </c>
      <c r="L159" s="1"/>
      <c r="M159" s="1">
        <v>116.8</v>
      </c>
      <c r="N159" s="1"/>
      <c r="O159" s="1">
        <v>57.79</v>
      </c>
      <c r="P159" s="1">
        <v>185.2</v>
      </c>
    </row>
    <row r="160" spans="1:16" x14ac:dyDescent="0.3">
      <c r="A160" s="1">
        <v>158</v>
      </c>
      <c r="B160" s="1"/>
      <c r="C160" s="1">
        <v>113.1</v>
      </c>
      <c r="D160" s="1"/>
      <c r="E160" s="1"/>
      <c r="F160" s="1"/>
      <c r="G160" s="1">
        <v>73.16</v>
      </c>
      <c r="H160" s="1"/>
      <c r="I160" s="1"/>
      <c r="J160" s="1"/>
      <c r="K160" s="1">
        <v>155.69999999999999</v>
      </c>
      <c r="L160" s="1"/>
      <c r="M160" s="1">
        <v>117.5</v>
      </c>
      <c r="N160" s="1"/>
      <c r="O160" s="1">
        <v>56.33</v>
      </c>
      <c r="P160" s="1">
        <v>189.1</v>
      </c>
    </row>
    <row r="161" spans="1:16" x14ac:dyDescent="0.3">
      <c r="A161" s="1">
        <v>159</v>
      </c>
      <c r="B161" s="1"/>
      <c r="C161" s="1">
        <v>114.5</v>
      </c>
      <c r="D161" s="1"/>
      <c r="E161" s="1"/>
      <c r="F161" s="1"/>
      <c r="G161" s="1">
        <v>73.42</v>
      </c>
      <c r="H161" s="1"/>
      <c r="I161" s="1"/>
      <c r="J161" s="1"/>
      <c r="K161" s="1">
        <v>156.80000000000001</v>
      </c>
      <c r="L161" s="1"/>
      <c r="M161" s="1">
        <v>118.6</v>
      </c>
      <c r="N161" s="1"/>
      <c r="O161" s="1">
        <v>56.75</v>
      </c>
      <c r="P161" s="1">
        <v>190.7</v>
      </c>
    </row>
    <row r="162" spans="1:16" x14ac:dyDescent="0.3">
      <c r="A162" s="1">
        <v>160</v>
      </c>
      <c r="B162" s="1"/>
      <c r="C162" s="1">
        <v>120.7</v>
      </c>
      <c r="D162" s="1"/>
      <c r="E162" s="1"/>
      <c r="F162" s="1"/>
      <c r="G162" s="1">
        <v>73.91</v>
      </c>
      <c r="H162" s="1"/>
      <c r="I162" s="1"/>
      <c r="J162" s="1"/>
      <c r="K162" s="1">
        <v>157</v>
      </c>
      <c r="L162" s="1"/>
      <c r="M162" s="1">
        <v>119.3</v>
      </c>
      <c r="N162" s="1"/>
      <c r="O162" s="1">
        <v>57.15</v>
      </c>
      <c r="P162" s="1">
        <v>192.5</v>
      </c>
    </row>
    <row r="163" spans="1:16" x14ac:dyDescent="0.3">
      <c r="A163" s="1">
        <v>161</v>
      </c>
      <c r="B163" s="1"/>
      <c r="C163" s="1">
        <v>118.8</v>
      </c>
      <c r="D163" s="1"/>
      <c r="E163" s="1"/>
      <c r="F163" s="1"/>
      <c r="G163" s="1">
        <v>74.27</v>
      </c>
      <c r="H163" s="1"/>
      <c r="I163" s="1"/>
      <c r="J163" s="1"/>
      <c r="K163" s="1">
        <v>157.80000000000001</v>
      </c>
      <c r="L163" s="1"/>
      <c r="M163" s="1">
        <v>119.8</v>
      </c>
      <c r="N163" s="1"/>
      <c r="O163" s="1">
        <v>57.28</v>
      </c>
      <c r="P163" s="1">
        <v>196.2</v>
      </c>
    </row>
    <row r="164" spans="1:16" x14ac:dyDescent="0.3">
      <c r="A164" s="1">
        <v>162</v>
      </c>
      <c r="B164" s="1"/>
      <c r="C164" s="1">
        <v>121.1</v>
      </c>
      <c r="D164" s="1"/>
      <c r="E164" s="1"/>
      <c r="F164" s="1"/>
      <c r="G164" s="1">
        <v>74.53</v>
      </c>
      <c r="H164" s="1"/>
      <c r="I164" s="1"/>
      <c r="J164" s="1"/>
      <c r="K164" s="1">
        <v>158.5</v>
      </c>
      <c r="L164" s="1"/>
      <c r="M164" s="1">
        <v>120.5</v>
      </c>
      <c r="N164" s="1"/>
      <c r="O164" s="1">
        <v>57.75</v>
      </c>
      <c r="P164" s="1">
        <v>197.1</v>
      </c>
    </row>
    <row r="165" spans="1:16" x14ac:dyDescent="0.3">
      <c r="A165" s="1">
        <v>163</v>
      </c>
      <c r="B165" s="1"/>
      <c r="C165" s="1">
        <v>118.8</v>
      </c>
      <c r="D165" s="1"/>
      <c r="E165" s="1"/>
      <c r="F165" s="1"/>
      <c r="G165" s="1">
        <v>74.989999999999995</v>
      </c>
      <c r="H165" s="1"/>
      <c r="I165" s="1"/>
      <c r="J165" s="1"/>
      <c r="K165" s="1">
        <v>159.5</v>
      </c>
      <c r="L165" s="1"/>
      <c r="M165" s="1">
        <v>121.3</v>
      </c>
      <c r="N165" s="1"/>
      <c r="O165" s="1">
        <v>57.88</v>
      </c>
      <c r="P165" s="1"/>
    </row>
    <row r="166" spans="1:16" x14ac:dyDescent="0.3">
      <c r="A166" s="1">
        <v>164</v>
      </c>
      <c r="B166" s="1"/>
      <c r="C166" s="1">
        <v>116.9</v>
      </c>
      <c r="D166" s="1"/>
      <c r="E166" s="1"/>
      <c r="F166" s="1"/>
      <c r="G166" s="1">
        <v>76.02</v>
      </c>
      <c r="H166" s="1"/>
      <c r="I166" s="1"/>
      <c r="J166" s="1"/>
      <c r="K166" s="1">
        <v>160</v>
      </c>
      <c r="L166" s="1"/>
      <c r="M166" s="1">
        <v>122.2</v>
      </c>
      <c r="N166" s="1"/>
      <c r="O166" s="1">
        <v>58.34</v>
      </c>
      <c r="P166" s="1"/>
    </row>
    <row r="167" spans="1:16" x14ac:dyDescent="0.3">
      <c r="A167" s="1">
        <v>165</v>
      </c>
      <c r="B167" s="1"/>
      <c r="C167" s="1">
        <v>115.8</v>
      </c>
      <c r="D167" s="1"/>
      <c r="E167" s="1"/>
      <c r="F167" s="1"/>
      <c r="G167" s="1">
        <v>75.959999999999994</v>
      </c>
      <c r="H167" s="1"/>
      <c r="I167" s="1"/>
      <c r="J167" s="1"/>
      <c r="K167" s="1">
        <v>160.5</v>
      </c>
      <c r="L167" s="1"/>
      <c r="M167" s="1">
        <v>122.8</v>
      </c>
      <c r="N167" s="1"/>
      <c r="O167" s="1">
        <v>58.87</v>
      </c>
      <c r="P167" s="1"/>
    </row>
    <row r="168" spans="1:16" x14ac:dyDescent="0.3">
      <c r="A168" s="1">
        <v>166</v>
      </c>
      <c r="B168" s="1"/>
      <c r="C168" s="1">
        <v>116.7</v>
      </c>
      <c r="D168" s="1"/>
      <c r="E168" s="1"/>
      <c r="F168" s="1"/>
      <c r="G168" s="1">
        <v>76.42</v>
      </c>
      <c r="H168" s="1"/>
      <c r="I168" s="1"/>
      <c r="J168" s="1"/>
      <c r="K168" s="1">
        <v>163.4</v>
      </c>
      <c r="L168" s="1"/>
      <c r="M168" s="1">
        <v>123.7</v>
      </c>
      <c r="N168" s="1"/>
      <c r="O168" s="1">
        <v>59.17</v>
      </c>
      <c r="P168" s="1"/>
    </row>
    <row r="169" spans="1:16" x14ac:dyDescent="0.3">
      <c r="A169" s="1">
        <v>167</v>
      </c>
      <c r="B169" s="1"/>
      <c r="C169" s="1">
        <v>120.6</v>
      </c>
      <c r="D169" s="1"/>
      <c r="E169" s="1"/>
      <c r="F169" s="1"/>
      <c r="G169" s="1">
        <v>76.75</v>
      </c>
      <c r="H169" s="1"/>
      <c r="I169" s="1"/>
      <c r="J169" s="1"/>
      <c r="K169" s="1">
        <v>165</v>
      </c>
      <c r="L169" s="1"/>
      <c r="M169" s="1">
        <v>124.3</v>
      </c>
      <c r="N169" s="1"/>
      <c r="O169" s="1">
        <v>59.55</v>
      </c>
      <c r="P169" s="1"/>
    </row>
    <row r="170" spans="1:16" x14ac:dyDescent="0.3">
      <c r="A170" s="1">
        <v>168</v>
      </c>
      <c r="B170" s="1"/>
      <c r="C170" s="1">
        <v>123.1</v>
      </c>
      <c r="D170" s="1"/>
      <c r="E170" s="1"/>
      <c r="F170" s="1"/>
      <c r="G170" s="1">
        <v>77</v>
      </c>
      <c r="H170" s="1"/>
      <c r="I170" s="1"/>
      <c r="J170" s="1"/>
      <c r="K170" s="1">
        <v>166</v>
      </c>
      <c r="L170" s="1"/>
      <c r="M170" s="1">
        <v>125</v>
      </c>
      <c r="N170" s="1"/>
      <c r="O170" s="1">
        <v>59.72</v>
      </c>
      <c r="P170" s="1"/>
    </row>
    <row r="171" spans="1:16" x14ac:dyDescent="0.3">
      <c r="A171" s="1">
        <v>169</v>
      </c>
      <c r="B171" s="1"/>
      <c r="C171" s="1">
        <v>123.8</v>
      </c>
      <c r="D171" s="1"/>
      <c r="E171" s="1"/>
      <c r="F171" s="1"/>
      <c r="G171" s="1">
        <v>77.319999999999993</v>
      </c>
      <c r="H171" s="1"/>
      <c r="I171" s="1"/>
      <c r="J171" s="1"/>
      <c r="K171" s="1">
        <v>167.1</v>
      </c>
      <c r="L171" s="1"/>
      <c r="M171" s="1">
        <v>125.8</v>
      </c>
      <c r="N171" s="1"/>
      <c r="O171" s="1">
        <v>60.69</v>
      </c>
      <c r="P171" s="1"/>
    </row>
    <row r="172" spans="1:16" x14ac:dyDescent="0.3">
      <c r="A172" s="1">
        <v>170</v>
      </c>
      <c r="B172" s="1"/>
      <c r="C172" s="1">
        <v>117.8</v>
      </c>
      <c r="D172" s="1"/>
      <c r="E172" s="1"/>
      <c r="F172" s="1"/>
      <c r="G172" s="1">
        <v>77.75</v>
      </c>
      <c r="H172" s="1"/>
      <c r="I172" s="1"/>
      <c r="J172" s="1"/>
      <c r="K172" s="1">
        <v>168.3</v>
      </c>
      <c r="L172" s="1"/>
      <c r="M172" s="1">
        <v>126.5</v>
      </c>
      <c r="N172" s="1"/>
      <c r="O172" s="1">
        <v>62.14</v>
      </c>
      <c r="P172" s="1"/>
    </row>
    <row r="173" spans="1:16" x14ac:dyDescent="0.3">
      <c r="A173" s="1">
        <v>171</v>
      </c>
      <c r="B173" s="1"/>
      <c r="C173" s="1">
        <v>120.1</v>
      </c>
      <c r="D173" s="1"/>
      <c r="E173" s="1"/>
      <c r="F173" s="1"/>
      <c r="G173" s="1">
        <v>78.22</v>
      </c>
      <c r="H173" s="1"/>
      <c r="I173" s="1"/>
      <c r="J173" s="1"/>
      <c r="K173" s="1">
        <v>169.4</v>
      </c>
      <c r="L173" s="1"/>
      <c r="M173" s="1">
        <v>127</v>
      </c>
      <c r="N173" s="1"/>
      <c r="O173" s="1">
        <v>60.76</v>
      </c>
      <c r="P173" s="1"/>
    </row>
    <row r="174" spans="1:16" x14ac:dyDescent="0.3">
      <c r="A174" s="1">
        <v>172</v>
      </c>
      <c r="B174" s="1"/>
      <c r="C174" s="1">
        <v>119.9</v>
      </c>
      <c r="D174" s="1"/>
      <c r="E174" s="1"/>
      <c r="F174" s="1"/>
      <c r="G174" s="1">
        <v>78.61</v>
      </c>
      <c r="H174" s="1"/>
      <c r="I174" s="1"/>
      <c r="J174" s="1"/>
      <c r="K174" s="1">
        <v>169.5</v>
      </c>
      <c r="L174" s="1"/>
      <c r="M174" s="1">
        <v>127.6</v>
      </c>
      <c r="N174" s="1"/>
      <c r="O174" s="1">
        <v>61.24</v>
      </c>
      <c r="P174" s="1"/>
    </row>
    <row r="175" spans="1:16" x14ac:dyDescent="0.3">
      <c r="A175" s="1">
        <v>173</v>
      </c>
      <c r="B175" s="1"/>
      <c r="C175" s="1">
        <v>119.6</v>
      </c>
      <c r="D175" s="1"/>
      <c r="E175" s="1"/>
      <c r="F175" s="1"/>
      <c r="G175" s="1">
        <v>78.81</v>
      </c>
      <c r="H175" s="1"/>
      <c r="I175" s="1"/>
      <c r="J175" s="1"/>
      <c r="K175" s="1">
        <v>170.4</v>
      </c>
      <c r="L175" s="1"/>
      <c r="M175" s="1">
        <v>128.30000000000001</v>
      </c>
      <c r="N175" s="1"/>
      <c r="O175" s="1">
        <v>61.36</v>
      </c>
      <c r="P175" s="1"/>
    </row>
    <row r="176" spans="1:16" x14ac:dyDescent="0.3">
      <c r="A176" s="1">
        <v>174</v>
      </c>
      <c r="B176" s="1"/>
      <c r="C176" s="1">
        <v>119.4</v>
      </c>
      <c r="D176" s="1"/>
      <c r="E176" s="1"/>
      <c r="F176" s="1"/>
      <c r="G176" s="1">
        <v>79.33</v>
      </c>
      <c r="H176" s="1"/>
      <c r="I176" s="1"/>
      <c r="J176" s="1"/>
      <c r="K176" s="1">
        <v>170.8</v>
      </c>
      <c r="L176" s="1"/>
      <c r="M176" s="1">
        <v>129</v>
      </c>
      <c r="N176" s="1"/>
      <c r="O176" s="1">
        <v>61.93</v>
      </c>
      <c r="P176" s="1"/>
    </row>
    <row r="177" spans="1:16" x14ac:dyDescent="0.3">
      <c r="A177" s="1">
        <v>175</v>
      </c>
      <c r="B177" s="1"/>
      <c r="C177" s="1">
        <v>121.8</v>
      </c>
      <c r="D177" s="1"/>
      <c r="E177" s="1"/>
      <c r="F177" s="1"/>
      <c r="G177" s="1">
        <v>79.83</v>
      </c>
      <c r="H177" s="1"/>
      <c r="I177" s="1"/>
      <c r="J177" s="1"/>
      <c r="K177" s="1">
        <v>171.8</v>
      </c>
      <c r="L177" s="1"/>
      <c r="M177" s="1">
        <v>129.9</v>
      </c>
      <c r="N177" s="1"/>
      <c r="O177" s="1">
        <v>62.25</v>
      </c>
      <c r="P177" s="1"/>
    </row>
    <row r="178" spans="1:16" x14ac:dyDescent="0.3">
      <c r="A178" s="1">
        <v>176</v>
      </c>
      <c r="B178" s="1"/>
      <c r="C178" s="1">
        <v>122.8</v>
      </c>
      <c r="D178" s="1"/>
      <c r="E178" s="1"/>
      <c r="F178" s="1"/>
      <c r="G178" s="1">
        <v>80.25</v>
      </c>
      <c r="H178" s="1"/>
      <c r="I178" s="1"/>
      <c r="J178" s="1"/>
      <c r="K178" s="1">
        <v>172.5</v>
      </c>
      <c r="L178" s="1"/>
      <c r="M178" s="1">
        <v>130.69999999999999</v>
      </c>
      <c r="N178" s="1"/>
      <c r="O178" s="1">
        <v>62.75</v>
      </c>
      <c r="P178" s="1"/>
    </row>
    <row r="179" spans="1:16" x14ac:dyDescent="0.3">
      <c r="A179" s="1">
        <v>177</v>
      </c>
      <c r="B179" s="1"/>
      <c r="C179" s="1">
        <v>121.2</v>
      </c>
      <c r="D179" s="1"/>
      <c r="E179" s="1"/>
      <c r="F179" s="1"/>
      <c r="G179" s="1">
        <v>80.819999999999993</v>
      </c>
      <c r="H179" s="1"/>
      <c r="I179" s="1"/>
      <c r="J179" s="1"/>
      <c r="K179" s="1">
        <v>173.1</v>
      </c>
      <c r="L179" s="1"/>
      <c r="M179" s="1">
        <v>131.19999999999999</v>
      </c>
      <c r="N179" s="1"/>
      <c r="O179" s="1">
        <v>62.93</v>
      </c>
      <c r="P179" s="1"/>
    </row>
    <row r="180" spans="1:16" x14ac:dyDescent="0.3">
      <c r="A180" s="1">
        <v>178</v>
      </c>
      <c r="B180" s="1"/>
      <c r="C180" s="1">
        <v>121.3</v>
      </c>
      <c r="D180" s="1"/>
      <c r="E180" s="1"/>
      <c r="F180" s="1"/>
      <c r="G180" s="1">
        <v>81.47</v>
      </c>
      <c r="H180" s="1"/>
      <c r="I180" s="1"/>
      <c r="J180" s="1"/>
      <c r="K180" s="1">
        <v>173.9</v>
      </c>
      <c r="L180" s="1"/>
      <c r="M180" s="1">
        <v>132.5</v>
      </c>
      <c r="N180" s="1"/>
      <c r="O180" s="1">
        <v>63.29</v>
      </c>
      <c r="P180" s="1"/>
    </row>
    <row r="181" spans="1:16" x14ac:dyDescent="0.3">
      <c r="A181" s="1">
        <v>179</v>
      </c>
      <c r="B181" s="1"/>
      <c r="C181" s="1">
        <v>123.1</v>
      </c>
      <c r="D181" s="1"/>
      <c r="E181" s="1"/>
      <c r="F181" s="1"/>
      <c r="G181" s="1">
        <v>81.89</v>
      </c>
      <c r="H181" s="1"/>
      <c r="I181" s="1"/>
      <c r="J181" s="1"/>
      <c r="K181" s="1">
        <v>175.8</v>
      </c>
      <c r="L181" s="1"/>
      <c r="M181" s="1">
        <v>133.30000000000001</v>
      </c>
      <c r="N181" s="1"/>
      <c r="O181" s="1">
        <v>63.41</v>
      </c>
      <c r="P181" s="1"/>
    </row>
    <row r="182" spans="1:16" x14ac:dyDescent="0.3">
      <c r="A182" s="1">
        <v>180</v>
      </c>
      <c r="B182" s="1"/>
      <c r="C182" s="1">
        <v>124.1</v>
      </c>
      <c r="D182" s="1"/>
      <c r="E182" s="1"/>
      <c r="F182" s="1"/>
      <c r="G182" s="1">
        <v>81.73</v>
      </c>
      <c r="H182" s="1"/>
      <c r="I182" s="1"/>
      <c r="J182" s="1"/>
      <c r="K182" s="1">
        <v>175.7</v>
      </c>
      <c r="L182" s="1"/>
      <c r="M182" s="1">
        <v>134</v>
      </c>
      <c r="N182" s="1"/>
      <c r="O182" s="1">
        <v>63.75</v>
      </c>
      <c r="P182" s="1"/>
    </row>
    <row r="183" spans="1:16" x14ac:dyDescent="0.3">
      <c r="A183" s="1">
        <v>181</v>
      </c>
      <c r="B183" s="1"/>
      <c r="C183" s="1">
        <v>124.9</v>
      </c>
      <c r="D183" s="1"/>
      <c r="E183" s="1"/>
      <c r="F183" s="1"/>
      <c r="G183" s="1">
        <v>83.26</v>
      </c>
      <c r="H183" s="1"/>
      <c r="I183" s="1"/>
      <c r="J183" s="1"/>
      <c r="K183" s="1">
        <v>176.7</v>
      </c>
      <c r="L183" s="1"/>
      <c r="M183" s="1">
        <v>134.80000000000001</v>
      </c>
      <c r="N183" s="1"/>
      <c r="O183" s="1">
        <v>63.92</v>
      </c>
      <c r="P183" s="1"/>
    </row>
    <row r="184" spans="1:16" x14ac:dyDescent="0.3">
      <c r="A184" s="1">
        <v>182</v>
      </c>
      <c r="B184" s="1"/>
      <c r="C184" s="1">
        <v>125.5</v>
      </c>
      <c r="D184" s="1"/>
      <c r="E184" s="1"/>
      <c r="F184" s="1"/>
      <c r="G184" s="1">
        <v>83.87</v>
      </c>
      <c r="H184" s="1"/>
      <c r="I184" s="1"/>
      <c r="J184" s="1"/>
      <c r="K184" s="1">
        <v>178.1</v>
      </c>
      <c r="L184" s="1"/>
      <c r="M184" s="1">
        <v>135.30000000000001</v>
      </c>
      <c r="N184" s="1"/>
      <c r="O184" s="1">
        <v>64.25</v>
      </c>
      <c r="P184" s="1"/>
    </row>
    <row r="185" spans="1:16" x14ac:dyDescent="0.3">
      <c r="A185" s="1">
        <v>183</v>
      </c>
      <c r="B185" s="1"/>
      <c r="C185" s="1">
        <v>125.8</v>
      </c>
      <c r="D185" s="1"/>
      <c r="E185" s="1"/>
      <c r="F185" s="1"/>
      <c r="G185" s="1">
        <v>83.91</v>
      </c>
      <c r="H185" s="1"/>
      <c r="I185" s="1"/>
      <c r="J185" s="1"/>
      <c r="K185" s="1">
        <v>178.2</v>
      </c>
      <c r="L185" s="1"/>
      <c r="M185" s="1">
        <v>135.69999999999999</v>
      </c>
      <c r="N185" s="1"/>
      <c r="O185" s="1">
        <v>64.55</v>
      </c>
      <c r="P185" s="1"/>
    </row>
    <row r="186" spans="1:16" x14ac:dyDescent="0.3">
      <c r="A186" s="1">
        <v>184</v>
      </c>
      <c r="B186" s="1"/>
      <c r="C186" s="1">
        <v>127.9</v>
      </c>
      <c r="D186" s="1"/>
      <c r="E186" s="1"/>
      <c r="F186" s="1"/>
      <c r="G186" s="1">
        <v>84.67</v>
      </c>
      <c r="H186" s="1"/>
      <c r="I186" s="1"/>
      <c r="J186" s="1"/>
      <c r="K186" s="1">
        <v>178.7</v>
      </c>
      <c r="L186" s="1"/>
      <c r="M186" s="1">
        <v>136.69999999999999</v>
      </c>
      <c r="N186" s="1"/>
      <c r="O186" s="1">
        <v>64.75</v>
      </c>
      <c r="P186" s="1"/>
    </row>
    <row r="187" spans="1:16" x14ac:dyDescent="0.3">
      <c r="A187" s="1">
        <v>185</v>
      </c>
      <c r="B187" s="1"/>
      <c r="C187" s="1">
        <v>126.6</v>
      </c>
      <c r="D187" s="1"/>
      <c r="E187" s="1"/>
      <c r="F187" s="1"/>
      <c r="G187" s="1">
        <v>85.14</v>
      </c>
      <c r="H187" s="1"/>
      <c r="I187" s="1"/>
      <c r="J187" s="1"/>
      <c r="K187" s="1">
        <v>179.4</v>
      </c>
      <c r="L187" s="1"/>
      <c r="M187" s="1">
        <v>137.4</v>
      </c>
      <c r="N187" s="1"/>
      <c r="O187" s="1">
        <v>65.040000000000006</v>
      </c>
      <c r="P187" s="1"/>
    </row>
    <row r="188" spans="1:16" x14ac:dyDescent="0.3">
      <c r="A188" s="1">
        <v>186</v>
      </c>
      <c r="B188" s="1"/>
      <c r="C188" s="1">
        <v>126.9</v>
      </c>
      <c r="D188" s="1"/>
      <c r="E188" s="1"/>
      <c r="F188" s="1"/>
      <c r="G188" s="1">
        <v>85.38</v>
      </c>
      <c r="H188" s="1"/>
      <c r="I188" s="1"/>
      <c r="J188" s="1"/>
      <c r="K188" s="1">
        <v>179.9</v>
      </c>
      <c r="L188" s="1"/>
      <c r="M188" s="1">
        <v>137.9</v>
      </c>
      <c r="N188" s="1"/>
      <c r="O188" s="1">
        <v>65.25</v>
      </c>
      <c r="P188" s="1"/>
    </row>
    <row r="189" spans="1:16" x14ac:dyDescent="0.3">
      <c r="A189" s="1">
        <v>187</v>
      </c>
      <c r="B189" s="1"/>
      <c r="C189" s="1">
        <v>127.2</v>
      </c>
      <c r="D189" s="1"/>
      <c r="E189" s="1"/>
      <c r="F189" s="1"/>
      <c r="G189" s="1">
        <v>85.75</v>
      </c>
      <c r="H189" s="1"/>
      <c r="I189" s="1"/>
      <c r="J189" s="1"/>
      <c r="K189" s="1">
        <v>181</v>
      </c>
      <c r="L189" s="1"/>
      <c r="M189" s="1">
        <v>138.19999999999999</v>
      </c>
      <c r="N189" s="1"/>
      <c r="O189" s="1">
        <v>65.569999999999993</v>
      </c>
      <c r="P189" s="1"/>
    </row>
    <row r="190" spans="1:16" x14ac:dyDescent="0.3">
      <c r="A190" s="1">
        <v>188</v>
      </c>
      <c r="B190" s="1"/>
      <c r="C190" s="1">
        <v>127.6</v>
      </c>
      <c r="D190" s="1"/>
      <c r="E190" s="1"/>
      <c r="F190" s="1"/>
      <c r="G190" s="1">
        <v>85.75</v>
      </c>
      <c r="H190" s="1"/>
      <c r="I190" s="1"/>
      <c r="J190" s="1"/>
      <c r="K190" s="1">
        <v>181.8</v>
      </c>
      <c r="L190" s="1"/>
      <c r="M190" s="1">
        <v>139</v>
      </c>
      <c r="N190" s="1"/>
      <c r="O190" s="1">
        <v>65.760000000000005</v>
      </c>
      <c r="P190" s="1"/>
    </row>
    <row r="191" spans="1:16" x14ac:dyDescent="0.3">
      <c r="A191" s="1">
        <v>189</v>
      </c>
      <c r="B191" s="1"/>
      <c r="C191" s="1">
        <v>127.8</v>
      </c>
      <c r="D191" s="1"/>
      <c r="E191" s="1"/>
      <c r="F191" s="1"/>
      <c r="G191" s="1">
        <v>86.18</v>
      </c>
      <c r="H191" s="1"/>
      <c r="I191" s="1"/>
      <c r="J191" s="1"/>
      <c r="K191" s="1">
        <v>182.3</v>
      </c>
      <c r="L191" s="1"/>
      <c r="M191" s="1">
        <v>139.4</v>
      </c>
      <c r="N191" s="1"/>
      <c r="O191" s="1">
        <v>66.42</v>
      </c>
      <c r="P191" s="1"/>
    </row>
    <row r="192" spans="1:16" x14ac:dyDescent="0.3">
      <c r="A192" s="1">
        <v>190</v>
      </c>
      <c r="B192" s="1"/>
      <c r="C192" s="1">
        <v>128.19999999999999</v>
      </c>
      <c r="D192" s="1"/>
      <c r="E192" s="1"/>
      <c r="F192" s="1"/>
      <c r="G192" s="1">
        <v>86.55</v>
      </c>
      <c r="H192" s="1"/>
      <c r="I192" s="1"/>
      <c r="J192" s="1"/>
      <c r="K192" s="1">
        <v>182.9</v>
      </c>
      <c r="L192" s="1"/>
      <c r="M192" s="1">
        <v>140.1</v>
      </c>
      <c r="N192" s="1"/>
      <c r="O192" s="1">
        <v>66.41</v>
      </c>
      <c r="P192" s="1"/>
    </row>
    <row r="193" spans="1:16" x14ac:dyDescent="0.3">
      <c r="A193" s="1">
        <v>191</v>
      </c>
      <c r="B193" s="1"/>
      <c r="C193" s="1">
        <v>128.5</v>
      </c>
      <c r="D193" s="1"/>
      <c r="E193" s="1"/>
      <c r="F193" s="1"/>
      <c r="G193" s="1">
        <v>86.97</v>
      </c>
      <c r="H193" s="1"/>
      <c r="I193" s="1"/>
      <c r="J193" s="1"/>
      <c r="K193" s="1">
        <v>184.3</v>
      </c>
      <c r="L193" s="1"/>
      <c r="M193" s="1">
        <v>140.6</v>
      </c>
      <c r="N193" s="1"/>
      <c r="O193" s="1">
        <v>67.08</v>
      </c>
      <c r="P193" s="1"/>
    </row>
    <row r="194" spans="1:16" x14ac:dyDescent="0.3">
      <c r="A194" s="1">
        <v>192</v>
      </c>
      <c r="B194" s="1"/>
      <c r="C194" s="1">
        <v>128.80000000000001</v>
      </c>
      <c r="D194" s="1"/>
      <c r="E194" s="1"/>
      <c r="F194" s="1"/>
      <c r="G194" s="1">
        <v>87.23</v>
      </c>
      <c r="H194" s="1"/>
      <c r="I194" s="1"/>
      <c r="J194" s="1"/>
      <c r="K194" s="1">
        <v>185.1</v>
      </c>
      <c r="L194" s="1"/>
      <c r="M194" s="1">
        <v>141.4</v>
      </c>
      <c r="N194" s="1"/>
      <c r="O194" s="1">
        <v>67.53</v>
      </c>
      <c r="P194" s="1"/>
    </row>
    <row r="195" spans="1:16" x14ac:dyDescent="0.3">
      <c r="A195" s="1">
        <v>193</v>
      </c>
      <c r="B195" s="1"/>
      <c r="C195" s="1">
        <v>129.19999999999999</v>
      </c>
      <c r="D195" s="1"/>
      <c r="E195" s="1"/>
      <c r="F195" s="1"/>
      <c r="G195" s="1">
        <v>87.32</v>
      </c>
      <c r="H195" s="1"/>
      <c r="I195" s="1"/>
      <c r="J195" s="1"/>
      <c r="K195" s="1">
        <v>185.3</v>
      </c>
      <c r="L195" s="1"/>
      <c r="M195" s="1">
        <v>142.4</v>
      </c>
      <c r="N195" s="1"/>
      <c r="O195" s="1">
        <v>67.680000000000007</v>
      </c>
      <c r="P195" s="1"/>
    </row>
    <row r="196" spans="1:16" x14ac:dyDescent="0.3">
      <c r="A196" s="1">
        <v>194</v>
      </c>
      <c r="B196" s="1"/>
      <c r="C196" s="1">
        <v>129.69999999999999</v>
      </c>
      <c r="D196" s="1"/>
      <c r="E196" s="1"/>
      <c r="F196" s="1"/>
      <c r="G196" s="1">
        <v>87.7</v>
      </c>
      <c r="H196" s="1"/>
      <c r="I196" s="1"/>
      <c r="J196" s="1"/>
      <c r="K196" s="1">
        <v>185.6</v>
      </c>
      <c r="L196" s="1"/>
      <c r="M196" s="1">
        <v>143</v>
      </c>
      <c r="N196" s="1"/>
      <c r="O196" s="1">
        <v>67.75</v>
      </c>
      <c r="P196" s="1"/>
    </row>
    <row r="197" spans="1:16" x14ac:dyDescent="0.3">
      <c r="A197" s="1">
        <v>195</v>
      </c>
      <c r="B197" s="1"/>
      <c r="C197" s="1">
        <v>129.9</v>
      </c>
      <c r="D197" s="1"/>
      <c r="E197" s="1"/>
      <c r="F197" s="1"/>
      <c r="G197" s="1">
        <v>87.89</v>
      </c>
      <c r="H197" s="1"/>
      <c r="I197" s="1"/>
      <c r="J197" s="1"/>
      <c r="K197" s="1">
        <v>186.4</v>
      </c>
      <c r="L197" s="1"/>
      <c r="M197" s="1">
        <v>144.1</v>
      </c>
      <c r="N197" s="1"/>
      <c r="O197" s="1">
        <v>68.150000000000006</v>
      </c>
      <c r="P197" s="1"/>
    </row>
    <row r="198" spans="1:16" x14ac:dyDescent="0.3">
      <c r="A198" s="1">
        <v>196</v>
      </c>
      <c r="B198" s="1"/>
      <c r="C198" s="1">
        <v>130.19999999999999</v>
      </c>
      <c r="D198" s="1"/>
      <c r="E198" s="1"/>
      <c r="F198" s="1"/>
      <c r="G198" s="1">
        <v>88.68</v>
      </c>
      <c r="H198" s="1"/>
      <c r="I198" s="1"/>
      <c r="J198" s="1"/>
      <c r="K198" s="1">
        <v>186.4</v>
      </c>
      <c r="L198" s="1"/>
      <c r="M198" s="1">
        <v>145</v>
      </c>
      <c r="N198" s="1"/>
      <c r="O198" s="1">
        <v>69.66</v>
      </c>
      <c r="P198" s="1"/>
    </row>
    <row r="199" spans="1:16" x14ac:dyDescent="0.3">
      <c r="A199" s="1">
        <v>197</v>
      </c>
      <c r="B199" s="1"/>
      <c r="C199" s="1">
        <v>132</v>
      </c>
      <c r="D199" s="1"/>
      <c r="E199" s="1"/>
      <c r="F199" s="1"/>
      <c r="G199" s="1">
        <v>88.84</v>
      </c>
      <c r="H199" s="1"/>
      <c r="I199" s="1"/>
      <c r="J199" s="1"/>
      <c r="K199" s="1">
        <v>186.7</v>
      </c>
      <c r="L199" s="1"/>
      <c r="M199" s="1">
        <v>145.69999999999999</v>
      </c>
      <c r="N199" s="1"/>
      <c r="O199" s="1">
        <v>69.25</v>
      </c>
      <c r="P199" s="1"/>
    </row>
    <row r="200" spans="1:16" x14ac:dyDescent="0.3">
      <c r="A200" s="1">
        <v>198</v>
      </c>
      <c r="B200" s="1"/>
      <c r="C200" s="1">
        <v>132.1</v>
      </c>
      <c r="D200" s="1"/>
      <c r="E200" s="1"/>
      <c r="F200" s="1"/>
      <c r="G200" s="1">
        <v>89.48</v>
      </c>
      <c r="H200" s="1"/>
      <c r="I200" s="1"/>
      <c r="J200" s="1"/>
      <c r="K200" s="1">
        <v>187.1</v>
      </c>
      <c r="L200" s="1"/>
      <c r="M200" s="1">
        <v>145.9</v>
      </c>
      <c r="N200" s="1"/>
      <c r="O200" s="1">
        <v>70.06</v>
      </c>
      <c r="P200" s="1"/>
    </row>
    <row r="201" spans="1:16" x14ac:dyDescent="0.3">
      <c r="A201" s="1">
        <v>199</v>
      </c>
      <c r="B201" s="1"/>
      <c r="C201" s="1">
        <v>135.30000000000001</v>
      </c>
      <c r="D201" s="1"/>
      <c r="E201" s="1"/>
      <c r="F201" s="1"/>
      <c r="G201" s="1">
        <v>89.71</v>
      </c>
      <c r="H201" s="1"/>
      <c r="I201" s="1"/>
      <c r="J201" s="1"/>
      <c r="K201" s="1">
        <v>187.7</v>
      </c>
      <c r="L201" s="1"/>
      <c r="M201" s="1">
        <v>146.69999999999999</v>
      </c>
      <c r="N201" s="1"/>
      <c r="O201" s="1">
        <v>69.94</v>
      </c>
      <c r="P201" s="1"/>
    </row>
    <row r="202" spans="1:16" x14ac:dyDescent="0.3">
      <c r="A202" s="1">
        <v>200</v>
      </c>
      <c r="B202" s="1"/>
      <c r="C202" s="1">
        <v>137.9</v>
      </c>
      <c r="D202" s="1"/>
      <c r="E202" s="1"/>
      <c r="F202" s="1"/>
      <c r="G202" s="1">
        <v>90.39</v>
      </c>
      <c r="H202" s="1"/>
      <c r="I202" s="1"/>
      <c r="J202" s="1"/>
      <c r="K202" s="1">
        <v>188.2</v>
      </c>
      <c r="L202" s="1"/>
      <c r="M202" s="1">
        <v>147.4</v>
      </c>
      <c r="N202" s="1"/>
      <c r="O202" s="1">
        <v>70.400000000000006</v>
      </c>
      <c r="P202" s="1"/>
    </row>
    <row r="203" spans="1:16" x14ac:dyDescent="0.3">
      <c r="A203" s="1">
        <v>201</v>
      </c>
      <c r="B203" s="1"/>
      <c r="C203" s="1"/>
      <c r="D203" s="1"/>
      <c r="E203" s="1"/>
      <c r="F203" s="1"/>
      <c r="G203" s="1">
        <v>90.65</v>
      </c>
      <c r="H203" s="1"/>
      <c r="I203" s="1"/>
      <c r="J203" s="1"/>
      <c r="K203" s="1"/>
      <c r="L203" s="1"/>
      <c r="M203" s="1">
        <v>148.19999999999999</v>
      </c>
      <c r="N203" s="1"/>
      <c r="O203" s="1">
        <v>70.92</v>
      </c>
      <c r="P203" s="1"/>
    </row>
    <row r="204" spans="1:16" x14ac:dyDescent="0.3">
      <c r="A204" s="1">
        <v>202</v>
      </c>
      <c r="B204" s="1"/>
      <c r="C204" s="1"/>
      <c r="D204" s="1"/>
      <c r="E204" s="1"/>
      <c r="F204" s="1"/>
      <c r="G204" s="1">
        <v>91.69</v>
      </c>
      <c r="H204" s="1"/>
      <c r="I204" s="1"/>
      <c r="J204" s="1"/>
      <c r="K204" s="1"/>
      <c r="L204" s="1"/>
      <c r="M204" s="1">
        <v>148.6</v>
      </c>
      <c r="N204" s="1"/>
      <c r="O204" s="1">
        <v>71.03</v>
      </c>
      <c r="P204" s="1"/>
    </row>
    <row r="205" spans="1:16" x14ac:dyDescent="0.3">
      <c r="A205" s="1">
        <v>203</v>
      </c>
      <c r="B205" s="1"/>
      <c r="C205" s="1"/>
      <c r="D205" s="1"/>
      <c r="E205" s="1"/>
      <c r="F205" s="1"/>
      <c r="G205" s="1">
        <v>91.99</v>
      </c>
      <c r="H205" s="1"/>
      <c r="I205" s="1"/>
      <c r="J205" s="1"/>
      <c r="K205" s="1"/>
      <c r="L205" s="1"/>
      <c r="M205" s="1">
        <v>149.19999999999999</v>
      </c>
      <c r="N205" s="1"/>
      <c r="O205" s="1">
        <v>71.760000000000005</v>
      </c>
      <c r="P205" s="1"/>
    </row>
    <row r="206" spans="1:16" x14ac:dyDescent="0.3">
      <c r="A206" s="1">
        <v>204</v>
      </c>
      <c r="B206" s="1"/>
      <c r="C206" s="1"/>
      <c r="D206" s="1"/>
      <c r="E206" s="1"/>
      <c r="F206" s="1"/>
      <c r="G206" s="1">
        <v>92.09</v>
      </c>
      <c r="H206" s="1"/>
      <c r="I206" s="1"/>
      <c r="J206" s="1"/>
      <c r="K206" s="1"/>
      <c r="L206" s="1"/>
      <c r="M206" s="1">
        <v>149.69999999999999</v>
      </c>
      <c r="N206" s="1"/>
      <c r="O206" s="1">
        <v>71.55</v>
      </c>
      <c r="P206" s="1"/>
    </row>
    <row r="207" spans="1:16" x14ac:dyDescent="0.3">
      <c r="A207" s="1">
        <v>205</v>
      </c>
      <c r="B207" s="1"/>
      <c r="C207" s="1"/>
      <c r="D207" s="1"/>
      <c r="E207" s="1"/>
      <c r="F207" s="1"/>
      <c r="G207" s="1">
        <v>92.25</v>
      </c>
      <c r="H207" s="1"/>
      <c r="I207" s="1"/>
      <c r="J207" s="1"/>
      <c r="K207" s="1"/>
      <c r="L207" s="1"/>
      <c r="M207" s="1">
        <v>150.30000000000001</v>
      </c>
      <c r="N207" s="1"/>
      <c r="O207" s="1">
        <v>71.819999999999993</v>
      </c>
      <c r="P207" s="1"/>
    </row>
    <row r="208" spans="1:16" x14ac:dyDescent="0.3">
      <c r="A208" s="1">
        <v>206</v>
      </c>
      <c r="B208" s="1"/>
      <c r="C208" s="1"/>
      <c r="D208" s="1"/>
      <c r="E208" s="1"/>
      <c r="F208" s="1"/>
      <c r="G208" s="1">
        <v>92.51</v>
      </c>
      <c r="H208" s="1"/>
      <c r="I208" s="1"/>
      <c r="J208" s="1"/>
      <c r="K208" s="1"/>
      <c r="L208" s="1"/>
      <c r="M208" s="1">
        <v>151</v>
      </c>
      <c r="N208" s="1"/>
      <c r="O208" s="1">
        <v>72.31</v>
      </c>
      <c r="P208" s="1"/>
    </row>
    <row r="209" spans="1:16" x14ac:dyDescent="0.3">
      <c r="A209" s="1">
        <v>207</v>
      </c>
      <c r="B209" s="1"/>
      <c r="C209" s="1"/>
      <c r="D209" s="1"/>
      <c r="E209" s="1"/>
      <c r="F209" s="1"/>
      <c r="G209" s="1">
        <v>92.75</v>
      </c>
      <c r="H209" s="1"/>
      <c r="I209" s="1"/>
      <c r="J209" s="1"/>
      <c r="K209" s="1"/>
      <c r="L209" s="1"/>
      <c r="M209" s="1">
        <v>151.5</v>
      </c>
      <c r="N209" s="1"/>
      <c r="O209" s="1">
        <v>72.28</v>
      </c>
      <c r="P209" s="1"/>
    </row>
    <row r="210" spans="1:16" x14ac:dyDescent="0.3">
      <c r="A210" s="1">
        <v>208</v>
      </c>
      <c r="B210" s="1"/>
      <c r="C210" s="1"/>
      <c r="D210" s="1"/>
      <c r="E210" s="1"/>
      <c r="F210" s="1"/>
      <c r="G210" s="1">
        <v>92.88</v>
      </c>
      <c r="H210" s="1"/>
      <c r="I210" s="1"/>
      <c r="J210" s="1"/>
      <c r="K210" s="1"/>
      <c r="L210" s="1"/>
      <c r="M210" s="1">
        <v>152.4</v>
      </c>
      <c r="N210" s="1"/>
      <c r="O210" s="1">
        <v>72.709999999999994</v>
      </c>
      <c r="P210" s="1"/>
    </row>
    <row r="211" spans="1:16" x14ac:dyDescent="0.3">
      <c r="A211" s="1">
        <v>209</v>
      </c>
      <c r="B211" s="1"/>
      <c r="C211" s="1"/>
      <c r="D211" s="1"/>
      <c r="E211" s="1"/>
      <c r="F211" s="1"/>
      <c r="G211" s="1">
        <v>93.25</v>
      </c>
      <c r="H211" s="1"/>
      <c r="I211" s="1"/>
      <c r="J211" s="1"/>
      <c r="K211" s="1"/>
      <c r="L211" s="1"/>
      <c r="M211" s="1">
        <v>153</v>
      </c>
      <c r="N211" s="1"/>
      <c r="O211" s="1">
        <v>73.2</v>
      </c>
      <c r="P211" s="1"/>
    </row>
    <row r="212" spans="1:16" x14ac:dyDescent="0.3">
      <c r="A212" s="1">
        <v>210</v>
      </c>
      <c r="B212" s="1"/>
      <c r="C212" s="1"/>
      <c r="D212" s="1"/>
      <c r="E212" s="1"/>
      <c r="F212" s="1"/>
      <c r="G212" s="1">
        <v>93.81</v>
      </c>
      <c r="H212" s="1"/>
      <c r="I212" s="1"/>
      <c r="J212" s="1"/>
      <c r="K212" s="1"/>
      <c r="L212" s="1"/>
      <c r="M212" s="1">
        <v>153.9</v>
      </c>
      <c r="N212" s="1"/>
      <c r="O212" s="1">
        <v>73.25</v>
      </c>
      <c r="P212" s="1"/>
    </row>
    <row r="213" spans="1:16" x14ac:dyDescent="0.3">
      <c r="A213" s="1">
        <v>211</v>
      </c>
      <c r="B213" s="1"/>
      <c r="C213" s="1"/>
      <c r="D213" s="1"/>
      <c r="E213" s="1"/>
      <c r="F213" s="1"/>
      <c r="G213" s="1">
        <v>94.08</v>
      </c>
      <c r="H213" s="1"/>
      <c r="I213" s="1"/>
      <c r="J213" s="1"/>
      <c r="K213" s="1"/>
      <c r="L213" s="1"/>
      <c r="M213" s="1">
        <v>154.4</v>
      </c>
      <c r="N213" s="1"/>
      <c r="O213" s="1">
        <v>74.34</v>
      </c>
      <c r="P213" s="1"/>
    </row>
    <row r="214" spans="1:16" x14ac:dyDescent="0.3">
      <c r="A214" s="1">
        <v>212</v>
      </c>
      <c r="B214" s="1"/>
      <c r="C214" s="1"/>
      <c r="D214" s="1"/>
      <c r="E214" s="1"/>
      <c r="F214" s="1"/>
      <c r="G214" s="1">
        <v>94.52</v>
      </c>
      <c r="H214" s="1"/>
      <c r="I214" s="1"/>
      <c r="J214" s="1"/>
      <c r="K214" s="1"/>
      <c r="L214" s="1"/>
      <c r="M214" s="1">
        <v>155.1</v>
      </c>
      <c r="N214" s="1"/>
      <c r="O214" s="1">
        <v>73.75</v>
      </c>
      <c r="P214" s="1"/>
    </row>
    <row r="215" spans="1:16" x14ac:dyDescent="0.3">
      <c r="A215" s="1">
        <v>213</v>
      </c>
      <c r="B215" s="1"/>
      <c r="C215" s="1"/>
      <c r="D215" s="1"/>
      <c r="E215" s="1"/>
      <c r="F215" s="1"/>
      <c r="G215" s="1">
        <v>94.84</v>
      </c>
      <c r="H215" s="1"/>
      <c r="I215" s="1"/>
      <c r="J215" s="1"/>
      <c r="K215" s="1"/>
      <c r="L215" s="1"/>
      <c r="M215" s="1">
        <v>156</v>
      </c>
      <c r="N215" s="1"/>
      <c r="O215" s="1">
        <v>74.23</v>
      </c>
      <c r="P215" s="1"/>
    </row>
    <row r="216" spans="1:16" x14ac:dyDescent="0.3">
      <c r="A216" s="1">
        <v>214</v>
      </c>
      <c r="B216" s="1"/>
      <c r="C216" s="1"/>
      <c r="D216" s="1"/>
      <c r="E216" s="1"/>
      <c r="F216" s="1"/>
      <c r="G216" s="1">
        <v>95.25</v>
      </c>
      <c r="H216" s="1"/>
      <c r="I216" s="1"/>
      <c r="J216" s="1"/>
      <c r="K216" s="1"/>
      <c r="L216" s="1"/>
      <c r="M216" s="1">
        <v>156.5</v>
      </c>
      <c r="N216" s="1"/>
      <c r="O216" s="1">
        <v>74.38</v>
      </c>
      <c r="P216" s="1"/>
    </row>
    <row r="217" spans="1:16" x14ac:dyDescent="0.3">
      <c r="A217" s="1">
        <v>215</v>
      </c>
      <c r="B217" s="1"/>
      <c r="C217" s="1"/>
      <c r="D217" s="1"/>
      <c r="E217" s="1"/>
      <c r="F217" s="1"/>
      <c r="G217" s="1">
        <v>95.25</v>
      </c>
      <c r="H217" s="1"/>
      <c r="I217" s="1"/>
      <c r="J217" s="1"/>
      <c r="K217" s="1"/>
      <c r="L217" s="1"/>
      <c r="M217" s="1">
        <v>157.19999999999999</v>
      </c>
      <c r="N217" s="1"/>
      <c r="O217" s="1">
        <v>74.75</v>
      </c>
      <c r="P217" s="1"/>
    </row>
    <row r="218" spans="1:16" x14ac:dyDescent="0.3">
      <c r="A218" s="1">
        <v>216</v>
      </c>
      <c r="B218" s="1"/>
      <c r="C218" s="1"/>
      <c r="D218" s="1"/>
      <c r="E218" s="1"/>
      <c r="F218" s="1"/>
      <c r="G218" s="1">
        <v>95.62</v>
      </c>
      <c r="H218" s="1"/>
      <c r="I218" s="1"/>
      <c r="J218" s="1"/>
      <c r="K218" s="1"/>
      <c r="L218" s="1"/>
      <c r="M218" s="1">
        <v>158.19999999999999</v>
      </c>
      <c r="N218" s="1"/>
      <c r="O218" s="1">
        <v>75.39</v>
      </c>
      <c r="P218" s="1"/>
    </row>
    <row r="219" spans="1:16" x14ac:dyDescent="0.3">
      <c r="A219" s="1">
        <v>217</v>
      </c>
      <c r="B219" s="1"/>
      <c r="C219" s="1"/>
      <c r="D219" s="1"/>
      <c r="E219" s="1"/>
      <c r="F219" s="1"/>
      <c r="G219" s="1">
        <v>95.75</v>
      </c>
      <c r="H219" s="1"/>
      <c r="I219" s="1"/>
      <c r="J219" s="1"/>
      <c r="K219" s="1"/>
      <c r="L219" s="1"/>
      <c r="M219" s="1">
        <v>158.6</v>
      </c>
      <c r="N219" s="1"/>
      <c r="O219" s="1">
        <v>75.25</v>
      </c>
      <c r="P219" s="1"/>
    </row>
    <row r="220" spans="1:16" x14ac:dyDescent="0.3">
      <c r="A220" s="1">
        <v>218</v>
      </c>
      <c r="B220" s="1"/>
      <c r="C220" s="1"/>
      <c r="D220" s="1"/>
      <c r="E220" s="1"/>
      <c r="F220" s="1"/>
      <c r="G220" s="1">
        <v>96.01</v>
      </c>
      <c r="H220" s="1"/>
      <c r="I220" s="1"/>
      <c r="J220" s="1"/>
      <c r="K220" s="1"/>
      <c r="L220" s="1"/>
      <c r="M220" s="1">
        <v>159.19999999999999</v>
      </c>
      <c r="N220" s="1"/>
      <c r="O220" s="1">
        <v>75.55</v>
      </c>
      <c r="P220" s="1"/>
    </row>
    <row r="221" spans="1:16" x14ac:dyDescent="0.3">
      <c r="A221" s="1">
        <v>219</v>
      </c>
      <c r="B221" s="1"/>
      <c r="C221" s="1"/>
      <c r="D221" s="1"/>
      <c r="E221" s="1"/>
      <c r="F221" s="1"/>
      <c r="G221" s="1">
        <v>96.25</v>
      </c>
      <c r="H221" s="1"/>
      <c r="I221" s="1"/>
      <c r="J221" s="1"/>
      <c r="K221" s="1"/>
      <c r="L221" s="1"/>
      <c r="M221" s="1">
        <v>159.9</v>
      </c>
      <c r="N221" s="1"/>
      <c r="O221" s="1">
        <v>76.150000000000006</v>
      </c>
      <c r="P221" s="1"/>
    </row>
    <row r="222" spans="1:16" x14ac:dyDescent="0.3">
      <c r="A222" s="1">
        <v>220</v>
      </c>
      <c r="B222" s="1"/>
      <c r="C222" s="1"/>
      <c r="D222" s="1"/>
      <c r="E222" s="1"/>
      <c r="F222" s="1"/>
      <c r="G222" s="1">
        <v>96.44</v>
      </c>
      <c r="H222" s="1"/>
      <c r="I222" s="1"/>
      <c r="J222" s="1"/>
      <c r="K222" s="1"/>
      <c r="L222" s="1"/>
      <c r="M222" s="1">
        <v>160.30000000000001</v>
      </c>
      <c r="N222" s="1"/>
      <c r="O222" s="1">
        <v>76.180000000000007</v>
      </c>
      <c r="P222" s="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2"/>
  <sheetViews>
    <sheetView workbookViewId="0">
      <selection activeCell="O1" activeCellId="1" sqref="A1:A1048576 O1:O1048576"/>
    </sheetView>
  </sheetViews>
  <sheetFormatPr defaultRowHeight="14.4" x14ac:dyDescent="0.3"/>
  <sheetData>
    <row r="1" spans="1:16" s="3" customFormat="1" ht="43.2" x14ac:dyDescent="0.3">
      <c r="A1" s="2" t="s">
        <v>1</v>
      </c>
      <c r="B1" s="2" t="s">
        <v>47</v>
      </c>
      <c r="C1" s="2" t="s">
        <v>48</v>
      </c>
      <c r="D1" s="2" t="s">
        <v>49</v>
      </c>
      <c r="E1" s="2" t="s">
        <v>50</v>
      </c>
      <c r="F1" s="2" t="s">
        <v>51</v>
      </c>
      <c r="G1" s="2" t="s">
        <v>52</v>
      </c>
      <c r="H1" s="2" t="s">
        <v>53</v>
      </c>
      <c r="I1" s="2" t="s">
        <v>54</v>
      </c>
      <c r="J1" s="2" t="s">
        <v>55</v>
      </c>
      <c r="K1" s="2" t="s">
        <v>56</v>
      </c>
      <c r="L1" s="2" t="s">
        <v>57</v>
      </c>
      <c r="M1" s="2" t="s">
        <v>58</v>
      </c>
      <c r="N1" s="2" t="s">
        <v>59</v>
      </c>
      <c r="O1" s="2" t="s">
        <v>60</v>
      </c>
      <c r="P1" s="2" t="s">
        <v>61</v>
      </c>
    </row>
    <row r="2" spans="1:16" x14ac:dyDescent="0.3">
      <c r="A2" s="1">
        <v>0</v>
      </c>
      <c r="B2" s="1">
        <v>0.25</v>
      </c>
      <c r="C2" s="1">
        <v>0.66669999999999996</v>
      </c>
      <c r="D2" s="1">
        <v>0.25</v>
      </c>
      <c r="E2" s="1">
        <v>0.25</v>
      </c>
      <c r="F2" s="1">
        <v>0.25</v>
      </c>
      <c r="G2" s="1">
        <v>0.25</v>
      </c>
      <c r="H2" s="1">
        <v>0.75</v>
      </c>
      <c r="I2" s="1">
        <v>0.25</v>
      </c>
      <c r="J2" s="1">
        <v>0.75</v>
      </c>
      <c r="K2" s="1">
        <v>0.25</v>
      </c>
      <c r="L2" s="1">
        <v>0.25</v>
      </c>
      <c r="M2" s="1">
        <v>0.75</v>
      </c>
      <c r="N2" s="1">
        <v>0.75</v>
      </c>
      <c r="O2" s="1">
        <v>0.75</v>
      </c>
      <c r="P2" s="1">
        <v>0.75</v>
      </c>
    </row>
    <row r="3" spans="1:16" x14ac:dyDescent="0.3">
      <c r="A3" s="1">
        <v>1</v>
      </c>
      <c r="B3" s="1">
        <v>-0.1196</v>
      </c>
      <c r="C3" s="1">
        <v>-0.11169999999999999</v>
      </c>
      <c r="D3" s="1">
        <v>-0.121</v>
      </c>
      <c r="E3" s="1">
        <v>-0.10290000000000001</v>
      </c>
      <c r="F3" s="1">
        <v>-0.1125</v>
      </c>
      <c r="G3" s="1">
        <v>-0.12989999999999999</v>
      </c>
      <c r="H3" s="1">
        <v>4.116E-17</v>
      </c>
      <c r="I3" s="1">
        <v>-0.1125</v>
      </c>
      <c r="J3" s="1">
        <v>1.0869999999999999E-2</v>
      </c>
      <c r="K3" s="1">
        <v>-0.1196</v>
      </c>
      <c r="L3" s="1">
        <v>-0.11840000000000001</v>
      </c>
      <c r="M3" s="1">
        <v>-1.176E-2</v>
      </c>
      <c r="N3" s="1">
        <v>1.0869999999999999E-2</v>
      </c>
      <c r="O3" s="1">
        <v>2.0830000000000001E-2</v>
      </c>
      <c r="P3" s="1">
        <v>8.0649999999999993E-3</v>
      </c>
    </row>
    <row r="4" spans="1:16" x14ac:dyDescent="0.3">
      <c r="A4" s="1">
        <v>2</v>
      </c>
      <c r="B4" s="1">
        <v>-0.25</v>
      </c>
      <c r="C4" s="1">
        <v>-0.125</v>
      </c>
      <c r="D4" s="1">
        <v>-0.25</v>
      </c>
      <c r="E4" s="1">
        <v>-0.25</v>
      </c>
      <c r="F4" s="1">
        <v>-0.25</v>
      </c>
      <c r="G4" s="1">
        <v>-0.25</v>
      </c>
      <c r="H4" s="1">
        <v>-0.25</v>
      </c>
      <c r="I4" s="1">
        <v>-0.25</v>
      </c>
      <c r="J4" s="1">
        <v>-0.25</v>
      </c>
      <c r="K4" s="1">
        <v>2.6599999999999999E-2</v>
      </c>
      <c r="L4" s="1">
        <v>-0.25</v>
      </c>
      <c r="M4" s="1">
        <v>-0.25</v>
      </c>
      <c r="N4" s="1">
        <v>-0.25</v>
      </c>
      <c r="O4" s="1">
        <v>0.25</v>
      </c>
      <c r="P4" s="1">
        <v>-0.25</v>
      </c>
    </row>
    <row r="5" spans="1:16" x14ac:dyDescent="0.3">
      <c r="A5" s="1">
        <v>3</v>
      </c>
      <c r="B5" s="1">
        <v>-0.15</v>
      </c>
      <c r="C5" s="1">
        <v>0.25</v>
      </c>
      <c r="D5" s="1">
        <v>-5.645E-2</v>
      </c>
      <c r="E5" s="1">
        <v>-0.25</v>
      </c>
      <c r="F5" s="1">
        <v>0.1731</v>
      </c>
      <c r="G5" s="1">
        <v>-0.25</v>
      </c>
      <c r="H5" s="1">
        <v>-0.25</v>
      </c>
      <c r="I5" s="1">
        <v>-5.7689999999999998E-2</v>
      </c>
      <c r="J5" s="1">
        <v>3.261E-2</v>
      </c>
      <c r="K5" s="1">
        <v>0.25</v>
      </c>
      <c r="L5" s="1">
        <v>-6.4099999999999999E-3</v>
      </c>
      <c r="M5" s="1">
        <v>-0.13719999999999999</v>
      </c>
      <c r="N5" s="1">
        <v>-0.25</v>
      </c>
      <c r="O5" s="1">
        <v>0.51600000000000001</v>
      </c>
      <c r="P5" s="1">
        <v>0.1048</v>
      </c>
    </row>
    <row r="6" spans="1:16" x14ac:dyDescent="0.3">
      <c r="A6" s="1">
        <v>4</v>
      </c>
      <c r="B6" s="1">
        <v>0.40379999999999999</v>
      </c>
      <c r="C6" s="1">
        <v>0.25</v>
      </c>
      <c r="D6" s="1">
        <v>0.3145</v>
      </c>
      <c r="E6" s="1">
        <v>-0.22189999999999999</v>
      </c>
      <c r="F6" s="1">
        <v>0.48749999999999999</v>
      </c>
      <c r="G6" s="1">
        <v>0.30840000000000001</v>
      </c>
      <c r="H6" s="1">
        <v>0.1855</v>
      </c>
      <c r="I6" s="1">
        <v>0.25</v>
      </c>
      <c r="J6" s="1">
        <v>0.25</v>
      </c>
      <c r="K6" s="1">
        <v>0.51600000000000001</v>
      </c>
      <c r="L6" s="1">
        <v>0.28849999999999998</v>
      </c>
      <c r="M6" s="1">
        <v>0.2203</v>
      </c>
      <c r="N6" s="1">
        <v>-0.16300000000000001</v>
      </c>
      <c r="O6" s="1">
        <v>0.75</v>
      </c>
      <c r="P6" s="1">
        <v>0.379</v>
      </c>
    </row>
    <row r="7" spans="1:16" x14ac:dyDescent="0.3">
      <c r="A7" s="1">
        <v>5</v>
      </c>
      <c r="B7" s="1">
        <v>0.25</v>
      </c>
      <c r="C7" s="1">
        <v>0.46279999999999999</v>
      </c>
      <c r="D7" s="1">
        <v>0.25</v>
      </c>
      <c r="E7" s="1">
        <v>3.4360000000000002E-2</v>
      </c>
      <c r="F7" s="1">
        <v>1.006</v>
      </c>
      <c r="G7" s="1">
        <v>0.25</v>
      </c>
      <c r="H7" s="1">
        <v>0.25</v>
      </c>
      <c r="I7" s="1">
        <v>0.25</v>
      </c>
      <c r="J7" s="1">
        <v>0.71140000000000003</v>
      </c>
      <c r="K7" s="1">
        <v>1.0049999999999999</v>
      </c>
      <c r="L7" s="1">
        <v>0.32690000000000002</v>
      </c>
      <c r="M7" s="1">
        <v>0.49669999999999997</v>
      </c>
      <c r="N7" s="1">
        <v>0.25</v>
      </c>
      <c r="O7" s="1">
        <v>1.1970000000000001</v>
      </c>
      <c r="P7" s="1">
        <v>0.79690000000000005</v>
      </c>
    </row>
    <row r="8" spans="1:16" x14ac:dyDescent="0.3">
      <c r="A8" s="1">
        <v>6</v>
      </c>
      <c r="B8" s="1">
        <v>0.2878</v>
      </c>
      <c r="C8" s="1">
        <v>0.75</v>
      </c>
      <c r="D8" s="1">
        <v>0.66859999999999997</v>
      </c>
      <c r="E8" s="1">
        <v>0.25</v>
      </c>
      <c r="F8" s="1">
        <v>1.47</v>
      </c>
      <c r="G8" s="1">
        <v>0.25</v>
      </c>
      <c r="H8" s="1">
        <v>0.25</v>
      </c>
      <c r="I8" s="1">
        <v>0.4158</v>
      </c>
      <c r="J8" s="1">
        <v>1.107</v>
      </c>
      <c r="K8" s="1">
        <v>0.42020000000000002</v>
      </c>
      <c r="L8" s="1">
        <v>0.75</v>
      </c>
      <c r="M8" s="1">
        <v>1.0980000000000001</v>
      </c>
      <c r="N8" s="1">
        <v>0.25</v>
      </c>
      <c r="O8" s="1">
        <v>1.6870000000000001</v>
      </c>
      <c r="P8" s="1">
        <v>1.25</v>
      </c>
    </row>
    <row r="9" spans="1:16" x14ac:dyDescent="0.3">
      <c r="A9" s="1">
        <v>7</v>
      </c>
      <c r="B9" s="1">
        <v>0.75</v>
      </c>
      <c r="C9" s="1">
        <v>1.1459999999999999</v>
      </c>
      <c r="D9" s="1">
        <v>0.75</v>
      </c>
      <c r="E9" s="1">
        <v>0.25</v>
      </c>
      <c r="F9" s="1">
        <v>1.837</v>
      </c>
      <c r="G9" s="1">
        <v>0.71430000000000005</v>
      </c>
      <c r="H9" s="1">
        <v>0.66010000000000002</v>
      </c>
      <c r="I9" s="1">
        <v>0.75</v>
      </c>
      <c r="J9" s="1">
        <v>1.569</v>
      </c>
      <c r="K9" s="1">
        <v>0.75</v>
      </c>
      <c r="L9" s="1">
        <v>0.75</v>
      </c>
      <c r="M9" s="1">
        <v>1.5269999999999999</v>
      </c>
      <c r="N9" s="1">
        <v>0.3458</v>
      </c>
      <c r="O9" s="1">
        <v>2.2069999999999999</v>
      </c>
      <c r="P9" s="1">
        <v>1.681</v>
      </c>
    </row>
    <row r="10" spans="1:16" x14ac:dyDescent="0.3">
      <c r="A10" s="1">
        <v>8</v>
      </c>
      <c r="B10" s="1">
        <v>0.75</v>
      </c>
      <c r="C10" s="1">
        <v>1.25</v>
      </c>
      <c r="D10" s="1">
        <v>0.75</v>
      </c>
      <c r="E10" s="1">
        <v>0.55330000000000001</v>
      </c>
      <c r="F10" s="1">
        <v>2.25</v>
      </c>
      <c r="G10" s="1">
        <v>0.75</v>
      </c>
      <c r="H10" s="1">
        <v>0.75</v>
      </c>
      <c r="I10" s="1">
        <v>0.75</v>
      </c>
      <c r="J10" s="1">
        <v>2.375</v>
      </c>
      <c r="K10" s="1">
        <v>1.2390000000000001</v>
      </c>
      <c r="L10" s="1">
        <v>0.99419999999999997</v>
      </c>
      <c r="M10" s="1">
        <v>1.9530000000000001</v>
      </c>
      <c r="N10" s="1">
        <v>0.75</v>
      </c>
      <c r="O10" s="1">
        <v>2.927</v>
      </c>
      <c r="P10" s="1">
        <v>1.889</v>
      </c>
    </row>
    <row r="11" spans="1:16" x14ac:dyDescent="0.3">
      <c r="A11" s="1">
        <v>9</v>
      </c>
      <c r="B11" s="1">
        <v>0.76019999999999999</v>
      </c>
      <c r="C11" s="1">
        <v>1.6559999999999999</v>
      </c>
      <c r="D11" s="1">
        <v>1.1439999999999999</v>
      </c>
      <c r="E11" s="1">
        <v>0.75</v>
      </c>
      <c r="F11" s="1">
        <v>2.7639999999999998</v>
      </c>
      <c r="G11" s="1">
        <v>0.9103</v>
      </c>
      <c r="H11" s="1">
        <v>0.75</v>
      </c>
      <c r="I11" s="1">
        <v>1.079</v>
      </c>
      <c r="J11" s="1">
        <v>2.8730000000000002</v>
      </c>
      <c r="K11" s="1">
        <v>1.355</v>
      </c>
      <c r="L11" s="1">
        <v>1.25</v>
      </c>
      <c r="M11" s="1">
        <v>2.3650000000000002</v>
      </c>
      <c r="N11" s="1">
        <v>0.75</v>
      </c>
      <c r="O11" s="1">
        <v>3.41</v>
      </c>
      <c r="P11" s="1">
        <v>2.3479999999999999</v>
      </c>
    </row>
    <row r="12" spans="1:16" x14ac:dyDescent="0.3">
      <c r="A12" s="1">
        <v>10</v>
      </c>
      <c r="B12" s="1">
        <v>1.25</v>
      </c>
      <c r="C12" s="1">
        <v>1.75</v>
      </c>
      <c r="D12" s="1">
        <v>1.25</v>
      </c>
      <c r="E12" s="1">
        <v>0.75</v>
      </c>
      <c r="F12" s="1">
        <v>3.141</v>
      </c>
      <c r="G12" s="1">
        <v>1.25</v>
      </c>
      <c r="H12" s="1">
        <v>1.115</v>
      </c>
      <c r="I12" s="1">
        <v>1.25</v>
      </c>
      <c r="J12" s="1">
        <v>3.4169999999999998</v>
      </c>
      <c r="K12" s="1">
        <v>1.75</v>
      </c>
      <c r="L12" s="1">
        <v>1.5209999999999999</v>
      </c>
      <c r="M12" s="1">
        <v>3.0710000000000002</v>
      </c>
      <c r="N12" s="1">
        <v>0.75</v>
      </c>
      <c r="O12" s="1">
        <v>3.8650000000000002</v>
      </c>
      <c r="P12" s="1">
        <v>3.0609999999999999</v>
      </c>
    </row>
    <row r="13" spans="1:16" x14ac:dyDescent="0.3">
      <c r="A13" s="1">
        <v>11</v>
      </c>
      <c r="B13" s="1">
        <v>1.25</v>
      </c>
      <c r="C13" s="1">
        <v>2.073</v>
      </c>
      <c r="D13" s="1">
        <v>2.0339999999999998</v>
      </c>
      <c r="E13" s="1">
        <v>1.026</v>
      </c>
      <c r="F13" s="1">
        <v>3.609</v>
      </c>
      <c r="G13" s="1">
        <v>1.25</v>
      </c>
      <c r="H13" s="1">
        <v>1.25</v>
      </c>
      <c r="I13" s="1">
        <v>1.69</v>
      </c>
      <c r="J13" s="1">
        <v>4.4770000000000003</v>
      </c>
      <c r="K13" s="1">
        <v>1.75</v>
      </c>
      <c r="L13" s="1">
        <v>1.75</v>
      </c>
      <c r="M13" s="1">
        <v>3.5289999999999999</v>
      </c>
      <c r="N13" s="1">
        <v>1.23</v>
      </c>
      <c r="O13" s="1">
        <v>4.25</v>
      </c>
      <c r="P13" s="1">
        <v>5.2489999999999997</v>
      </c>
    </row>
    <row r="14" spans="1:16" x14ac:dyDescent="0.3">
      <c r="A14" s="1">
        <v>12</v>
      </c>
      <c r="B14" s="1">
        <v>1.9079999999999999</v>
      </c>
      <c r="C14" s="1">
        <v>2.25</v>
      </c>
      <c r="D14" s="1">
        <v>1.536</v>
      </c>
      <c r="E14" s="1">
        <v>1.25</v>
      </c>
      <c r="F14" s="1">
        <v>4.4059999999999997</v>
      </c>
      <c r="G14" s="1">
        <v>1.4950000000000001</v>
      </c>
      <c r="H14" s="1">
        <v>1.306</v>
      </c>
      <c r="I14" s="1">
        <v>1.8540000000000001</v>
      </c>
      <c r="J14" s="1">
        <v>5.2839999999999998</v>
      </c>
      <c r="K14" s="1">
        <v>2.1800000000000002</v>
      </c>
      <c r="L14" s="1">
        <v>1.798</v>
      </c>
      <c r="M14" s="1">
        <v>3.9889999999999999</v>
      </c>
      <c r="N14" s="1">
        <v>1.25</v>
      </c>
      <c r="O14" s="1">
        <v>4.782</v>
      </c>
      <c r="P14" s="1">
        <v>6.4279999999999999</v>
      </c>
    </row>
    <row r="15" spans="1:16" x14ac:dyDescent="0.3">
      <c r="A15" s="1">
        <v>13</v>
      </c>
      <c r="B15" s="1">
        <v>1.75</v>
      </c>
      <c r="C15" s="1">
        <v>2.63</v>
      </c>
      <c r="D15" s="1">
        <v>2.34</v>
      </c>
      <c r="E15" s="1">
        <v>1.496</v>
      </c>
      <c r="F15" s="1">
        <v>9</v>
      </c>
      <c r="G15" s="1">
        <v>1.75</v>
      </c>
      <c r="H15" s="1">
        <v>1.75</v>
      </c>
      <c r="I15" s="1">
        <v>2.25</v>
      </c>
      <c r="J15" s="1">
        <v>6.7859999999999996</v>
      </c>
      <c r="K15" s="1">
        <v>3.1659999999999999</v>
      </c>
      <c r="L15" s="1">
        <v>2.25</v>
      </c>
      <c r="M15" s="1">
        <v>4.5110000000000001</v>
      </c>
      <c r="N15" s="1">
        <v>1.5660000000000001</v>
      </c>
      <c r="O15" s="1">
        <v>7.6619999999999999</v>
      </c>
      <c r="P15" s="1">
        <v>9.2949999999999999</v>
      </c>
    </row>
    <row r="16" spans="1:16" x14ac:dyDescent="0.3">
      <c r="A16" s="1">
        <v>14</v>
      </c>
      <c r="B16" s="1">
        <v>2.0139999999999998</v>
      </c>
      <c r="C16" s="1">
        <v>2.75</v>
      </c>
      <c r="D16" s="1">
        <v>4.226</v>
      </c>
      <c r="E16" s="1">
        <v>1.75</v>
      </c>
      <c r="F16" s="1">
        <v>12.92</v>
      </c>
      <c r="G16" s="1">
        <v>1.919</v>
      </c>
      <c r="H16" s="1">
        <v>1.8069999999999999</v>
      </c>
      <c r="I16" s="1">
        <v>2.5249999999999999</v>
      </c>
      <c r="J16" s="1">
        <v>8.6489999999999991</v>
      </c>
      <c r="K16" s="1">
        <v>2.4350000000000001</v>
      </c>
      <c r="L16" s="1">
        <v>2.25</v>
      </c>
      <c r="M16" s="1">
        <v>5.5830000000000002</v>
      </c>
      <c r="N16" s="1">
        <v>1.75</v>
      </c>
      <c r="O16" s="1">
        <v>15.09</v>
      </c>
      <c r="P16" s="1">
        <v>11.17</v>
      </c>
    </row>
    <row r="17" spans="1:16" x14ac:dyDescent="0.3">
      <c r="A17" s="1">
        <v>15</v>
      </c>
      <c r="B17" s="1">
        <v>2.25</v>
      </c>
      <c r="C17" s="1">
        <v>3.2109999999999999</v>
      </c>
      <c r="D17" s="1">
        <v>2.25</v>
      </c>
      <c r="E17" s="1">
        <v>2.0939999999999999</v>
      </c>
      <c r="F17" s="1">
        <v>14.29</v>
      </c>
      <c r="G17" s="1">
        <v>2.25</v>
      </c>
      <c r="H17" s="1">
        <v>2.25</v>
      </c>
      <c r="I17" s="1">
        <v>2.75</v>
      </c>
      <c r="J17" s="1">
        <v>10.77</v>
      </c>
      <c r="K17" s="1">
        <v>12.35</v>
      </c>
      <c r="L17" s="1">
        <v>3.2160000000000002</v>
      </c>
      <c r="M17" s="1">
        <v>6.6639999999999997</v>
      </c>
      <c r="N17" s="1">
        <v>2.1640000000000001</v>
      </c>
      <c r="O17" s="1">
        <v>18.34</v>
      </c>
      <c r="P17" s="1">
        <v>12.72</v>
      </c>
    </row>
    <row r="18" spans="1:16" x14ac:dyDescent="0.3">
      <c r="A18" s="1">
        <v>16</v>
      </c>
      <c r="B18" s="1">
        <v>3.6589999999999998</v>
      </c>
      <c r="C18" s="1">
        <v>3.25</v>
      </c>
      <c r="D18" s="1">
        <v>3.0179999999999998</v>
      </c>
      <c r="E18" s="1">
        <v>2.25</v>
      </c>
      <c r="F18" s="1">
        <v>15.61</v>
      </c>
      <c r="G18" s="1">
        <v>2.3559999999999999</v>
      </c>
      <c r="H18" s="1">
        <v>2.35</v>
      </c>
      <c r="I18" s="1">
        <v>3.0779999999999998</v>
      </c>
      <c r="J18" s="1">
        <v>12.2</v>
      </c>
      <c r="K18" s="1">
        <v>19.420000000000002</v>
      </c>
      <c r="L18" s="1">
        <v>10.7</v>
      </c>
      <c r="M18" s="1">
        <v>7.6520000000000001</v>
      </c>
      <c r="N18" s="1">
        <v>2.25</v>
      </c>
      <c r="O18" s="1">
        <v>17</v>
      </c>
      <c r="P18" s="1">
        <v>14.4</v>
      </c>
    </row>
    <row r="19" spans="1:16" x14ac:dyDescent="0.3">
      <c r="A19" s="1">
        <v>17</v>
      </c>
      <c r="B19" s="1">
        <v>5.1669999999999998</v>
      </c>
      <c r="C19" s="1">
        <v>3.597</v>
      </c>
      <c r="D19" s="1">
        <v>3.18</v>
      </c>
      <c r="E19" s="1">
        <v>2.581</v>
      </c>
      <c r="F19" s="1">
        <v>17.350000000000001</v>
      </c>
      <c r="G19" s="1">
        <v>2.75</v>
      </c>
      <c r="H19" s="1">
        <v>2.75</v>
      </c>
      <c r="I19" s="1">
        <v>3.25</v>
      </c>
      <c r="J19" s="1">
        <v>13.1</v>
      </c>
      <c r="K19" s="1">
        <v>20.69</v>
      </c>
      <c r="L19" s="1">
        <v>16.95</v>
      </c>
      <c r="M19" s="1">
        <v>8.4819999999999993</v>
      </c>
      <c r="N19" s="1">
        <v>2.6579999999999999</v>
      </c>
      <c r="O19" s="1">
        <v>20.69</v>
      </c>
      <c r="P19" s="1">
        <v>15.66</v>
      </c>
    </row>
    <row r="20" spans="1:16" x14ac:dyDescent="0.3">
      <c r="A20" s="1">
        <v>18</v>
      </c>
      <c r="B20" s="1">
        <v>5.415</v>
      </c>
      <c r="C20" s="1">
        <v>3.75</v>
      </c>
      <c r="D20" s="1">
        <v>2.75</v>
      </c>
      <c r="E20" s="1">
        <v>2.75</v>
      </c>
      <c r="F20" s="1">
        <v>18.690000000000001</v>
      </c>
      <c r="G20" s="1">
        <v>2.91</v>
      </c>
      <c r="H20" s="1">
        <v>2.8559999999999999</v>
      </c>
      <c r="I20" s="1">
        <v>3.4550000000000001</v>
      </c>
      <c r="J20" s="1">
        <v>14.28</v>
      </c>
      <c r="K20" s="1">
        <v>22.96</v>
      </c>
      <c r="L20" s="1">
        <v>18.82</v>
      </c>
      <c r="M20" s="1">
        <v>9.5950000000000006</v>
      </c>
      <c r="N20" s="1">
        <v>2.75</v>
      </c>
      <c r="O20" s="1">
        <v>21.38</v>
      </c>
      <c r="P20" s="1">
        <v>16.68</v>
      </c>
    </row>
    <row r="21" spans="1:16" x14ac:dyDescent="0.3">
      <c r="A21" s="1">
        <v>19</v>
      </c>
      <c r="B21" s="1">
        <v>3.8359999999999999</v>
      </c>
      <c r="C21" s="1">
        <v>4.1379999999999999</v>
      </c>
      <c r="D21" s="1">
        <v>9.73</v>
      </c>
      <c r="E21" s="1">
        <v>3.0979999999999999</v>
      </c>
      <c r="F21" s="1">
        <v>21.12</v>
      </c>
      <c r="G21" s="1">
        <v>3.25</v>
      </c>
      <c r="H21" s="1">
        <v>3.25</v>
      </c>
      <c r="I21" s="1">
        <v>3.75</v>
      </c>
      <c r="J21" s="1">
        <v>16.22</v>
      </c>
      <c r="K21" s="1">
        <v>26.27</v>
      </c>
      <c r="L21" s="1">
        <v>19.62</v>
      </c>
      <c r="M21" s="1">
        <v>10.53</v>
      </c>
      <c r="N21" s="1">
        <v>3.13</v>
      </c>
      <c r="O21" s="1">
        <v>25.02</v>
      </c>
      <c r="P21" s="1">
        <v>18.57</v>
      </c>
    </row>
    <row r="22" spans="1:16" x14ac:dyDescent="0.3">
      <c r="A22" s="1">
        <v>20</v>
      </c>
      <c r="B22" s="1">
        <v>8.3049999999999997</v>
      </c>
      <c r="C22" s="1">
        <v>4.25</v>
      </c>
      <c r="D22" s="1">
        <v>19.37</v>
      </c>
      <c r="E22" s="1">
        <v>3.25</v>
      </c>
      <c r="F22" s="1">
        <v>23.44</v>
      </c>
      <c r="G22" s="1">
        <v>3.629</v>
      </c>
      <c r="H22" s="1">
        <v>3.3149999999999999</v>
      </c>
      <c r="I22" s="1">
        <v>3.9990000000000001</v>
      </c>
      <c r="J22" s="1">
        <v>17.86</v>
      </c>
      <c r="K22" s="1">
        <v>26.1</v>
      </c>
      <c r="L22" s="1">
        <v>23.31</v>
      </c>
      <c r="M22" s="1">
        <v>11.55</v>
      </c>
      <c r="N22" s="1">
        <v>3.25</v>
      </c>
      <c r="O22" s="1">
        <v>27.31</v>
      </c>
      <c r="P22" s="1">
        <v>21.01</v>
      </c>
    </row>
    <row r="23" spans="1:16" x14ac:dyDescent="0.3">
      <c r="A23" s="1">
        <v>21</v>
      </c>
      <c r="B23" s="1">
        <v>6.81</v>
      </c>
      <c r="C23" s="1">
        <v>4.3339999999999996</v>
      </c>
      <c r="D23" s="1">
        <v>21.76</v>
      </c>
      <c r="E23" s="1">
        <v>3.5419999999999998</v>
      </c>
      <c r="F23" s="1">
        <v>25.48</v>
      </c>
      <c r="G23" s="1">
        <v>4.5060000000000002</v>
      </c>
      <c r="H23" s="1">
        <v>3.7229999999999999</v>
      </c>
      <c r="I23" s="1">
        <v>4.25</v>
      </c>
      <c r="J23" s="1">
        <v>18.88</v>
      </c>
      <c r="K23" s="1">
        <v>29.99</v>
      </c>
      <c r="L23" s="1">
        <v>23.92</v>
      </c>
      <c r="M23" s="1">
        <v>12.19</v>
      </c>
      <c r="N23" s="1">
        <v>3.48</v>
      </c>
      <c r="O23" s="1">
        <v>29.75</v>
      </c>
      <c r="P23" s="1">
        <v>22.43</v>
      </c>
    </row>
    <row r="24" spans="1:16" x14ac:dyDescent="0.3">
      <c r="A24" s="1">
        <v>22</v>
      </c>
      <c r="B24" s="1">
        <v>8.7100000000000009</v>
      </c>
      <c r="C24" s="1">
        <v>4.75</v>
      </c>
      <c r="D24" s="1">
        <v>24.25</v>
      </c>
      <c r="E24" s="1">
        <v>3.75</v>
      </c>
      <c r="F24" s="1">
        <v>27.95</v>
      </c>
      <c r="G24" s="1">
        <v>5.4790000000000001</v>
      </c>
      <c r="H24" s="1">
        <v>3.782</v>
      </c>
      <c r="I24" s="1">
        <v>4.25</v>
      </c>
      <c r="J24" s="1">
        <v>20.36</v>
      </c>
      <c r="K24" s="1">
        <v>34.61</v>
      </c>
      <c r="L24" s="1">
        <v>28.76</v>
      </c>
      <c r="M24" s="1">
        <v>12.98</v>
      </c>
      <c r="N24" s="1">
        <v>3.75</v>
      </c>
      <c r="O24" s="1">
        <v>37.159999999999997</v>
      </c>
      <c r="P24" s="1">
        <v>23.51</v>
      </c>
    </row>
    <row r="25" spans="1:16" x14ac:dyDescent="0.3">
      <c r="A25" s="1">
        <v>23</v>
      </c>
      <c r="B25" s="1">
        <v>10.27</v>
      </c>
      <c r="C25" s="1">
        <v>4.75</v>
      </c>
      <c r="D25" s="1">
        <v>29.9</v>
      </c>
      <c r="E25" s="1">
        <v>4.1340000000000003</v>
      </c>
      <c r="F25" s="1">
        <v>32.03</v>
      </c>
      <c r="G25" s="1">
        <v>6.5490000000000004</v>
      </c>
      <c r="H25" s="1">
        <v>4.25</v>
      </c>
      <c r="I25" s="1">
        <v>4.6539999999999999</v>
      </c>
      <c r="J25" s="1">
        <v>23.36</v>
      </c>
      <c r="K25" s="1">
        <v>34.78</v>
      </c>
      <c r="L25" s="1">
        <v>30.49</v>
      </c>
      <c r="M25" s="1">
        <v>14.65</v>
      </c>
      <c r="N25" s="1">
        <v>4.1100000000000003</v>
      </c>
      <c r="O25" s="1">
        <v>38.67</v>
      </c>
      <c r="P25" s="1">
        <v>26.07</v>
      </c>
    </row>
    <row r="26" spans="1:16" x14ac:dyDescent="0.3">
      <c r="A26" s="1">
        <v>24</v>
      </c>
      <c r="B26" s="1">
        <v>11.23</v>
      </c>
      <c r="C26" s="1">
        <v>4.9589999999999996</v>
      </c>
      <c r="D26" s="1">
        <v>31.39</v>
      </c>
      <c r="E26" s="1">
        <v>4.25</v>
      </c>
      <c r="F26" s="1">
        <v>32.65</v>
      </c>
      <c r="G26" s="1">
        <v>7.5880000000000001</v>
      </c>
      <c r="H26" s="1">
        <v>4.25</v>
      </c>
      <c r="I26" s="1">
        <v>4.75</v>
      </c>
      <c r="J26" s="1">
        <v>25.02</v>
      </c>
      <c r="K26" s="1">
        <v>37.6</v>
      </c>
      <c r="L26" s="1">
        <v>33.81</v>
      </c>
      <c r="M26" s="1">
        <v>15.94</v>
      </c>
      <c r="N26" s="1">
        <v>4.25</v>
      </c>
      <c r="O26" s="1">
        <v>38.51</v>
      </c>
      <c r="P26" s="1">
        <v>28.41</v>
      </c>
    </row>
    <row r="27" spans="1:16" x14ac:dyDescent="0.3">
      <c r="A27" s="1">
        <v>25</v>
      </c>
      <c r="B27" s="1">
        <v>12.55</v>
      </c>
      <c r="C27" s="1">
        <v>5.25</v>
      </c>
      <c r="D27" s="1">
        <v>32.909999999999997</v>
      </c>
      <c r="E27" s="1">
        <v>4.6020000000000003</v>
      </c>
      <c r="F27" s="1">
        <v>37.25</v>
      </c>
      <c r="G27" s="1">
        <v>8.6980000000000004</v>
      </c>
      <c r="H27" s="1">
        <v>4.5049999999999999</v>
      </c>
      <c r="I27" s="1">
        <v>4.75</v>
      </c>
      <c r="J27" s="1">
        <v>27.29</v>
      </c>
      <c r="K27" s="1">
        <v>41.46</v>
      </c>
      <c r="L27" s="1">
        <v>31.67</v>
      </c>
      <c r="M27" s="1">
        <v>17.68</v>
      </c>
      <c r="N27" s="1">
        <v>4.452</v>
      </c>
      <c r="O27" s="1">
        <v>42.42</v>
      </c>
      <c r="P27" s="1">
        <v>29.97</v>
      </c>
    </row>
    <row r="28" spans="1:16" x14ac:dyDescent="0.3">
      <c r="A28" s="1">
        <v>26</v>
      </c>
      <c r="B28" s="1">
        <v>14.39</v>
      </c>
      <c r="C28" s="1">
        <v>6.2279999999999998</v>
      </c>
      <c r="D28" s="1">
        <v>20.440000000000001</v>
      </c>
      <c r="E28" s="1">
        <v>4.75</v>
      </c>
      <c r="F28" s="1">
        <v>42.43</v>
      </c>
      <c r="G28" s="1">
        <v>10.31</v>
      </c>
      <c r="H28" s="1">
        <v>4.75</v>
      </c>
      <c r="I28" s="1">
        <v>5.2389999999999999</v>
      </c>
      <c r="J28" s="1">
        <v>28.52</v>
      </c>
      <c r="K28" s="1">
        <v>44.85</v>
      </c>
      <c r="L28" s="1">
        <v>29.88</v>
      </c>
      <c r="M28" s="1">
        <v>18.77</v>
      </c>
      <c r="N28" s="1">
        <v>4.75</v>
      </c>
      <c r="O28" s="1">
        <v>44.66</v>
      </c>
      <c r="P28" s="1">
        <v>31.35</v>
      </c>
    </row>
    <row r="29" spans="1:16" x14ac:dyDescent="0.3">
      <c r="A29" s="1">
        <v>27</v>
      </c>
      <c r="B29" s="1">
        <v>14.87</v>
      </c>
      <c r="C29" s="1">
        <v>6.2160000000000002</v>
      </c>
      <c r="D29" s="1">
        <v>30.53</v>
      </c>
      <c r="E29" s="1">
        <v>5.1449999999999996</v>
      </c>
      <c r="F29" s="1">
        <v>44.68</v>
      </c>
      <c r="G29" s="1">
        <v>12.04</v>
      </c>
      <c r="H29" s="1">
        <v>4.75</v>
      </c>
      <c r="I29" s="1">
        <v>5.25</v>
      </c>
      <c r="J29" s="1">
        <v>31.22</v>
      </c>
      <c r="K29" s="1">
        <v>49.08</v>
      </c>
      <c r="L29" s="1">
        <v>35.520000000000003</v>
      </c>
      <c r="M29" s="1">
        <v>19.649999999999999</v>
      </c>
      <c r="N29" s="1">
        <v>4.851</v>
      </c>
      <c r="O29" s="1">
        <v>50.46</v>
      </c>
      <c r="P29" s="1">
        <v>33.950000000000003</v>
      </c>
    </row>
    <row r="30" spans="1:16" x14ac:dyDescent="0.3">
      <c r="A30" s="1">
        <v>28</v>
      </c>
      <c r="B30" s="1">
        <v>15.9</v>
      </c>
      <c r="C30" s="1">
        <v>5.75</v>
      </c>
      <c r="D30" s="1">
        <v>18.78</v>
      </c>
      <c r="E30" s="1">
        <v>5.25</v>
      </c>
      <c r="F30" s="1">
        <v>47.65</v>
      </c>
      <c r="G30" s="1">
        <v>13.71</v>
      </c>
      <c r="H30" s="1">
        <v>5.2140000000000004</v>
      </c>
      <c r="I30" s="1">
        <v>10.43</v>
      </c>
      <c r="J30" s="1">
        <v>33.31</v>
      </c>
      <c r="K30" s="1">
        <v>40.83</v>
      </c>
      <c r="L30" s="1">
        <v>26.99</v>
      </c>
      <c r="M30" s="1">
        <v>21.19</v>
      </c>
      <c r="N30" s="1">
        <v>5.25</v>
      </c>
      <c r="O30" s="1">
        <v>53.89</v>
      </c>
      <c r="P30" s="1">
        <v>39.340000000000003</v>
      </c>
    </row>
    <row r="31" spans="1:16" x14ac:dyDescent="0.3">
      <c r="A31" s="1">
        <v>29</v>
      </c>
      <c r="B31" s="1">
        <v>18.77</v>
      </c>
      <c r="C31" s="1">
        <v>5.883</v>
      </c>
      <c r="D31" s="1">
        <v>22.26</v>
      </c>
      <c r="E31" s="1">
        <v>5.6719999999999997</v>
      </c>
      <c r="F31" s="1">
        <v>49.64</v>
      </c>
      <c r="G31" s="1">
        <v>12.16</v>
      </c>
      <c r="H31" s="1">
        <v>5.25</v>
      </c>
      <c r="I31" s="1">
        <v>5.75</v>
      </c>
      <c r="J31" s="1">
        <v>35.4</v>
      </c>
      <c r="K31" s="1">
        <v>38.17</v>
      </c>
      <c r="L31" s="1">
        <v>29.69</v>
      </c>
      <c r="M31" s="1">
        <v>22.26</v>
      </c>
      <c r="N31" s="1">
        <v>5.3630000000000004</v>
      </c>
      <c r="O31" s="1">
        <v>57.69</v>
      </c>
      <c r="P31" s="1">
        <v>38.9</v>
      </c>
    </row>
    <row r="32" spans="1:16" x14ac:dyDescent="0.3">
      <c r="A32" s="1">
        <v>30</v>
      </c>
      <c r="B32" s="1">
        <v>17.03</v>
      </c>
      <c r="C32" s="1">
        <v>15.46</v>
      </c>
      <c r="D32" s="1">
        <v>21.79</v>
      </c>
      <c r="E32" s="1">
        <v>5.75</v>
      </c>
      <c r="F32" s="1">
        <v>52.27</v>
      </c>
      <c r="G32" s="1">
        <v>13.06</v>
      </c>
      <c r="H32" s="1">
        <v>11.91</v>
      </c>
      <c r="I32" s="1">
        <v>5.75</v>
      </c>
      <c r="J32" s="1">
        <v>37.409999999999997</v>
      </c>
      <c r="K32" s="1">
        <v>46.4</v>
      </c>
      <c r="L32" s="1">
        <v>39.83</v>
      </c>
      <c r="M32" s="1">
        <v>23.77</v>
      </c>
      <c r="N32" s="1">
        <v>5.75</v>
      </c>
      <c r="O32" s="1">
        <v>61.44</v>
      </c>
      <c r="P32" s="1">
        <v>43.34</v>
      </c>
    </row>
    <row r="33" spans="1:16" x14ac:dyDescent="0.3">
      <c r="A33" s="1">
        <v>31</v>
      </c>
      <c r="B33" s="1">
        <v>26.04</v>
      </c>
      <c r="C33" s="1">
        <v>11.04</v>
      </c>
      <c r="D33" s="1">
        <v>24.72</v>
      </c>
      <c r="E33" s="1">
        <v>6.1260000000000003</v>
      </c>
      <c r="F33" s="1">
        <v>53.99</v>
      </c>
      <c r="G33" s="1">
        <v>16.510000000000002</v>
      </c>
      <c r="H33" s="1">
        <v>5.75</v>
      </c>
      <c r="I33" s="1">
        <v>5.9859999999999998</v>
      </c>
      <c r="J33" s="1">
        <v>39.94</v>
      </c>
      <c r="K33" s="1">
        <v>57.68</v>
      </c>
      <c r="L33" s="1">
        <v>43.4</v>
      </c>
      <c r="M33" s="1">
        <v>24.62</v>
      </c>
      <c r="N33" s="1">
        <v>5.8259999999999996</v>
      </c>
      <c r="O33" s="1">
        <v>65.88</v>
      </c>
      <c r="P33" s="1">
        <v>46.26</v>
      </c>
    </row>
    <row r="34" spans="1:16" x14ac:dyDescent="0.3">
      <c r="A34" s="1">
        <v>32</v>
      </c>
      <c r="B34" s="1">
        <v>21.01</v>
      </c>
      <c r="C34" s="1">
        <v>26.94</v>
      </c>
      <c r="D34" s="1">
        <v>31.02</v>
      </c>
      <c r="E34" s="1">
        <v>6.25</v>
      </c>
      <c r="F34" s="1">
        <v>57</v>
      </c>
      <c r="G34" s="1">
        <v>16.41</v>
      </c>
      <c r="H34" s="1">
        <v>5.7709999999999999</v>
      </c>
      <c r="I34" s="1">
        <v>6.25</v>
      </c>
      <c r="J34" s="1">
        <v>41.54</v>
      </c>
      <c r="K34" s="1">
        <v>50.65</v>
      </c>
      <c r="L34" s="1">
        <v>40.799999999999997</v>
      </c>
      <c r="M34" s="1">
        <v>25.81</v>
      </c>
      <c r="N34" s="1">
        <v>6.25</v>
      </c>
      <c r="O34" s="1">
        <v>70.64</v>
      </c>
      <c r="P34" s="1">
        <v>46.17</v>
      </c>
    </row>
    <row r="35" spans="1:16" x14ac:dyDescent="0.3">
      <c r="A35" s="1">
        <v>33</v>
      </c>
      <c r="B35" s="1">
        <v>23.98</v>
      </c>
      <c r="C35" s="1">
        <v>23.46</v>
      </c>
      <c r="D35" s="1">
        <v>34.479999999999997</v>
      </c>
      <c r="E35" s="1">
        <v>7.2569999999999997</v>
      </c>
      <c r="F35" s="1">
        <v>61.09</v>
      </c>
      <c r="G35" s="1">
        <v>17.989999999999998</v>
      </c>
      <c r="H35" s="1">
        <v>6.25</v>
      </c>
      <c r="I35" s="1">
        <v>15.51</v>
      </c>
      <c r="J35" s="1">
        <v>43.33</v>
      </c>
      <c r="K35" s="1">
        <v>51.97</v>
      </c>
      <c r="L35" s="1">
        <v>39.43</v>
      </c>
      <c r="M35" s="1">
        <v>27.01</v>
      </c>
      <c r="N35" s="1">
        <v>6.2949999999999999</v>
      </c>
      <c r="O35" s="1">
        <v>74.3</v>
      </c>
      <c r="P35" s="1">
        <v>49.52</v>
      </c>
    </row>
    <row r="36" spans="1:16" x14ac:dyDescent="0.3">
      <c r="A36" s="1">
        <v>34</v>
      </c>
      <c r="B36" s="1">
        <v>24.34</v>
      </c>
      <c r="C36" s="1">
        <v>15.46</v>
      </c>
      <c r="D36" s="1">
        <v>37.22</v>
      </c>
      <c r="E36" s="1">
        <v>6.75</v>
      </c>
      <c r="F36" s="1">
        <v>64.099999999999994</v>
      </c>
      <c r="G36" s="1">
        <v>20.39</v>
      </c>
      <c r="H36" s="1">
        <v>6.25</v>
      </c>
      <c r="I36" s="1">
        <v>22.61</v>
      </c>
      <c r="J36" s="1">
        <v>46.02</v>
      </c>
      <c r="K36" s="1">
        <v>62.47</v>
      </c>
      <c r="L36" s="1">
        <v>53.19</v>
      </c>
      <c r="M36" s="1">
        <v>28.18</v>
      </c>
      <c r="N36" s="1">
        <v>7.6790000000000003</v>
      </c>
      <c r="O36" s="1">
        <v>78.42</v>
      </c>
      <c r="P36" s="1">
        <v>52.04</v>
      </c>
    </row>
    <row r="37" spans="1:16" x14ac:dyDescent="0.3">
      <c r="A37" s="1">
        <v>35</v>
      </c>
      <c r="B37" s="1">
        <v>25.98</v>
      </c>
      <c r="C37" s="1">
        <v>37.89</v>
      </c>
      <c r="D37" s="1">
        <v>39.229999999999997</v>
      </c>
      <c r="E37" s="1">
        <v>7.77</v>
      </c>
      <c r="F37" s="1">
        <v>66.459999999999994</v>
      </c>
      <c r="G37" s="1">
        <v>18.670000000000002</v>
      </c>
      <c r="H37" s="1">
        <v>18.760000000000002</v>
      </c>
      <c r="I37" s="1">
        <v>6.75</v>
      </c>
      <c r="J37" s="1">
        <v>47.94</v>
      </c>
      <c r="K37" s="1">
        <v>76.930000000000007</v>
      </c>
      <c r="L37" s="1">
        <v>52.85</v>
      </c>
      <c r="M37" s="1">
        <v>29.27</v>
      </c>
      <c r="N37" s="1">
        <v>10.050000000000001</v>
      </c>
      <c r="O37" s="1">
        <v>80.180000000000007</v>
      </c>
      <c r="P37" s="1">
        <v>56.26</v>
      </c>
    </row>
    <row r="38" spans="1:16" x14ac:dyDescent="0.3">
      <c r="A38" s="1">
        <v>36</v>
      </c>
      <c r="B38" s="1">
        <v>30.79</v>
      </c>
      <c r="C38" s="1">
        <v>47.27</v>
      </c>
      <c r="D38" s="1">
        <v>41.11</v>
      </c>
      <c r="E38" s="1">
        <v>7.25</v>
      </c>
      <c r="F38" s="1">
        <v>71.61</v>
      </c>
      <c r="G38" s="1">
        <v>19.2</v>
      </c>
      <c r="H38" s="1">
        <v>8.5730000000000004</v>
      </c>
      <c r="I38" s="1">
        <v>33.99</v>
      </c>
      <c r="J38" s="1">
        <v>49.42</v>
      </c>
      <c r="K38" s="1">
        <v>71.55</v>
      </c>
      <c r="L38" s="1">
        <v>55.51</v>
      </c>
      <c r="M38" s="1">
        <v>30.42</v>
      </c>
      <c r="N38" s="1">
        <v>12.01</v>
      </c>
      <c r="O38" s="1">
        <v>82.3</v>
      </c>
      <c r="P38" s="1">
        <v>57.26</v>
      </c>
    </row>
    <row r="39" spans="1:16" x14ac:dyDescent="0.3">
      <c r="A39" s="1">
        <v>37</v>
      </c>
      <c r="B39" s="1">
        <v>31.98</v>
      </c>
      <c r="C39" s="1">
        <v>40.619999999999997</v>
      </c>
      <c r="D39" s="1">
        <v>43.33</v>
      </c>
      <c r="E39" s="1">
        <v>9.5879999999999992</v>
      </c>
      <c r="F39" s="1">
        <v>76.45</v>
      </c>
      <c r="G39" s="1">
        <v>22.89</v>
      </c>
      <c r="H39" s="1">
        <v>30.47</v>
      </c>
      <c r="I39" s="1">
        <v>39.17</v>
      </c>
      <c r="J39" s="1">
        <v>50.44</v>
      </c>
      <c r="K39" s="1">
        <v>83.58</v>
      </c>
      <c r="L39" s="1">
        <v>63.04</v>
      </c>
      <c r="M39" s="1">
        <v>31.66</v>
      </c>
      <c r="N39" s="1">
        <v>7.25</v>
      </c>
      <c r="O39" s="1">
        <v>87.82</v>
      </c>
      <c r="P39" s="1">
        <v>64</v>
      </c>
    </row>
    <row r="40" spans="1:16" x14ac:dyDescent="0.3">
      <c r="A40" s="1">
        <v>38</v>
      </c>
      <c r="B40" s="1">
        <v>33.799999999999997</v>
      </c>
      <c r="C40" s="1">
        <v>42.63</v>
      </c>
      <c r="D40" s="1">
        <v>44.82</v>
      </c>
      <c r="E40" s="1">
        <v>8.3650000000000002</v>
      </c>
      <c r="F40" s="1">
        <v>78.02</v>
      </c>
      <c r="G40" s="1">
        <v>20.84</v>
      </c>
      <c r="H40" s="1">
        <v>38.28</v>
      </c>
      <c r="I40" s="1">
        <v>38.11</v>
      </c>
      <c r="J40" s="1">
        <v>52.04</v>
      </c>
      <c r="K40" s="1">
        <v>78.27</v>
      </c>
      <c r="L40" s="1">
        <v>63.01</v>
      </c>
      <c r="M40" s="1">
        <v>33.04</v>
      </c>
      <c r="N40" s="1">
        <v>16.02</v>
      </c>
      <c r="O40" s="1">
        <v>89.91</v>
      </c>
      <c r="P40" s="1">
        <v>64.34</v>
      </c>
    </row>
    <row r="41" spans="1:16" x14ac:dyDescent="0.3">
      <c r="A41" s="1">
        <v>39</v>
      </c>
      <c r="B41" s="1">
        <v>36.380000000000003</v>
      </c>
      <c r="C41" s="1">
        <v>47.68</v>
      </c>
      <c r="D41" s="1">
        <v>47.43</v>
      </c>
      <c r="E41" s="1">
        <v>9.3360000000000003</v>
      </c>
      <c r="F41" s="1">
        <v>80.709999999999994</v>
      </c>
      <c r="G41" s="1">
        <v>22.36</v>
      </c>
      <c r="H41" s="1">
        <v>21.16</v>
      </c>
      <c r="I41" s="1">
        <v>35.119999999999997</v>
      </c>
      <c r="J41" s="1">
        <v>54.03</v>
      </c>
      <c r="K41" s="1">
        <v>85.12</v>
      </c>
      <c r="L41" s="1">
        <v>78.73</v>
      </c>
      <c r="M41" s="1">
        <v>34.200000000000003</v>
      </c>
      <c r="N41" s="1">
        <v>9.4060000000000006</v>
      </c>
      <c r="O41" s="1">
        <v>95.62</v>
      </c>
      <c r="P41" s="1">
        <v>67.02</v>
      </c>
    </row>
    <row r="42" spans="1:16" x14ac:dyDescent="0.3">
      <c r="A42" s="1">
        <v>40</v>
      </c>
      <c r="B42" s="1">
        <v>39.31</v>
      </c>
      <c r="C42" s="1">
        <v>61.71</v>
      </c>
      <c r="D42" s="1">
        <v>50.67</v>
      </c>
      <c r="E42" s="1">
        <v>13.86</v>
      </c>
      <c r="F42" s="1">
        <v>85.24</v>
      </c>
      <c r="G42" s="1">
        <v>23.04</v>
      </c>
      <c r="H42" s="1">
        <v>45.31</v>
      </c>
      <c r="I42" s="1">
        <v>7.75</v>
      </c>
      <c r="J42" s="1">
        <v>55.77</v>
      </c>
      <c r="K42" s="1">
        <v>88.06</v>
      </c>
      <c r="L42" s="1">
        <v>59.25</v>
      </c>
      <c r="M42" s="1">
        <v>35.07</v>
      </c>
      <c r="N42" s="1">
        <v>10.119999999999999</v>
      </c>
      <c r="O42" s="1">
        <v>98.42</v>
      </c>
      <c r="P42" s="1">
        <v>68.760000000000005</v>
      </c>
    </row>
    <row r="43" spans="1:16" x14ac:dyDescent="0.3">
      <c r="A43" s="1">
        <v>41</v>
      </c>
      <c r="B43" s="1">
        <v>38.479999999999997</v>
      </c>
      <c r="C43" s="1">
        <v>52.54</v>
      </c>
      <c r="D43" s="1">
        <v>54.63</v>
      </c>
      <c r="E43" s="1">
        <v>14.03</v>
      </c>
      <c r="F43" s="1">
        <v>88.57</v>
      </c>
      <c r="G43" s="1">
        <v>24.55</v>
      </c>
      <c r="H43" s="1">
        <v>41.34</v>
      </c>
      <c r="I43" s="1">
        <v>46.94</v>
      </c>
      <c r="J43" s="1">
        <v>58.65</v>
      </c>
      <c r="K43" s="1">
        <v>87.66</v>
      </c>
      <c r="L43" s="1">
        <v>61.14</v>
      </c>
      <c r="M43" s="1">
        <v>36.71</v>
      </c>
      <c r="N43" s="1">
        <v>14.63</v>
      </c>
      <c r="O43" s="1">
        <v>101.8</v>
      </c>
      <c r="P43" s="1">
        <v>73.23</v>
      </c>
    </row>
    <row r="44" spans="1:16" x14ac:dyDescent="0.3">
      <c r="A44" s="1">
        <v>42</v>
      </c>
      <c r="B44" s="1">
        <v>41.27</v>
      </c>
      <c r="C44" s="1">
        <v>59.73</v>
      </c>
      <c r="D44" s="1">
        <v>60.56</v>
      </c>
      <c r="E44" s="1">
        <v>11.48</v>
      </c>
      <c r="F44" s="1">
        <v>91.95</v>
      </c>
      <c r="G44" s="1">
        <v>25.66</v>
      </c>
      <c r="H44" s="1">
        <v>36.409999999999997</v>
      </c>
      <c r="I44" s="1">
        <v>49.46</v>
      </c>
      <c r="J44" s="1">
        <v>60.96</v>
      </c>
      <c r="K44" s="1">
        <v>68.400000000000006</v>
      </c>
      <c r="L44" s="1">
        <v>73.959999999999994</v>
      </c>
      <c r="M44" s="1">
        <v>37.81</v>
      </c>
      <c r="N44" s="1">
        <v>8.4060000000000006</v>
      </c>
      <c r="O44" s="1">
        <v>108.9</v>
      </c>
      <c r="P44" s="1">
        <v>77.39</v>
      </c>
    </row>
    <row r="45" spans="1:16" x14ac:dyDescent="0.3">
      <c r="A45" s="1">
        <v>43</v>
      </c>
      <c r="B45" s="1">
        <v>43.34</v>
      </c>
      <c r="C45" s="1">
        <v>69.16</v>
      </c>
      <c r="D45" s="1">
        <v>55.69</v>
      </c>
      <c r="E45" s="1">
        <v>13.78</v>
      </c>
      <c r="F45" s="1">
        <v>94.89</v>
      </c>
      <c r="G45" s="1">
        <v>26.53</v>
      </c>
      <c r="H45" s="1">
        <v>19.46</v>
      </c>
      <c r="I45" s="1">
        <v>19.53</v>
      </c>
      <c r="J45" s="1">
        <v>62.5</v>
      </c>
      <c r="K45" s="1">
        <v>87.86</v>
      </c>
      <c r="L45" s="1">
        <v>77.81</v>
      </c>
      <c r="M45" s="1">
        <v>38.78</v>
      </c>
      <c r="N45" s="1">
        <v>10.83</v>
      </c>
      <c r="O45" s="1">
        <v>110.8</v>
      </c>
      <c r="P45" s="1">
        <v>78.599999999999994</v>
      </c>
    </row>
    <row r="46" spans="1:16" x14ac:dyDescent="0.3">
      <c r="A46" s="1">
        <v>44</v>
      </c>
      <c r="B46" s="1">
        <v>45.32</v>
      </c>
      <c r="C46" s="1">
        <v>66.319999999999993</v>
      </c>
      <c r="D46" s="1">
        <v>60.74</v>
      </c>
      <c r="E46" s="1">
        <v>9.86</v>
      </c>
      <c r="F46" s="1">
        <v>98.53</v>
      </c>
      <c r="G46" s="1">
        <v>27.48</v>
      </c>
      <c r="H46" s="1">
        <v>37.25</v>
      </c>
      <c r="I46" s="1">
        <v>20.09</v>
      </c>
      <c r="J46" s="1">
        <v>64.849999999999994</v>
      </c>
      <c r="K46" s="1">
        <v>94.16</v>
      </c>
      <c r="L46" s="1">
        <v>80.87</v>
      </c>
      <c r="M46" s="1">
        <v>39.74</v>
      </c>
      <c r="N46" s="1">
        <v>15.34</v>
      </c>
      <c r="O46" s="1">
        <v>108.7</v>
      </c>
      <c r="P46" s="1">
        <v>79.790000000000006</v>
      </c>
    </row>
    <row r="47" spans="1:16" x14ac:dyDescent="0.3">
      <c r="A47" s="1">
        <v>45</v>
      </c>
      <c r="B47" s="1">
        <v>47.37</v>
      </c>
      <c r="C47" s="1">
        <v>74.459999999999994</v>
      </c>
      <c r="D47" s="1">
        <v>63.29</v>
      </c>
      <c r="E47" s="1">
        <v>9.5299999999999994</v>
      </c>
      <c r="F47" s="1">
        <v>110</v>
      </c>
      <c r="G47" s="1">
        <v>28.19</v>
      </c>
      <c r="H47" s="1">
        <v>26.07</v>
      </c>
      <c r="I47" s="1">
        <v>53.79</v>
      </c>
      <c r="J47" s="1">
        <v>66.38</v>
      </c>
      <c r="K47" s="1">
        <v>87.63</v>
      </c>
      <c r="L47" s="1">
        <v>83.13</v>
      </c>
      <c r="M47" s="1">
        <v>40.49</v>
      </c>
      <c r="N47" s="1">
        <v>10.97</v>
      </c>
      <c r="O47" s="1">
        <v>119.2</v>
      </c>
      <c r="P47" s="1">
        <v>82.58</v>
      </c>
    </row>
    <row r="48" spans="1:16" x14ac:dyDescent="0.3">
      <c r="A48" s="1">
        <v>46</v>
      </c>
      <c r="B48" s="1">
        <v>48.68</v>
      </c>
      <c r="C48" s="1">
        <v>71.53</v>
      </c>
      <c r="D48" s="1">
        <v>65.13</v>
      </c>
      <c r="E48" s="1">
        <v>10.77</v>
      </c>
      <c r="F48" s="1">
        <v>103.7</v>
      </c>
      <c r="G48" s="1">
        <v>28.85</v>
      </c>
      <c r="H48" s="1">
        <v>31.43</v>
      </c>
      <c r="I48" s="1">
        <v>66.33</v>
      </c>
      <c r="J48" s="1">
        <v>68.28</v>
      </c>
      <c r="K48" s="1">
        <v>98.95</v>
      </c>
      <c r="L48" s="1">
        <v>80.59</v>
      </c>
      <c r="M48" s="1">
        <v>41.24</v>
      </c>
      <c r="N48" s="1">
        <v>9.25</v>
      </c>
      <c r="O48" s="1">
        <v>120</v>
      </c>
      <c r="P48" s="1">
        <v>86.3</v>
      </c>
    </row>
    <row r="49" spans="1:16" x14ac:dyDescent="0.3">
      <c r="A49" s="1">
        <v>47</v>
      </c>
      <c r="B49" s="1">
        <v>47.95</v>
      </c>
      <c r="C49" s="1">
        <v>74.75</v>
      </c>
      <c r="D49" s="1">
        <v>69.650000000000006</v>
      </c>
      <c r="E49" s="1">
        <v>14.08</v>
      </c>
      <c r="F49" s="1">
        <v>105.1</v>
      </c>
      <c r="G49" s="1">
        <v>29.54</v>
      </c>
      <c r="H49" s="1">
        <v>14.49</v>
      </c>
      <c r="I49" s="1">
        <v>49.86</v>
      </c>
      <c r="J49" s="1">
        <v>70.5</v>
      </c>
      <c r="K49" s="1">
        <v>107.4</v>
      </c>
      <c r="L49" s="1">
        <v>92.21</v>
      </c>
      <c r="M49" s="1">
        <v>42.42</v>
      </c>
      <c r="N49" s="1">
        <v>11.96</v>
      </c>
      <c r="O49" s="1">
        <v>120.7</v>
      </c>
      <c r="P49" s="1">
        <v>86.69</v>
      </c>
    </row>
    <row r="50" spans="1:16" x14ac:dyDescent="0.3">
      <c r="A50" s="1">
        <v>48</v>
      </c>
      <c r="B50" s="1">
        <v>48.43</v>
      </c>
      <c r="C50" s="1">
        <v>80.66</v>
      </c>
      <c r="D50" s="1">
        <v>77.56</v>
      </c>
      <c r="E50" s="1">
        <v>15.24</v>
      </c>
      <c r="F50" s="1">
        <v>111.6</v>
      </c>
      <c r="G50" s="1">
        <v>30.03</v>
      </c>
      <c r="H50" s="1">
        <v>52.37</v>
      </c>
      <c r="I50" s="1">
        <v>44.89</v>
      </c>
      <c r="J50" s="1">
        <v>73.849999999999994</v>
      </c>
      <c r="K50" s="1">
        <v>93.14</v>
      </c>
      <c r="L50" s="1">
        <v>94.9</v>
      </c>
      <c r="M50" s="1">
        <v>43.5</v>
      </c>
      <c r="N50" s="1">
        <v>31.79</v>
      </c>
      <c r="O50" s="1">
        <v>126.4</v>
      </c>
      <c r="P50" s="1">
        <v>91.96</v>
      </c>
    </row>
    <row r="51" spans="1:16" x14ac:dyDescent="0.3">
      <c r="A51" s="1">
        <v>49</v>
      </c>
      <c r="B51" s="1">
        <v>53.31</v>
      </c>
      <c r="C51" s="1">
        <v>76.680000000000007</v>
      </c>
      <c r="D51" s="1">
        <v>84.02</v>
      </c>
      <c r="E51" s="1">
        <v>16.809999999999999</v>
      </c>
      <c r="F51" s="1">
        <v>114.4</v>
      </c>
      <c r="G51" s="1">
        <v>30.57</v>
      </c>
      <c r="H51" s="1">
        <v>61.45</v>
      </c>
      <c r="I51" s="1">
        <v>67.27</v>
      </c>
      <c r="J51" s="1">
        <v>75.86</v>
      </c>
      <c r="K51" s="1">
        <v>108.1</v>
      </c>
      <c r="L51" s="1">
        <v>95.28</v>
      </c>
      <c r="M51" s="1">
        <v>45.88</v>
      </c>
      <c r="N51" s="1">
        <v>24.05</v>
      </c>
      <c r="O51" s="1">
        <v>133.1</v>
      </c>
      <c r="P51" s="1">
        <v>97.14</v>
      </c>
    </row>
    <row r="52" spans="1:16" x14ac:dyDescent="0.3">
      <c r="A52" s="1">
        <v>50</v>
      </c>
      <c r="B52" s="1">
        <v>59.15</v>
      </c>
      <c r="C52" s="1">
        <v>81.93</v>
      </c>
      <c r="D52" s="1">
        <v>85.63</v>
      </c>
      <c r="E52" s="1">
        <v>17.309999999999999</v>
      </c>
      <c r="F52" s="1">
        <v>119.9</v>
      </c>
      <c r="G52" s="1">
        <v>31.12</v>
      </c>
      <c r="H52" s="1">
        <v>66.72</v>
      </c>
      <c r="I52" s="1">
        <v>73.400000000000006</v>
      </c>
      <c r="J52" s="1">
        <v>77.84</v>
      </c>
      <c r="K52" s="1">
        <v>107.5</v>
      </c>
      <c r="L52" s="1">
        <v>97.84</v>
      </c>
      <c r="M52" s="1">
        <v>47.13</v>
      </c>
      <c r="N52" s="1">
        <v>19.329999999999998</v>
      </c>
      <c r="O52" s="1">
        <v>135.80000000000001</v>
      </c>
      <c r="P52" s="1">
        <v>98.9</v>
      </c>
    </row>
    <row r="53" spans="1:16" x14ac:dyDescent="0.3">
      <c r="A53" s="1">
        <v>51</v>
      </c>
      <c r="B53" s="1">
        <v>61.84</v>
      </c>
      <c r="C53" s="1">
        <v>94.3</v>
      </c>
      <c r="D53" s="1">
        <v>97.1</v>
      </c>
      <c r="E53" s="1">
        <v>18.14</v>
      </c>
      <c r="F53" s="1">
        <v>122.8</v>
      </c>
      <c r="G53" s="1">
        <v>31.58</v>
      </c>
      <c r="H53" s="1">
        <v>59.82</v>
      </c>
      <c r="I53" s="1">
        <v>77.55</v>
      </c>
      <c r="J53" s="1">
        <v>79.47</v>
      </c>
      <c r="K53" s="1">
        <v>112.5</v>
      </c>
      <c r="L53" s="1">
        <v>101</v>
      </c>
      <c r="M53" s="1">
        <v>48.37</v>
      </c>
      <c r="N53" s="1">
        <v>34.44</v>
      </c>
      <c r="O53" s="1">
        <v>142.1</v>
      </c>
      <c r="P53" s="1">
        <v>101.6</v>
      </c>
    </row>
    <row r="54" spans="1:16" x14ac:dyDescent="0.3">
      <c r="A54" s="1">
        <v>52</v>
      </c>
      <c r="B54" s="1">
        <v>61.92</v>
      </c>
      <c r="C54" s="1">
        <v>102.9</v>
      </c>
      <c r="D54" s="1">
        <v>99.51</v>
      </c>
      <c r="E54" s="1">
        <v>22.84</v>
      </c>
      <c r="F54" s="1">
        <v>122.3</v>
      </c>
      <c r="G54" s="1">
        <v>31.75</v>
      </c>
      <c r="H54" s="1">
        <v>65.86</v>
      </c>
      <c r="I54" s="1">
        <v>75.94</v>
      </c>
      <c r="J54" s="1">
        <v>81.34</v>
      </c>
      <c r="K54" s="1">
        <v>123.6</v>
      </c>
      <c r="L54" s="1">
        <v>104.1</v>
      </c>
      <c r="M54" s="1">
        <v>49.73</v>
      </c>
      <c r="N54" s="1">
        <v>32.090000000000003</v>
      </c>
      <c r="O54" s="1">
        <v>154.4</v>
      </c>
      <c r="P54" s="1">
        <v>105.2</v>
      </c>
    </row>
    <row r="55" spans="1:16" x14ac:dyDescent="0.3">
      <c r="A55" s="1">
        <v>53</v>
      </c>
      <c r="B55" s="1">
        <v>63.48</v>
      </c>
      <c r="C55" s="1">
        <v>102.5</v>
      </c>
      <c r="D55" s="1">
        <v>91.71</v>
      </c>
      <c r="E55" s="1">
        <v>19.04</v>
      </c>
      <c r="F55" s="1">
        <v>124.3</v>
      </c>
      <c r="G55" s="1">
        <v>34.07</v>
      </c>
      <c r="H55" s="1">
        <v>71.72</v>
      </c>
      <c r="I55" s="1">
        <v>82.29</v>
      </c>
      <c r="J55" s="1">
        <v>84.33</v>
      </c>
      <c r="K55" s="1">
        <v>112.6</v>
      </c>
      <c r="L55" s="1">
        <v>111.2</v>
      </c>
      <c r="M55" s="1">
        <v>51.23</v>
      </c>
      <c r="N55" s="1">
        <v>35.71</v>
      </c>
      <c r="O55" s="1">
        <v>147.30000000000001</v>
      </c>
      <c r="P55" s="1">
        <v>107.8</v>
      </c>
    </row>
    <row r="56" spans="1:16" x14ac:dyDescent="0.3">
      <c r="A56" s="1">
        <v>54</v>
      </c>
      <c r="B56" s="1">
        <v>66.069999999999993</v>
      </c>
      <c r="C56" s="1">
        <v>101.4</v>
      </c>
      <c r="D56" s="1">
        <v>101.6</v>
      </c>
      <c r="E56" s="1">
        <v>20.62</v>
      </c>
      <c r="F56" s="1">
        <v>131.30000000000001</v>
      </c>
      <c r="G56" s="1">
        <v>34.31</v>
      </c>
      <c r="H56" s="1">
        <v>64.75</v>
      </c>
      <c r="I56" s="1">
        <v>83.57</v>
      </c>
      <c r="J56" s="1">
        <v>85.86</v>
      </c>
      <c r="K56" s="1">
        <v>139.80000000000001</v>
      </c>
      <c r="L56" s="1">
        <v>113.1</v>
      </c>
      <c r="M56" s="1">
        <v>52.27</v>
      </c>
      <c r="N56" s="1">
        <v>39.880000000000003</v>
      </c>
      <c r="O56" s="1">
        <v>153.6</v>
      </c>
      <c r="P56" s="1">
        <v>112.3</v>
      </c>
    </row>
    <row r="57" spans="1:16" x14ac:dyDescent="0.3">
      <c r="A57" s="1">
        <v>55</v>
      </c>
      <c r="B57" s="1">
        <v>69.09</v>
      </c>
      <c r="C57" s="1">
        <v>101.5</v>
      </c>
      <c r="D57" s="1">
        <v>90.99</v>
      </c>
      <c r="E57" s="1">
        <v>21.26</v>
      </c>
      <c r="F57" s="1">
        <v>137.5</v>
      </c>
      <c r="G57" s="1">
        <v>34.54</v>
      </c>
      <c r="H57" s="1">
        <v>66.86</v>
      </c>
      <c r="I57" s="1">
        <v>84.22</v>
      </c>
      <c r="J57" s="1">
        <v>88.14</v>
      </c>
      <c r="K57" s="1">
        <v>142.80000000000001</v>
      </c>
      <c r="L57" s="1">
        <v>119.5</v>
      </c>
      <c r="M57" s="1">
        <v>53.37</v>
      </c>
      <c r="N57" s="1">
        <v>34.49</v>
      </c>
      <c r="O57" s="1">
        <v>155.9</v>
      </c>
      <c r="P57" s="1">
        <v>118.1</v>
      </c>
    </row>
    <row r="58" spans="1:16" x14ac:dyDescent="0.3">
      <c r="A58" s="1">
        <v>56</v>
      </c>
      <c r="B58" s="1">
        <v>69.16</v>
      </c>
      <c r="C58" s="1">
        <v>107.7</v>
      </c>
      <c r="D58" s="1">
        <v>95.24</v>
      </c>
      <c r="E58" s="1">
        <v>21.66</v>
      </c>
      <c r="F58" s="1">
        <v>137.9</v>
      </c>
      <c r="G58" s="1">
        <v>35.93</v>
      </c>
      <c r="H58" s="1">
        <v>68.13</v>
      </c>
      <c r="I58" s="1">
        <v>90.35</v>
      </c>
      <c r="J58" s="1">
        <v>89.53</v>
      </c>
      <c r="K58" s="1">
        <v>120.4</v>
      </c>
      <c r="L58" s="1">
        <v>107.6</v>
      </c>
      <c r="M58" s="1">
        <v>54.52</v>
      </c>
      <c r="N58" s="1">
        <v>37.979999999999997</v>
      </c>
      <c r="O58" s="1">
        <v>157.9</v>
      </c>
      <c r="P58" s="1">
        <v>118.9</v>
      </c>
    </row>
    <row r="59" spans="1:16" x14ac:dyDescent="0.3">
      <c r="A59" s="1">
        <v>57</v>
      </c>
      <c r="B59" s="1">
        <v>76.599999999999994</v>
      </c>
      <c r="C59" s="1">
        <v>110.7</v>
      </c>
      <c r="D59" s="1">
        <v>92.02</v>
      </c>
      <c r="E59" s="1">
        <v>22.91</v>
      </c>
      <c r="F59" s="1">
        <v>144</v>
      </c>
      <c r="G59" s="1">
        <v>37.5</v>
      </c>
      <c r="H59" s="1">
        <v>72.39</v>
      </c>
      <c r="I59" s="1">
        <v>95.3</v>
      </c>
      <c r="J59" s="1">
        <v>91.06</v>
      </c>
      <c r="K59" s="1">
        <v>115.7</v>
      </c>
      <c r="L59" s="1">
        <v>114</v>
      </c>
      <c r="M59" s="1">
        <v>55.54</v>
      </c>
      <c r="N59" s="1">
        <v>50.48</v>
      </c>
      <c r="O59" s="1">
        <v>167</v>
      </c>
      <c r="P59" s="1">
        <v>121.7</v>
      </c>
    </row>
    <row r="60" spans="1:16" x14ac:dyDescent="0.3">
      <c r="A60" s="1">
        <v>58</v>
      </c>
      <c r="B60" s="1">
        <v>76.760000000000005</v>
      </c>
      <c r="C60" s="1">
        <v>117</v>
      </c>
      <c r="D60" s="1">
        <v>100</v>
      </c>
      <c r="E60" s="1">
        <v>24.23</v>
      </c>
      <c r="F60" s="1">
        <v>142.6</v>
      </c>
      <c r="G60" s="1">
        <v>38.4</v>
      </c>
      <c r="H60" s="1">
        <v>71.459999999999994</v>
      </c>
      <c r="I60" s="1">
        <v>93.84</v>
      </c>
      <c r="J60" s="1">
        <v>93.01</v>
      </c>
      <c r="K60" s="1">
        <v>127</v>
      </c>
      <c r="L60" s="1">
        <v>117.7</v>
      </c>
      <c r="M60" s="1">
        <v>56.56</v>
      </c>
      <c r="N60" s="1">
        <v>48.87</v>
      </c>
      <c r="O60" s="1">
        <v>170.9</v>
      </c>
      <c r="P60" s="1">
        <v>126.1</v>
      </c>
    </row>
    <row r="61" spans="1:16" x14ac:dyDescent="0.3">
      <c r="A61" s="1">
        <v>59</v>
      </c>
      <c r="B61" s="1">
        <v>76.56</v>
      </c>
      <c r="C61" s="1">
        <v>123.1</v>
      </c>
      <c r="D61" s="1">
        <v>106.8</v>
      </c>
      <c r="E61" s="1">
        <v>24.67</v>
      </c>
      <c r="F61" s="1">
        <v>149.4</v>
      </c>
      <c r="G61" s="1">
        <v>38.35</v>
      </c>
      <c r="H61" s="1">
        <v>76.64</v>
      </c>
      <c r="I61" s="1">
        <v>102.6</v>
      </c>
      <c r="J61" s="1">
        <v>96.65</v>
      </c>
      <c r="K61" s="1">
        <v>136.6</v>
      </c>
      <c r="L61" s="1">
        <v>132.30000000000001</v>
      </c>
      <c r="M61" s="1">
        <v>57.21</v>
      </c>
      <c r="N61" s="1">
        <v>33.049999999999997</v>
      </c>
      <c r="O61" s="1">
        <v>174.9</v>
      </c>
      <c r="P61" s="1">
        <v>130</v>
      </c>
    </row>
    <row r="62" spans="1:16" x14ac:dyDescent="0.3">
      <c r="A62" s="1">
        <v>60</v>
      </c>
      <c r="B62" s="1">
        <v>79.819999999999993</v>
      </c>
      <c r="C62" s="1">
        <v>119.9</v>
      </c>
      <c r="D62" s="1">
        <v>105.3</v>
      </c>
      <c r="E62" s="1">
        <v>25.95</v>
      </c>
      <c r="F62" s="1">
        <v>154.80000000000001</v>
      </c>
      <c r="G62" s="1">
        <v>39.42</v>
      </c>
      <c r="H62" s="1">
        <v>79.69</v>
      </c>
      <c r="I62" s="1">
        <v>108.3</v>
      </c>
      <c r="J62" s="1">
        <v>99.23</v>
      </c>
      <c r="K62" s="1">
        <v>147.5</v>
      </c>
      <c r="L62" s="1">
        <v>135.80000000000001</v>
      </c>
      <c r="M62" s="1">
        <v>58.18</v>
      </c>
      <c r="N62" s="1">
        <v>36.25</v>
      </c>
      <c r="O62" s="1">
        <v>178.4</v>
      </c>
      <c r="P62" s="1">
        <v>135.9</v>
      </c>
    </row>
    <row r="63" spans="1:16" x14ac:dyDescent="0.3">
      <c r="A63" s="1">
        <v>61</v>
      </c>
      <c r="B63" s="1">
        <v>73.94</v>
      </c>
      <c r="C63" s="1">
        <v>119.4</v>
      </c>
      <c r="D63" s="1">
        <v>103.6</v>
      </c>
      <c r="E63" s="1">
        <v>26.81</v>
      </c>
      <c r="F63" s="1">
        <v>153.69999999999999</v>
      </c>
      <c r="G63" s="1">
        <v>39.32</v>
      </c>
      <c r="H63" s="1">
        <v>83.35</v>
      </c>
      <c r="I63" s="1">
        <v>108.1</v>
      </c>
      <c r="J63" s="1">
        <v>101.6</v>
      </c>
      <c r="K63" s="1">
        <v>157.6</v>
      </c>
      <c r="L63" s="1">
        <v>132.80000000000001</v>
      </c>
      <c r="M63" s="1">
        <v>59.17</v>
      </c>
      <c r="N63" s="1">
        <v>37.909999999999997</v>
      </c>
      <c r="O63" s="1">
        <v>179.3</v>
      </c>
      <c r="P63" s="1">
        <v>141.30000000000001</v>
      </c>
    </row>
    <row r="64" spans="1:16" x14ac:dyDescent="0.3">
      <c r="A64" s="1">
        <v>62</v>
      </c>
      <c r="B64" s="1">
        <v>78.5</v>
      </c>
      <c r="C64" s="1">
        <v>129.80000000000001</v>
      </c>
      <c r="D64" s="1">
        <v>109.9</v>
      </c>
      <c r="E64" s="1">
        <v>27.09</v>
      </c>
      <c r="F64" s="1">
        <v>155.1</v>
      </c>
      <c r="G64" s="1">
        <v>41.77</v>
      </c>
      <c r="H64" s="1">
        <v>85.88</v>
      </c>
      <c r="I64" s="1">
        <v>108.2</v>
      </c>
      <c r="J64" s="1">
        <v>104.4</v>
      </c>
      <c r="K64" s="1">
        <v>144.4</v>
      </c>
      <c r="L64" s="1">
        <v>143</v>
      </c>
      <c r="M64" s="1">
        <v>59.79</v>
      </c>
      <c r="N64" s="1">
        <v>39.78</v>
      </c>
      <c r="O64" s="1">
        <v>187.7</v>
      </c>
      <c r="P64" s="1">
        <v>144.19999999999999</v>
      </c>
    </row>
    <row r="65" spans="1:16" x14ac:dyDescent="0.3">
      <c r="A65" s="1">
        <v>63</v>
      </c>
      <c r="B65" s="1">
        <v>79.510000000000005</v>
      </c>
      <c r="C65" s="1">
        <v>130.1</v>
      </c>
      <c r="D65" s="1">
        <v>108.1</v>
      </c>
      <c r="E65" s="1">
        <v>27.82</v>
      </c>
      <c r="F65" s="1">
        <v>165.4</v>
      </c>
      <c r="G65" s="1">
        <v>40.93</v>
      </c>
      <c r="H65" s="1">
        <v>88.24</v>
      </c>
      <c r="I65" s="1">
        <v>113.5</v>
      </c>
      <c r="J65" s="1">
        <v>104.7</v>
      </c>
      <c r="K65" s="1">
        <v>163.5</v>
      </c>
      <c r="L65" s="1">
        <v>143.9</v>
      </c>
      <c r="M65" s="1">
        <v>61.24</v>
      </c>
      <c r="N65" s="1">
        <v>40.770000000000003</v>
      </c>
      <c r="O65" s="1">
        <v>192.4</v>
      </c>
      <c r="P65" s="1">
        <v>140.5</v>
      </c>
    </row>
    <row r="66" spans="1:16" x14ac:dyDescent="0.3">
      <c r="A66" s="1">
        <v>64</v>
      </c>
      <c r="B66" s="1">
        <v>83.68</v>
      </c>
      <c r="C66" s="1">
        <v>124.2</v>
      </c>
      <c r="D66" s="1">
        <v>110.7</v>
      </c>
      <c r="E66" s="1">
        <v>28.27</v>
      </c>
      <c r="F66" s="1">
        <v>166.1</v>
      </c>
      <c r="G66" s="1">
        <v>42.02</v>
      </c>
      <c r="H66" s="1">
        <v>90.76</v>
      </c>
      <c r="I66" s="1">
        <v>112.4</v>
      </c>
      <c r="J66" s="1">
        <v>105.6</v>
      </c>
      <c r="K66" s="1">
        <v>160.6</v>
      </c>
      <c r="L66" s="1">
        <v>144.5</v>
      </c>
      <c r="M66" s="1">
        <v>62.21</v>
      </c>
      <c r="N66" s="1">
        <v>41.79</v>
      </c>
      <c r="O66" s="1">
        <v>197.5</v>
      </c>
      <c r="P66" s="1">
        <v>146.30000000000001</v>
      </c>
    </row>
    <row r="67" spans="1:16" x14ac:dyDescent="0.3">
      <c r="A67" s="1">
        <v>65</v>
      </c>
      <c r="B67" s="1">
        <v>79.75</v>
      </c>
      <c r="C67" s="1">
        <v>130.4</v>
      </c>
      <c r="D67" s="1">
        <v>111.9</v>
      </c>
      <c r="E67" s="1">
        <v>28.57</v>
      </c>
      <c r="F67" s="1">
        <v>167.9</v>
      </c>
      <c r="G67" s="1">
        <v>43.11</v>
      </c>
      <c r="H67" s="1">
        <v>96.73</v>
      </c>
      <c r="I67" s="1">
        <v>99.72</v>
      </c>
      <c r="J67" s="1">
        <v>108.9</v>
      </c>
      <c r="K67" s="1">
        <v>164.5</v>
      </c>
      <c r="L67" s="1">
        <v>146.1</v>
      </c>
      <c r="M67" s="1">
        <v>63.61</v>
      </c>
      <c r="N67" s="1">
        <v>43.67</v>
      </c>
      <c r="O67" s="1"/>
      <c r="P67" s="1">
        <v>143.80000000000001</v>
      </c>
    </row>
    <row r="68" spans="1:16" x14ac:dyDescent="0.3">
      <c r="A68" s="1">
        <v>66</v>
      </c>
      <c r="B68" s="1">
        <v>83.28</v>
      </c>
      <c r="C68" s="1">
        <v>103.4</v>
      </c>
      <c r="D68" s="1">
        <v>113.4</v>
      </c>
      <c r="E68" s="1">
        <v>29.12</v>
      </c>
      <c r="F68" s="1">
        <v>175.4</v>
      </c>
      <c r="G68" s="1">
        <v>43.64</v>
      </c>
      <c r="H68" s="1">
        <v>91.69</v>
      </c>
      <c r="I68" s="1">
        <v>110.8</v>
      </c>
      <c r="J68" s="1">
        <v>110.3</v>
      </c>
      <c r="K68" s="1">
        <v>173.9</v>
      </c>
      <c r="L68" s="1">
        <v>147.6</v>
      </c>
      <c r="M68" s="1">
        <v>64.75</v>
      </c>
      <c r="N68" s="1">
        <v>46.1</v>
      </c>
      <c r="O68" s="1"/>
      <c r="P68" s="1">
        <v>146.9</v>
      </c>
    </row>
    <row r="69" spans="1:16" x14ac:dyDescent="0.3">
      <c r="A69" s="1">
        <v>67</v>
      </c>
      <c r="B69" s="1">
        <v>86.11</v>
      </c>
      <c r="C69" s="1">
        <v>111.3</v>
      </c>
      <c r="D69" s="1">
        <v>117.6</v>
      </c>
      <c r="E69" s="1">
        <v>29.66</v>
      </c>
      <c r="F69" s="1">
        <v>174.3</v>
      </c>
      <c r="G69" s="1">
        <v>44.3</v>
      </c>
      <c r="H69" s="1">
        <v>68.87</v>
      </c>
      <c r="I69" s="1">
        <v>119.4</v>
      </c>
      <c r="J69" s="1">
        <v>112.7</v>
      </c>
      <c r="K69" s="1">
        <v>183.5</v>
      </c>
      <c r="L69" s="1">
        <v>155.4</v>
      </c>
      <c r="M69" s="1">
        <v>65.86</v>
      </c>
      <c r="N69" s="1">
        <v>47.45</v>
      </c>
      <c r="O69" s="1"/>
      <c r="P69" s="1">
        <v>151.69999999999999</v>
      </c>
    </row>
    <row r="70" spans="1:16" x14ac:dyDescent="0.3">
      <c r="A70" s="1">
        <v>68</v>
      </c>
      <c r="B70" s="1">
        <v>89.09</v>
      </c>
      <c r="C70" s="1">
        <v>141.4</v>
      </c>
      <c r="D70" s="1">
        <v>116.8</v>
      </c>
      <c r="E70" s="1">
        <v>30.01</v>
      </c>
      <c r="F70" s="1">
        <v>179.3</v>
      </c>
      <c r="G70" s="1">
        <v>45.9</v>
      </c>
      <c r="H70" s="1">
        <v>72.47</v>
      </c>
      <c r="I70" s="1">
        <v>126.8</v>
      </c>
      <c r="J70" s="1">
        <v>115.6</v>
      </c>
      <c r="K70" s="1">
        <v>188.9</v>
      </c>
      <c r="L70" s="1">
        <v>159.6</v>
      </c>
      <c r="M70" s="1">
        <v>66.8</v>
      </c>
      <c r="N70" s="1">
        <v>47.75</v>
      </c>
      <c r="O70" s="1"/>
      <c r="P70" s="1">
        <v>154.1</v>
      </c>
    </row>
    <row r="71" spans="1:16" x14ac:dyDescent="0.3">
      <c r="A71" s="1">
        <v>69</v>
      </c>
      <c r="B71" s="1">
        <v>88.46</v>
      </c>
      <c r="C71" s="1">
        <v>143.1</v>
      </c>
      <c r="D71" s="1">
        <v>118.3</v>
      </c>
      <c r="E71" s="1">
        <v>30.64</v>
      </c>
      <c r="F71" s="1">
        <v>185.2</v>
      </c>
      <c r="G71" s="1">
        <v>46.4</v>
      </c>
      <c r="H71" s="1">
        <v>74.760000000000005</v>
      </c>
      <c r="I71" s="1">
        <v>131.4</v>
      </c>
      <c r="J71" s="1">
        <v>117.7</v>
      </c>
      <c r="K71" s="1">
        <v>171.9</v>
      </c>
      <c r="L71" s="1">
        <v>160</v>
      </c>
      <c r="M71" s="1">
        <v>67.66</v>
      </c>
      <c r="N71" s="1">
        <v>54.32</v>
      </c>
      <c r="O71" s="1"/>
      <c r="P71" s="1">
        <v>155.69999999999999</v>
      </c>
    </row>
    <row r="72" spans="1:16" x14ac:dyDescent="0.3">
      <c r="A72" s="1">
        <v>70</v>
      </c>
      <c r="B72" s="1">
        <v>94.63</v>
      </c>
      <c r="C72" s="1">
        <v>151.5</v>
      </c>
      <c r="D72" s="1">
        <v>128.6</v>
      </c>
      <c r="E72" s="1">
        <v>31.23</v>
      </c>
      <c r="F72" s="1">
        <v>184.2</v>
      </c>
      <c r="G72" s="1">
        <v>48.02</v>
      </c>
      <c r="H72" s="1">
        <v>85.12</v>
      </c>
      <c r="I72" s="1">
        <v>131.30000000000001</v>
      </c>
      <c r="J72" s="1">
        <v>120.8</v>
      </c>
      <c r="K72" s="1">
        <v>167.7</v>
      </c>
      <c r="L72" s="1">
        <v>166.3</v>
      </c>
      <c r="M72" s="1">
        <v>68.38</v>
      </c>
      <c r="N72" s="1">
        <v>67.680000000000007</v>
      </c>
      <c r="O72" s="1"/>
      <c r="P72" s="1">
        <v>160</v>
      </c>
    </row>
    <row r="73" spans="1:16" x14ac:dyDescent="0.3">
      <c r="A73" s="1">
        <v>71</v>
      </c>
      <c r="B73" s="1">
        <v>93.58</v>
      </c>
      <c r="C73" s="1">
        <v>154.4</v>
      </c>
      <c r="D73" s="1">
        <v>125.2</v>
      </c>
      <c r="E73" s="1">
        <v>32.49</v>
      </c>
      <c r="F73" s="1">
        <v>196.8</v>
      </c>
      <c r="G73" s="1">
        <v>48.66</v>
      </c>
      <c r="H73" s="1">
        <v>84.83</v>
      </c>
      <c r="I73" s="1">
        <v>122.1</v>
      </c>
      <c r="J73" s="1">
        <v>125.1</v>
      </c>
      <c r="K73" s="1">
        <v>168.9</v>
      </c>
      <c r="L73" s="1">
        <v>160.30000000000001</v>
      </c>
      <c r="M73" s="1">
        <v>69.349999999999994</v>
      </c>
      <c r="N73" s="1">
        <v>63.21</v>
      </c>
      <c r="O73" s="1"/>
      <c r="P73" s="1">
        <v>165.3</v>
      </c>
    </row>
    <row r="74" spans="1:16" x14ac:dyDescent="0.3">
      <c r="A74" s="1">
        <v>72</v>
      </c>
      <c r="B74" s="1">
        <v>101</v>
      </c>
      <c r="C74" s="1">
        <v>158.6</v>
      </c>
      <c r="D74" s="1">
        <v>129.69999999999999</v>
      </c>
      <c r="E74" s="1">
        <v>32.4</v>
      </c>
      <c r="F74" s="1">
        <v>192.5</v>
      </c>
      <c r="G74" s="1">
        <v>48.57</v>
      </c>
      <c r="H74" s="1">
        <v>73.319999999999993</v>
      </c>
      <c r="I74" s="1">
        <v>131.19999999999999</v>
      </c>
      <c r="J74" s="1">
        <v>127.1</v>
      </c>
      <c r="K74" s="1">
        <v>170.3</v>
      </c>
      <c r="L74" s="1">
        <v>172.6</v>
      </c>
      <c r="M74" s="1">
        <v>69.989999999999995</v>
      </c>
      <c r="N74" s="1">
        <v>68.64</v>
      </c>
      <c r="O74" s="1"/>
      <c r="P74" s="1">
        <v>167.3</v>
      </c>
    </row>
    <row r="75" spans="1:16" x14ac:dyDescent="0.3">
      <c r="A75" s="1">
        <v>73</v>
      </c>
      <c r="B75" s="1">
        <v>101.2</v>
      </c>
      <c r="C75" s="1">
        <v>163.9</v>
      </c>
      <c r="D75" s="1">
        <v>141.1</v>
      </c>
      <c r="E75" s="1">
        <v>32.42</v>
      </c>
      <c r="F75" s="1">
        <v>194.9</v>
      </c>
      <c r="G75" s="1">
        <v>49.46</v>
      </c>
      <c r="H75" s="1">
        <v>74.430000000000007</v>
      </c>
      <c r="I75" s="1">
        <v>136.19999999999999</v>
      </c>
      <c r="J75" s="1">
        <v>129.9</v>
      </c>
      <c r="K75" s="1">
        <v>174</v>
      </c>
      <c r="L75" s="1">
        <v>149.9</v>
      </c>
      <c r="M75" s="1">
        <v>70.8</v>
      </c>
      <c r="N75" s="1">
        <v>56.31</v>
      </c>
      <c r="O75" s="1"/>
      <c r="P75" s="1">
        <v>169.6</v>
      </c>
    </row>
    <row r="76" spans="1:16" x14ac:dyDescent="0.3">
      <c r="A76" s="1">
        <v>74</v>
      </c>
      <c r="B76" s="1">
        <v>99.58</v>
      </c>
      <c r="C76" s="1">
        <v>167.4</v>
      </c>
      <c r="D76" s="1">
        <v>143</v>
      </c>
      <c r="E76" s="1">
        <v>32.799999999999997</v>
      </c>
      <c r="F76" s="1">
        <v>197.6</v>
      </c>
      <c r="G76" s="1">
        <v>49.72</v>
      </c>
      <c r="H76" s="1">
        <v>84.15</v>
      </c>
      <c r="I76" s="1">
        <v>139.69999999999999</v>
      </c>
      <c r="J76" s="1">
        <v>131.69999999999999</v>
      </c>
      <c r="K76" s="1">
        <v>180.5</v>
      </c>
      <c r="L76" s="1">
        <v>152.30000000000001</v>
      </c>
      <c r="M76" s="1">
        <v>71.44</v>
      </c>
      <c r="N76" s="1">
        <v>57.72</v>
      </c>
      <c r="O76" s="1"/>
      <c r="P76" s="1">
        <v>171.6</v>
      </c>
    </row>
    <row r="77" spans="1:16" x14ac:dyDescent="0.3">
      <c r="A77" s="1">
        <v>75</v>
      </c>
      <c r="B77" s="1">
        <v>101.1</v>
      </c>
      <c r="C77" s="1">
        <v>181</v>
      </c>
      <c r="D77" s="1">
        <v>139.30000000000001</v>
      </c>
      <c r="E77" s="1">
        <v>34.06</v>
      </c>
      <c r="F77" s="1"/>
      <c r="G77" s="1">
        <v>51.3</v>
      </c>
      <c r="H77" s="1">
        <v>79.92</v>
      </c>
      <c r="I77" s="1">
        <v>143.69999999999999</v>
      </c>
      <c r="J77" s="1">
        <v>133.6</v>
      </c>
      <c r="K77" s="1">
        <v>186.2</v>
      </c>
      <c r="L77" s="1">
        <v>171.7</v>
      </c>
      <c r="M77" s="1">
        <v>72.41</v>
      </c>
      <c r="N77" s="1">
        <v>59.19</v>
      </c>
      <c r="O77" s="1"/>
      <c r="P77" s="1">
        <v>178.1</v>
      </c>
    </row>
    <row r="78" spans="1:16" x14ac:dyDescent="0.3">
      <c r="A78" s="1">
        <v>76</v>
      </c>
      <c r="B78" s="1">
        <v>102</v>
      </c>
      <c r="C78" s="1">
        <v>175.3</v>
      </c>
      <c r="D78" s="1">
        <v>151.69999999999999</v>
      </c>
      <c r="E78" s="1">
        <v>34.58</v>
      </c>
      <c r="F78" s="1"/>
      <c r="G78" s="1">
        <v>50.73</v>
      </c>
      <c r="H78" s="1">
        <v>97.96</v>
      </c>
      <c r="I78" s="1">
        <v>145.5</v>
      </c>
      <c r="J78" s="1">
        <v>135.1</v>
      </c>
      <c r="K78" s="1">
        <v>184</v>
      </c>
      <c r="L78" s="1">
        <v>167.6</v>
      </c>
      <c r="M78" s="1">
        <v>73.599999999999994</v>
      </c>
      <c r="N78" s="1">
        <v>59.75</v>
      </c>
      <c r="O78" s="1"/>
      <c r="P78" s="1">
        <v>182.1</v>
      </c>
    </row>
    <row r="79" spans="1:16" x14ac:dyDescent="0.3">
      <c r="A79" s="1">
        <v>77</v>
      </c>
      <c r="B79" s="1">
        <v>103.1</v>
      </c>
      <c r="C79" s="1">
        <v>178.1</v>
      </c>
      <c r="D79" s="1">
        <v>151.4</v>
      </c>
      <c r="E79" s="1">
        <v>34.880000000000003</v>
      </c>
      <c r="F79" s="1"/>
      <c r="G79" s="1">
        <v>52.24</v>
      </c>
      <c r="H79" s="1">
        <v>114.9</v>
      </c>
      <c r="I79" s="1">
        <v>148</v>
      </c>
      <c r="J79" s="1">
        <v>135.80000000000001</v>
      </c>
      <c r="K79" s="1">
        <v>191.2</v>
      </c>
      <c r="L79" s="1">
        <v>174.8</v>
      </c>
      <c r="M79" s="1">
        <v>74.56</v>
      </c>
      <c r="N79" s="1">
        <v>61.62</v>
      </c>
      <c r="O79" s="1"/>
      <c r="P79" s="1">
        <v>184.7</v>
      </c>
    </row>
    <row r="80" spans="1:16" x14ac:dyDescent="0.3">
      <c r="A80" s="1">
        <v>78</v>
      </c>
      <c r="B80" s="1">
        <v>104.5</v>
      </c>
      <c r="C80" s="1">
        <v>184</v>
      </c>
      <c r="D80" s="1">
        <v>156.5</v>
      </c>
      <c r="E80" s="1">
        <v>35.6</v>
      </c>
      <c r="F80" s="1"/>
      <c r="G80" s="1">
        <v>53.17</v>
      </c>
      <c r="H80" s="1">
        <v>120.5</v>
      </c>
      <c r="I80" s="1">
        <v>156.6</v>
      </c>
      <c r="J80" s="1">
        <v>136.6</v>
      </c>
      <c r="K80" s="1">
        <v>192.4</v>
      </c>
      <c r="L80" s="1">
        <v>166.7</v>
      </c>
      <c r="M80" s="1">
        <v>75.41</v>
      </c>
      <c r="N80" s="1">
        <v>62.23</v>
      </c>
      <c r="O80" s="1"/>
      <c r="P80" s="1">
        <v>187.1</v>
      </c>
    </row>
    <row r="81" spans="1:16" x14ac:dyDescent="0.3">
      <c r="A81" s="1">
        <v>79</v>
      </c>
      <c r="B81" s="1">
        <v>105.8</v>
      </c>
      <c r="C81" s="1">
        <v>182.6</v>
      </c>
      <c r="D81" s="1">
        <v>157.4</v>
      </c>
      <c r="E81" s="1">
        <v>36.15</v>
      </c>
      <c r="F81" s="1"/>
      <c r="G81" s="1">
        <v>54.18</v>
      </c>
      <c r="H81" s="1">
        <v>125.7</v>
      </c>
      <c r="I81" s="1">
        <v>150.19999999999999</v>
      </c>
      <c r="J81" s="1">
        <v>138.69999999999999</v>
      </c>
      <c r="K81" s="1">
        <v>193.7</v>
      </c>
      <c r="L81" s="1">
        <v>173.5</v>
      </c>
      <c r="M81" s="1">
        <v>76.77</v>
      </c>
      <c r="N81" s="1">
        <v>62.42</v>
      </c>
      <c r="O81" s="1"/>
      <c r="P81" s="1">
        <v>191.1</v>
      </c>
    </row>
    <row r="82" spans="1:16" x14ac:dyDescent="0.3">
      <c r="A82" s="1">
        <v>80</v>
      </c>
      <c r="B82" s="1">
        <v>106.9</v>
      </c>
      <c r="C82" s="1">
        <v>178.8</v>
      </c>
      <c r="D82" s="1">
        <v>163.30000000000001</v>
      </c>
      <c r="E82" s="1">
        <v>36.56</v>
      </c>
      <c r="F82" s="1"/>
      <c r="G82" s="1">
        <v>54.35</v>
      </c>
      <c r="H82" s="1">
        <v>128.80000000000001</v>
      </c>
      <c r="I82" s="1">
        <v>153.6</v>
      </c>
      <c r="J82" s="1">
        <v>141.9</v>
      </c>
      <c r="K82" s="1">
        <v>195.7</v>
      </c>
      <c r="L82" s="1">
        <v>176.4</v>
      </c>
      <c r="M82" s="1">
        <v>77.47</v>
      </c>
      <c r="N82" s="1">
        <v>63.16</v>
      </c>
      <c r="O82" s="1"/>
      <c r="P82" s="1">
        <v>196</v>
      </c>
    </row>
    <row r="83" spans="1:16" x14ac:dyDescent="0.3">
      <c r="A83" s="1">
        <v>81</v>
      </c>
      <c r="B83" s="1">
        <v>109.3</v>
      </c>
      <c r="C83" s="1">
        <v>188.3</v>
      </c>
      <c r="D83" s="1">
        <v>164.6</v>
      </c>
      <c r="E83" s="1">
        <v>37.880000000000003</v>
      </c>
      <c r="F83" s="1"/>
      <c r="G83" s="1">
        <v>54.95</v>
      </c>
      <c r="H83" s="1">
        <v>132.5</v>
      </c>
      <c r="I83" s="1">
        <v>155.9</v>
      </c>
      <c r="J83" s="1">
        <v>142.5</v>
      </c>
      <c r="K83" s="1">
        <v>198.6</v>
      </c>
      <c r="L83" s="1">
        <v>181.3</v>
      </c>
      <c r="M83" s="1">
        <v>78.52</v>
      </c>
      <c r="N83" s="1">
        <v>63.6</v>
      </c>
      <c r="O83" s="1"/>
      <c r="P83" s="1">
        <v>193</v>
      </c>
    </row>
    <row r="84" spans="1:16" x14ac:dyDescent="0.3">
      <c r="A84" s="1">
        <v>82</v>
      </c>
      <c r="B84" s="1">
        <v>110.3</v>
      </c>
      <c r="C84" s="1">
        <v>195.1</v>
      </c>
      <c r="D84" s="1">
        <v>165.1</v>
      </c>
      <c r="E84" s="1">
        <v>37.79</v>
      </c>
      <c r="F84" s="1"/>
      <c r="G84" s="1">
        <v>56.09</v>
      </c>
      <c r="H84" s="1">
        <v>123.8</v>
      </c>
      <c r="I84" s="1">
        <v>157.19999999999999</v>
      </c>
      <c r="J84" s="1">
        <v>144.30000000000001</v>
      </c>
      <c r="K84" s="1"/>
      <c r="L84" s="1">
        <v>186.4</v>
      </c>
      <c r="M84" s="1">
        <v>79.34</v>
      </c>
      <c r="N84" s="1">
        <v>64.239999999999995</v>
      </c>
      <c r="O84" s="1"/>
      <c r="P84" s="1">
        <v>195.2</v>
      </c>
    </row>
    <row r="85" spans="1:16" x14ac:dyDescent="0.3">
      <c r="A85" s="1">
        <v>83</v>
      </c>
      <c r="B85" s="1">
        <v>112.6</v>
      </c>
      <c r="C85" s="1">
        <v>193.4</v>
      </c>
      <c r="D85" s="1">
        <v>167.6</v>
      </c>
      <c r="E85" s="1">
        <v>37.950000000000003</v>
      </c>
      <c r="F85" s="1"/>
      <c r="G85" s="1">
        <v>57.16</v>
      </c>
      <c r="H85" s="1">
        <v>136.30000000000001</v>
      </c>
      <c r="I85" s="1">
        <v>156.9</v>
      </c>
      <c r="J85" s="1">
        <v>146</v>
      </c>
      <c r="K85" s="1"/>
      <c r="L85" s="1">
        <v>184.1</v>
      </c>
      <c r="M85" s="1">
        <v>80.25</v>
      </c>
      <c r="N85" s="1">
        <v>64.88</v>
      </c>
      <c r="O85" s="1"/>
      <c r="P85" s="1">
        <v>198.1</v>
      </c>
    </row>
    <row r="86" spans="1:16" x14ac:dyDescent="0.3">
      <c r="A86" s="1">
        <v>84</v>
      </c>
      <c r="B86" s="1">
        <v>115.9</v>
      </c>
      <c r="C86" s="1"/>
      <c r="D86" s="1">
        <v>168.9</v>
      </c>
      <c r="E86" s="1">
        <v>38.590000000000003</v>
      </c>
      <c r="F86" s="1"/>
      <c r="G86" s="1">
        <v>57.61</v>
      </c>
      <c r="H86" s="1">
        <v>137.19999999999999</v>
      </c>
      <c r="I86" s="1">
        <v>168.3</v>
      </c>
      <c r="J86" s="1">
        <v>149.4</v>
      </c>
      <c r="K86" s="1"/>
      <c r="L86" s="1">
        <v>190.7</v>
      </c>
      <c r="M86" s="1">
        <v>81.36</v>
      </c>
      <c r="N86" s="1">
        <v>65</v>
      </c>
      <c r="O86" s="1"/>
      <c r="P86" s="1">
        <v>199.7</v>
      </c>
    </row>
    <row r="87" spans="1:16" x14ac:dyDescent="0.3">
      <c r="A87" s="1">
        <v>85</v>
      </c>
      <c r="B87" s="1">
        <v>116</v>
      </c>
      <c r="C87" s="1"/>
      <c r="D87" s="1">
        <v>170.4</v>
      </c>
      <c r="E87" s="1">
        <v>39.08</v>
      </c>
      <c r="F87" s="1"/>
      <c r="G87" s="1">
        <v>58.22</v>
      </c>
      <c r="H87" s="1">
        <v>136.5</v>
      </c>
      <c r="I87" s="1">
        <v>164.5</v>
      </c>
      <c r="J87" s="1">
        <v>152.4</v>
      </c>
      <c r="K87" s="1"/>
      <c r="L87" s="1">
        <v>192.3</v>
      </c>
      <c r="M87" s="1">
        <v>82.2</v>
      </c>
      <c r="N87" s="1">
        <v>65.37</v>
      </c>
      <c r="O87" s="1"/>
      <c r="P87" s="1"/>
    </row>
    <row r="88" spans="1:16" x14ac:dyDescent="0.3">
      <c r="A88" s="1">
        <v>86</v>
      </c>
      <c r="B88" s="1">
        <v>116.8</v>
      </c>
      <c r="C88" s="1"/>
      <c r="D88" s="1">
        <v>172.5</v>
      </c>
      <c r="E88" s="1">
        <v>39.630000000000003</v>
      </c>
      <c r="F88" s="1"/>
      <c r="G88" s="1">
        <v>58.64</v>
      </c>
      <c r="H88" s="1">
        <v>132.9</v>
      </c>
      <c r="I88" s="1">
        <v>167</v>
      </c>
      <c r="J88" s="1">
        <v>153.6</v>
      </c>
      <c r="K88" s="1"/>
      <c r="L88" s="1">
        <v>195</v>
      </c>
      <c r="M88" s="1">
        <v>82.84</v>
      </c>
      <c r="N88" s="1">
        <v>68.16</v>
      </c>
      <c r="O88" s="1"/>
      <c r="P88" s="1"/>
    </row>
    <row r="89" spans="1:16" x14ac:dyDescent="0.3">
      <c r="A89" s="1">
        <v>87</v>
      </c>
      <c r="B89" s="1">
        <v>117</v>
      </c>
      <c r="C89" s="1"/>
      <c r="D89" s="1">
        <v>173.1</v>
      </c>
      <c r="E89" s="1">
        <v>40.93</v>
      </c>
      <c r="F89" s="1"/>
      <c r="G89" s="1">
        <v>59.03</v>
      </c>
      <c r="H89" s="1">
        <v>142.4</v>
      </c>
      <c r="I89" s="1">
        <v>178</v>
      </c>
      <c r="J89" s="1">
        <v>154.6</v>
      </c>
      <c r="K89" s="1"/>
      <c r="L89" s="1">
        <v>193.4</v>
      </c>
      <c r="M89" s="1">
        <v>83.76</v>
      </c>
      <c r="N89" s="1">
        <v>67.87</v>
      </c>
      <c r="O89" s="1"/>
      <c r="P89" s="1"/>
    </row>
    <row r="90" spans="1:16" x14ac:dyDescent="0.3">
      <c r="A90" s="1">
        <v>88</v>
      </c>
      <c r="B90" s="1">
        <v>118.6</v>
      </c>
      <c r="C90" s="1"/>
      <c r="D90" s="1">
        <v>175.6</v>
      </c>
      <c r="E90" s="1">
        <v>40.72</v>
      </c>
      <c r="F90" s="1"/>
      <c r="G90" s="1">
        <v>59.4</v>
      </c>
      <c r="H90" s="1">
        <v>147</v>
      </c>
      <c r="I90" s="1">
        <v>178.1</v>
      </c>
      <c r="J90" s="1">
        <v>156.5</v>
      </c>
      <c r="K90" s="1"/>
      <c r="L90" s="1">
        <v>199.5</v>
      </c>
      <c r="M90" s="1">
        <v>84.81</v>
      </c>
      <c r="N90" s="1">
        <v>69.02</v>
      </c>
      <c r="O90" s="1"/>
      <c r="P90" s="1"/>
    </row>
    <row r="91" spans="1:16" x14ac:dyDescent="0.3">
      <c r="A91" s="1">
        <v>89</v>
      </c>
      <c r="B91" s="1">
        <v>119.9</v>
      </c>
      <c r="C91" s="1"/>
      <c r="D91" s="1">
        <v>176.4</v>
      </c>
      <c r="E91" s="1">
        <v>41.08</v>
      </c>
      <c r="F91" s="1"/>
      <c r="G91" s="1">
        <v>59.77</v>
      </c>
      <c r="H91" s="1">
        <v>153.1</v>
      </c>
      <c r="I91" s="1">
        <v>177.6</v>
      </c>
      <c r="J91" s="1">
        <v>161.5</v>
      </c>
      <c r="K91" s="1"/>
      <c r="L91" s="1"/>
      <c r="M91" s="1">
        <v>85.77</v>
      </c>
      <c r="N91" s="1">
        <v>69.75</v>
      </c>
      <c r="O91" s="1"/>
      <c r="P91" s="1"/>
    </row>
    <row r="92" spans="1:16" x14ac:dyDescent="0.3">
      <c r="A92" s="1">
        <v>90</v>
      </c>
      <c r="B92" s="1">
        <v>120.7</v>
      </c>
      <c r="C92" s="1"/>
      <c r="D92" s="1">
        <v>180.2</v>
      </c>
      <c r="E92" s="1">
        <v>41.59</v>
      </c>
      <c r="F92" s="1"/>
      <c r="G92" s="1">
        <v>60.13</v>
      </c>
      <c r="H92" s="1">
        <v>150.6</v>
      </c>
      <c r="I92" s="1">
        <v>174.4</v>
      </c>
      <c r="J92" s="1">
        <v>165.4</v>
      </c>
      <c r="K92" s="1"/>
      <c r="L92" s="1"/>
      <c r="M92" s="1">
        <v>86.65</v>
      </c>
      <c r="N92" s="1">
        <v>71.39</v>
      </c>
      <c r="O92" s="1"/>
      <c r="P92" s="1"/>
    </row>
    <row r="93" spans="1:16" x14ac:dyDescent="0.3">
      <c r="A93" s="1">
        <v>91</v>
      </c>
      <c r="B93" s="1">
        <v>122.1</v>
      </c>
      <c r="C93" s="1"/>
      <c r="D93" s="1">
        <v>183</v>
      </c>
      <c r="E93" s="1">
        <v>42.04</v>
      </c>
      <c r="F93" s="1"/>
      <c r="G93" s="1">
        <v>60.98</v>
      </c>
      <c r="H93" s="1">
        <v>134.1</v>
      </c>
      <c r="I93" s="1">
        <v>187.1</v>
      </c>
      <c r="J93" s="1">
        <v>167</v>
      </c>
      <c r="K93" s="1"/>
      <c r="L93" s="1"/>
      <c r="M93" s="1">
        <v>87.53</v>
      </c>
      <c r="N93" s="1">
        <v>73.010000000000005</v>
      </c>
      <c r="O93" s="1"/>
      <c r="P93" s="1"/>
    </row>
    <row r="94" spans="1:16" x14ac:dyDescent="0.3">
      <c r="A94" s="1">
        <v>92</v>
      </c>
      <c r="B94" s="1">
        <v>124.2</v>
      </c>
      <c r="C94" s="1"/>
      <c r="D94" s="1">
        <v>194.6</v>
      </c>
      <c r="E94" s="1">
        <v>42.48</v>
      </c>
      <c r="F94" s="1"/>
      <c r="G94" s="1">
        <v>61.82</v>
      </c>
      <c r="H94" s="1">
        <v>151.80000000000001</v>
      </c>
      <c r="I94" s="1">
        <v>189.8</v>
      </c>
      <c r="J94" s="1">
        <v>169.2</v>
      </c>
      <c r="K94" s="1"/>
      <c r="L94" s="1"/>
      <c r="M94" s="1">
        <v>88.25</v>
      </c>
      <c r="N94" s="1">
        <v>75.069999999999993</v>
      </c>
      <c r="O94" s="1"/>
      <c r="P94" s="1"/>
    </row>
    <row r="95" spans="1:16" x14ac:dyDescent="0.3">
      <c r="A95" s="1">
        <v>93</v>
      </c>
      <c r="B95" s="1">
        <v>125.5</v>
      </c>
      <c r="C95" s="1"/>
      <c r="D95" s="1">
        <v>186.5</v>
      </c>
      <c r="E95" s="1">
        <v>42.92</v>
      </c>
      <c r="F95" s="1"/>
      <c r="G95" s="1">
        <v>62.17</v>
      </c>
      <c r="H95" s="1">
        <v>154.5</v>
      </c>
      <c r="I95" s="1"/>
      <c r="J95" s="1">
        <v>174.7</v>
      </c>
      <c r="K95" s="1"/>
      <c r="L95" s="1"/>
      <c r="M95" s="1">
        <v>89.07</v>
      </c>
      <c r="N95" s="1">
        <v>76.91</v>
      </c>
      <c r="O95" s="1"/>
      <c r="P95" s="1"/>
    </row>
    <row r="96" spans="1:16" x14ac:dyDescent="0.3">
      <c r="A96" s="1">
        <v>94</v>
      </c>
      <c r="B96" s="1">
        <v>129.5</v>
      </c>
      <c r="C96" s="1"/>
      <c r="D96" s="1">
        <v>188.2</v>
      </c>
      <c r="E96" s="1">
        <v>43.41</v>
      </c>
      <c r="F96" s="1"/>
      <c r="G96" s="1">
        <v>62.68</v>
      </c>
      <c r="H96" s="1">
        <v>159.80000000000001</v>
      </c>
      <c r="I96" s="1"/>
      <c r="J96" s="1">
        <v>173.6</v>
      </c>
      <c r="K96" s="1"/>
      <c r="L96" s="1"/>
      <c r="M96" s="1">
        <v>89.96</v>
      </c>
      <c r="N96" s="1">
        <v>76.45</v>
      </c>
      <c r="O96" s="1"/>
      <c r="P96" s="1"/>
    </row>
    <row r="97" spans="1:16" x14ac:dyDescent="0.3">
      <c r="A97" s="1">
        <v>95</v>
      </c>
      <c r="B97" s="1">
        <v>131.5</v>
      </c>
      <c r="C97" s="1"/>
      <c r="D97" s="1">
        <v>194.1</v>
      </c>
      <c r="E97" s="1">
        <v>44.13</v>
      </c>
      <c r="F97" s="1"/>
      <c r="G97" s="1">
        <v>62.97</v>
      </c>
      <c r="H97" s="1">
        <v>155.9</v>
      </c>
      <c r="I97" s="1"/>
      <c r="J97" s="1">
        <v>174.8</v>
      </c>
      <c r="K97" s="1"/>
      <c r="L97" s="1"/>
      <c r="M97" s="1">
        <v>91.12</v>
      </c>
      <c r="N97" s="1">
        <v>79.3</v>
      </c>
      <c r="O97" s="1"/>
      <c r="P97" s="1"/>
    </row>
    <row r="98" spans="1:16" x14ac:dyDescent="0.3">
      <c r="A98" s="1">
        <v>96</v>
      </c>
      <c r="B98" s="1">
        <v>131.80000000000001</v>
      </c>
      <c r="C98" s="1"/>
      <c r="D98" s="1">
        <v>193.8</v>
      </c>
      <c r="E98" s="1">
        <v>45.52</v>
      </c>
      <c r="F98" s="1"/>
      <c r="G98" s="1">
        <v>63.82</v>
      </c>
      <c r="H98" s="1">
        <v>164.6</v>
      </c>
      <c r="I98" s="1"/>
      <c r="J98" s="1">
        <v>179.1</v>
      </c>
      <c r="K98" s="1"/>
      <c r="L98" s="1"/>
      <c r="M98" s="1">
        <v>92.72</v>
      </c>
      <c r="N98" s="1">
        <v>80.790000000000006</v>
      </c>
      <c r="O98" s="1"/>
      <c r="P98" s="1"/>
    </row>
    <row r="99" spans="1:16" x14ac:dyDescent="0.3">
      <c r="A99" s="1">
        <v>97</v>
      </c>
      <c r="B99" s="1">
        <v>132.4</v>
      </c>
      <c r="C99" s="1"/>
      <c r="D99" s="1">
        <v>196.2</v>
      </c>
      <c r="E99" s="1">
        <v>45.11</v>
      </c>
      <c r="F99" s="1"/>
      <c r="G99" s="1">
        <v>64.349999999999994</v>
      </c>
      <c r="H99" s="1">
        <v>163.4</v>
      </c>
      <c r="I99" s="1"/>
      <c r="J99" s="1">
        <v>180.9</v>
      </c>
      <c r="K99" s="1"/>
      <c r="L99" s="1"/>
      <c r="M99" s="1">
        <v>93.25</v>
      </c>
      <c r="N99" s="1">
        <v>82.8</v>
      </c>
      <c r="O99" s="1"/>
      <c r="P99" s="1"/>
    </row>
    <row r="100" spans="1:16" x14ac:dyDescent="0.3">
      <c r="A100" s="1">
        <v>98</v>
      </c>
      <c r="B100" s="1">
        <v>130.1</v>
      </c>
      <c r="C100" s="1"/>
      <c r="D100" s="1">
        <v>197.6</v>
      </c>
      <c r="E100" s="1">
        <v>45.73</v>
      </c>
      <c r="F100" s="1"/>
      <c r="G100" s="1">
        <v>64.8</v>
      </c>
      <c r="H100" s="1">
        <v>168.5</v>
      </c>
      <c r="I100" s="1"/>
      <c r="J100" s="1">
        <v>183.7</v>
      </c>
      <c r="K100" s="1"/>
      <c r="L100" s="1"/>
      <c r="M100" s="1">
        <v>94.04</v>
      </c>
      <c r="N100" s="1">
        <v>84.74</v>
      </c>
      <c r="O100" s="1"/>
      <c r="P100" s="1"/>
    </row>
    <row r="101" spans="1:16" x14ac:dyDescent="0.3">
      <c r="A101" s="1">
        <v>99</v>
      </c>
      <c r="B101" s="1">
        <v>133.6</v>
      </c>
      <c r="C101" s="1"/>
      <c r="D101" s="1">
        <v>196.8</v>
      </c>
      <c r="E101" s="1">
        <v>46.11</v>
      </c>
      <c r="F101" s="1"/>
      <c r="G101" s="1">
        <v>65.31</v>
      </c>
      <c r="H101" s="1">
        <v>167.4</v>
      </c>
      <c r="I101" s="1"/>
      <c r="J101" s="1">
        <v>184.5</v>
      </c>
      <c r="K101" s="1"/>
      <c r="L101" s="1"/>
      <c r="M101" s="1">
        <v>94.71</v>
      </c>
      <c r="N101" s="1">
        <v>85.19</v>
      </c>
      <c r="O101" s="1"/>
      <c r="P101" s="1"/>
    </row>
    <row r="102" spans="1:16" x14ac:dyDescent="0.3">
      <c r="A102" s="1">
        <v>100</v>
      </c>
      <c r="B102" s="1">
        <v>141.9</v>
      </c>
      <c r="C102" s="1"/>
      <c r="D102" s="1">
        <v>198.4</v>
      </c>
      <c r="E102" s="1">
        <v>46.6</v>
      </c>
      <c r="F102" s="1"/>
      <c r="G102" s="1">
        <v>65.790000000000006</v>
      </c>
      <c r="H102" s="1">
        <v>167.9</v>
      </c>
      <c r="I102" s="1"/>
      <c r="J102" s="1">
        <v>186</v>
      </c>
      <c r="K102" s="1"/>
      <c r="L102" s="1"/>
      <c r="M102" s="1">
        <v>95.46</v>
      </c>
      <c r="N102" s="1">
        <v>85.39</v>
      </c>
      <c r="O102" s="1"/>
      <c r="P102" s="1"/>
    </row>
    <row r="103" spans="1:16" x14ac:dyDescent="0.3">
      <c r="A103" s="1">
        <v>101</v>
      </c>
      <c r="B103" s="1">
        <v>140.1</v>
      </c>
      <c r="C103" s="1"/>
      <c r="D103" s="1">
        <v>198.3</v>
      </c>
      <c r="E103" s="1">
        <v>46.92</v>
      </c>
      <c r="F103" s="1"/>
      <c r="G103" s="1">
        <v>66.569999999999993</v>
      </c>
      <c r="H103" s="1">
        <v>167.6</v>
      </c>
      <c r="I103" s="1"/>
      <c r="J103" s="1">
        <v>187.3</v>
      </c>
      <c r="K103" s="1"/>
      <c r="L103" s="1"/>
      <c r="M103" s="1">
        <v>96.76</v>
      </c>
      <c r="N103" s="1">
        <v>87.09</v>
      </c>
      <c r="O103" s="1"/>
      <c r="P103" s="1"/>
    </row>
    <row r="104" spans="1:16" x14ac:dyDescent="0.3">
      <c r="A104" s="1">
        <v>102</v>
      </c>
      <c r="B104" s="1">
        <v>143.1</v>
      </c>
      <c r="C104" s="1"/>
      <c r="D104" s="1"/>
      <c r="E104" s="1">
        <v>47.54</v>
      </c>
      <c r="F104" s="1"/>
      <c r="G104" s="1">
        <v>66.91</v>
      </c>
      <c r="H104" s="1">
        <v>170.8</v>
      </c>
      <c r="I104" s="1"/>
      <c r="J104" s="1">
        <v>189.2</v>
      </c>
      <c r="K104" s="1"/>
      <c r="L104" s="1"/>
      <c r="M104" s="1">
        <v>97.56</v>
      </c>
      <c r="N104" s="1">
        <v>88.67</v>
      </c>
      <c r="O104" s="1"/>
      <c r="P104" s="1"/>
    </row>
    <row r="105" spans="1:16" x14ac:dyDescent="0.3">
      <c r="A105" s="1">
        <v>103</v>
      </c>
      <c r="B105" s="1">
        <v>147.80000000000001</v>
      </c>
      <c r="C105" s="1"/>
      <c r="D105" s="1"/>
      <c r="E105" s="1">
        <v>48.14</v>
      </c>
      <c r="F105" s="1"/>
      <c r="G105" s="1">
        <v>67.33</v>
      </c>
      <c r="H105" s="1">
        <v>172.5</v>
      </c>
      <c r="I105" s="1"/>
      <c r="J105" s="1">
        <v>191.1</v>
      </c>
      <c r="K105" s="1"/>
      <c r="L105" s="1"/>
      <c r="M105" s="1">
        <v>98.68</v>
      </c>
      <c r="N105" s="1">
        <v>89.79</v>
      </c>
      <c r="O105" s="1"/>
      <c r="P105" s="1"/>
    </row>
    <row r="106" spans="1:16" x14ac:dyDescent="0.3">
      <c r="A106" s="1">
        <v>104</v>
      </c>
      <c r="B106" s="1">
        <v>148.5</v>
      </c>
      <c r="C106" s="1"/>
      <c r="D106" s="1"/>
      <c r="E106" s="1">
        <v>48.27</v>
      </c>
      <c r="F106" s="1"/>
      <c r="G106" s="1">
        <v>68.239999999999995</v>
      </c>
      <c r="H106" s="1">
        <v>167.7</v>
      </c>
      <c r="I106" s="1"/>
      <c r="J106" s="1">
        <v>192.9</v>
      </c>
      <c r="K106" s="1"/>
      <c r="L106" s="1"/>
      <c r="M106" s="1">
        <v>99.76</v>
      </c>
      <c r="N106" s="1">
        <v>89.19</v>
      </c>
      <c r="O106" s="1"/>
      <c r="P106" s="1"/>
    </row>
    <row r="107" spans="1:16" x14ac:dyDescent="0.3">
      <c r="A107" s="1">
        <v>105</v>
      </c>
      <c r="B107" s="1">
        <v>149.6</v>
      </c>
      <c r="C107" s="1"/>
      <c r="D107" s="1"/>
      <c r="E107" s="1">
        <v>48.75</v>
      </c>
      <c r="F107" s="1"/>
      <c r="G107" s="1">
        <v>68.42</v>
      </c>
      <c r="H107" s="1">
        <v>172.4</v>
      </c>
      <c r="I107" s="1"/>
      <c r="J107" s="1">
        <v>196.2</v>
      </c>
      <c r="K107" s="1"/>
      <c r="L107" s="1"/>
      <c r="M107" s="1">
        <v>100.6</v>
      </c>
      <c r="N107" s="1">
        <v>89.7</v>
      </c>
      <c r="O107" s="1"/>
      <c r="P107" s="1"/>
    </row>
    <row r="108" spans="1:16" x14ac:dyDescent="0.3">
      <c r="A108" s="1">
        <v>106</v>
      </c>
      <c r="B108" s="1">
        <v>149</v>
      </c>
      <c r="C108" s="1"/>
      <c r="D108" s="1"/>
      <c r="E108" s="1">
        <v>49.19</v>
      </c>
      <c r="F108" s="1"/>
      <c r="G108" s="1">
        <v>69.08</v>
      </c>
      <c r="H108" s="1">
        <v>175</v>
      </c>
      <c r="I108" s="1"/>
      <c r="J108" s="1">
        <v>197.7</v>
      </c>
      <c r="K108" s="1"/>
      <c r="L108" s="1"/>
      <c r="M108" s="1">
        <v>101.3</v>
      </c>
      <c r="N108" s="1">
        <v>90.84</v>
      </c>
      <c r="O108" s="1"/>
      <c r="P108" s="1"/>
    </row>
    <row r="109" spans="1:16" x14ac:dyDescent="0.3">
      <c r="A109" s="1">
        <v>107</v>
      </c>
      <c r="B109" s="1">
        <v>150.6</v>
      </c>
      <c r="C109" s="1"/>
      <c r="D109" s="1"/>
      <c r="E109" s="1">
        <v>49.54</v>
      </c>
      <c r="F109" s="1"/>
      <c r="G109" s="1">
        <v>69.8</v>
      </c>
      <c r="H109" s="1">
        <v>175.7</v>
      </c>
      <c r="I109" s="1"/>
      <c r="J109" s="1"/>
      <c r="K109" s="1"/>
      <c r="L109" s="1"/>
      <c r="M109" s="1">
        <v>102.1</v>
      </c>
      <c r="N109" s="1">
        <v>93.24</v>
      </c>
      <c r="O109" s="1"/>
      <c r="P109" s="1"/>
    </row>
    <row r="110" spans="1:16" x14ac:dyDescent="0.3">
      <c r="A110" s="1">
        <v>108</v>
      </c>
      <c r="B110" s="1">
        <v>152.9</v>
      </c>
      <c r="C110" s="1"/>
      <c r="D110" s="1"/>
      <c r="E110" s="1">
        <v>49.95</v>
      </c>
      <c r="F110" s="1"/>
      <c r="G110" s="1">
        <v>70.099999999999994</v>
      </c>
      <c r="H110" s="1">
        <v>175</v>
      </c>
      <c r="I110" s="1"/>
      <c r="J110" s="1"/>
      <c r="K110" s="1"/>
      <c r="L110" s="1"/>
      <c r="M110" s="1">
        <v>102.9</v>
      </c>
      <c r="N110" s="1">
        <v>93.14</v>
      </c>
      <c r="O110" s="1"/>
      <c r="P110" s="1"/>
    </row>
    <row r="111" spans="1:16" x14ac:dyDescent="0.3">
      <c r="A111" s="1">
        <v>109</v>
      </c>
      <c r="B111" s="1">
        <v>153.5</v>
      </c>
      <c r="C111" s="1"/>
      <c r="D111" s="1"/>
      <c r="E111" s="1">
        <v>51.07</v>
      </c>
      <c r="F111" s="1"/>
      <c r="G111" s="1">
        <v>71.3</v>
      </c>
      <c r="H111" s="1">
        <v>178</v>
      </c>
      <c r="I111" s="1"/>
      <c r="J111" s="1"/>
      <c r="K111" s="1"/>
      <c r="L111" s="1"/>
      <c r="M111" s="1">
        <v>104</v>
      </c>
      <c r="N111" s="1">
        <v>95.54</v>
      </c>
      <c r="O111" s="1"/>
      <c r="P111" s="1"/>
    </row>
    <row r="112" spans="1:16" x14ac:dyDescent="0.3">
      <c r="A112" s="1">
        <v>110</v>
      </c>
      <c r="B112" s="1">
        <v>154.1</v>
      </c>
      <c r="C112" s="1"/>
      <c r="D112" s="1"/>
      <c r="E112" s="1">
        <v>51.45</v>
      </c>
      <c r="F112" s="1"/>
      <c r="G112" s="1">
        <v>71.92</v>
      </c>
      <c r="H112" s="1">
        <v>177.3</v>
      </c>
      <c r="I112" s="1"/>
      <c r="J112" s="1"/>
      <c r="K112" s="1"/>
      <c r="L112" s="1"/>
      <c r="M112" s="1">
        <v>104.9</v>
      </c>
      <c r="N112" s="1">
        <v>98.32</v>
      </c>
      <c r="O112" s="1"/>
      <c r="P112" s="1"/>
    </row>
    <row r="113" spans="1:16" x14ac:dyDescent="0.3">
      <c r="A113" s="1">
        <v>111</v>
      </c>
      <c r="B113" s="1">
        <v>154.6</v>
      </c>
      <c r="C113" s="1"/>
      <c r="D113" s="1"/>
      <c r="E113" s="1">
        <v>51.51</v>
      </c>
      <c r="F113" s="1"/>
      <c r="G113" s="1">
        <v>71.81</v>
      </c>
      <c r="H113" s="1">
        <v>178.1</v>
      </c>
      <c r="I113" s="1"/>
      <c r="J113" s="1"/>
      <c r="K113" s="1"/>
      <c r="L113" s="1"/>
      <c r="M113" s="1">
        <v>106.1</v>
      </c>
      <c r="N113" s="1">
        <v>98.93</v>
      </c>
      <c r="O113" s="1"/>
      <c r="P113" s="1"/>
    </row>
    <row r="114" spans="1:16" x14ac:dyDescent="0.3">
      <c r="A114" s="1">
        <v>112</v>
      </c>
      <c r="B114" s="1">
        <v>155.30000000000001</v>
      </c>
      <c r="C114" s="1"/>
      <c r="D114" s="1"/>
      <c r="E114" s="1">
        <v>52.39</v>
      </c>
      <c r="F114" s="1"/>
      <c r="G114" s="1">
        <v>74.31</v>
      </c>
      <c r="H114" s="1">
        <v>179.8</v>
      </c>
      <c r="I114" s="1"/>
      <c r="J114" s="1"/>
      <c r="K114" s="1"/>
      <c r="L114" s="1"/>
      <c r="M114" s="1">
        <v>107</v>
      </c>
      <c r="N114" s="1">
        <v>98.22</v>
      </c>
      <c r="O114" s="1"/>
      <c r="P114" s="1"/>
    </row>
    <row r="115" spans="1:16" x14ac:dyDescent="0.3">
      <c r="A115" s="1">
        <v>113</v>
      </c>
      <c r="B115" s="1">
        <v>156</v>
      </c>
      <c r="C115" s="1"/>
      <c r="D115" s="1"/>
      <c r="E115" s="1">
        <v>53.09</v>
      </c>
      <c r="F115" s="1"/>
      <c r="G115" s="1">
        <v>74.930000000000007</v>
      </c>
      <c r="H115" s="1">
        <v>180.6</v>
      </c>
      <c r="I115" s="1"/>
      <c r="J115" s="1"/>
      <c r="K115" s="1"/>
      <c r="L115" s="1"/>
      <c r="M115" s="1">
        <v>107.7</v>
      </c>
      <c r="N115" s="1">
        <v>100.6</v>
      </c>
      <c r="O115" s="1"/>
      <c r="P115" s="1"/>
    </row>
    <row r="116" spans="1:16" x14ac:dyDescent="0.3">
      <c r="A116" s="1">
        <v>114</v>
      </c>
      <c r="B116" s="1">
        <v>157.1</v>
      </c>
      <c r="C116" s="1"/>
      <c r="D116" s="1"/>
      <c r="E116" s="1">
        <v>54.04</v>
      </c>
      <c r="F116" s="1"/>
      <c r="G116" s="1">
        <v>75.349999999999994</v>
      </c>
      <c r="H116" s="1">
        <v>182.3</v>
      </c>
      <c r="I116" s="1"/>
      <c r="J116" s="1"/>
      <c r="K116" s="1"/>
      <c r="L116" s="1"/>
      <c r="M116" s="1">
        <v>108.3</v>
      </c>
      <c r="N116" s="1">
        <v>102.3</v>
      </c>
      <c r="O116" s="1"/>
      <c r="P116" s="1"/>
    </row>
    <row r="117" spans="1:16" x14ac:dyDescent="0.3">
      <c r="A117" s="1">
        <v>115</v>
      </c>
      <c r="B117" s="1">
        <v>157.19999999999999</v>
      </c>
      <c r="C117" s="1"/>
      <c r="D117" s="1"/>
      <c r="E117" s="1">
        <v>54.5</v>
      </c>
      <c r="F117" s="1"/>
      <c r="G117" s="1">
        <v>76.28</v>
      </c>
      <c r="H117" s="1">
        <v>184.6</v>
      </c>
      <c r="I117" s="1"/>
      <c r="J117" s="1"/>
      <c r="K117" s="1"/>
      <c r="L117" s="1"/>
      <c r="M117" s="1">
        <v>109</v>
      </c>
      <c r="N117" s="1">
        <v>104</v>
      </c>
      <c r="O117" s="1"/>
      <c r="P117" s="1"/>
    </row>
    <row r="118" spans="1:16" x14ac:dyDescent="0.3">
      <c r="A118" s="1">
        <v>116</v>
      </c>
      <c r="B118" s="1">
        <v>158.1</v>
      </c>
      <c r="C118" s="1"/>
      <c r="D118" s="1"/>
      <c r="E118" s="1">
        <v>55.47</v>
      </c>
      <c r="F118" s="1"/>
      <c r="G118" s="1">
        <v>77.03</v>
      </c>
      <c r="H118" s="1">
        <v>188.3</v>
      </c>
      <c r="I118" s="1"/>
      <c r="J118" s="1"/>
      <c r="K118" s="1"/>
      <c r="L118" s="1"/>
      <c r="M118" s="1">
        <v>110.3</v>
      </c>
      <c r="N118" s="1">
        <v>105.1</v>
      </c>
      <c r="O118" s="1"/>
      <c r="P118" s="1"/>
    </row>
    <row r="119" spans="1:16" x14ac:dyDescent="0.3">
      <c r="A119" s="1">
        <v>117</v>
      </c>
      <c r="B119" s="1">
        <v>160.69999999999999</v>
      </c>
      <c r="C119" s="1"/>
      <c r="D119" s="1"/>
      <c r="E119" s="1">
        <v>56.38</v>
      </c>
      <c r="F119" s="1"/>
      <c r="G119" s="1">
        <v>77.98</v>
      </c>
      <c r="H119" s="1">
        <v>191.3</v>
      </c>
      <c r="I119" s="1"/>
      <c r="J119" s="1"/>
      <c r="K119" s="1"/>
      <c r="L119" s="1"/>
      <c r="M119" s="1">
        <v>111.4</v>
      </c>
      <c r="N119" s="1">
        <v>105.1</v>
      </c>
      <c r="O119" s="1"/>
      <c r="P119" s="1"/>
    </row>
    <row r="120" spans="1:16" x14ac:dyDescent="0.3">
      <c r="A120" s="1">
        <v>118</v>
      </c>
      <c r="B120" s="1">
        <v>161.5</v>
      </c>
      <c r="C120" s="1"/>
      <c r="D120" s="1"/>
      <c r="E120" s="1">
        <v>56.42</v>
      </c>
      <c r="F120" s="1"/>
      <c r="G120" s="1">
        <v>78.55</v>
      </c>
      <c r="H120" s="1">
        <v>175.8</v>
      </c>
      <c r="I120" s="1"/>
      <c r="J120" s="1"/>
      <c r="K120" s="1"/>
      <c r="L120" s="1"/>
      <c r="M120" s="1">
        <v>111.8</v>
      </c>
      <c r="N120" s="1">
        <v>105.8</v>
      </c>
      <c r="O120" s="1"/>
      <c r="P120" s="1"/>
    </row>
    <row r="121" spans="1:16" x14ac:dyDescent="0.3">
      <c r="A121" s="1">
        <v>119</v>
      </c>
      <c r="B121" s="1">
        <v>164.4</v>
      </c>
      <c r="C121" s="1"/>
      <c r="D121" s="1"/>
      <c r="E121" s="1">
        <v>57.61</v>
      </c>
      <c r="F121" s="1"/>
      <c r="G121" s="1">
        <v>79.510000000000005</v>
      </c>
      <c r="H121" s="1">
        <v>178.7</v>
      </c>
      <c r="I121" s="1"/>
      <c r="J121" s="1"/>
      <c r="K121" s="1"/>
      <c r="L121" s="1"/>
      <c r="M121" s="1">
        <v>113.1</v>
      </c>
      <c r="N121" s="1">
        <v>107</v>
      </c>
      <c r="O121" s="1"/>
      <c r="P121" s="1"/>
    </row>
    <row r="122" spans="1:16" x14ac:dyDescent="0.3">
      <c r="A122" s="1">
        <v>120</v>
      </c>
      <c r="B122" s="1">
        <v>162.9</v>
      </c>
      <c r="C122" s="1"/>
      <c r="D122" s="1"/>
      <c r="E122" s="1">
        <v>58.24</v>
      </c>
      <c r="F122" s="1"/>
      <c r="G122" s="1">
        <v>80.05</v>
      </c>
      <c r="H122" s="1">
        <v>177.7</v>
      </c>
      <c r="I122" s="1"/>
      <c r="J122" s="1"/>
      <c r="K122" s="1"/>
      <c r="L122" s="1"/>
      <c r="M122" s="1">
        <v>113.6</v>
      </c>
      <c r="N122" s="1">
        <v>111.7</v>
      </c>
      <c r="O122" s="1"/>
      <c r="P122" s="1"/>
    </row>
    <row r="123" spans="1:16" x14ac:dyDescent="0.3">
      <c r="A123" s="1">
        <v>121</v>
      </c>
      <c r="B123" s="1">
        <v>164.4</v>
      </c>
      <c r="C123" s="1"/>
      <c r="D123" s="1"/>
      <c r="E123" s="1">
        <v>58.64</v>
      </c>
      <c r="F123" s="1"/>
      <c r="G123" s="1">
        <v>80.97</v>
      </c>
      <c r="H123" s="1">
        <v>186.7</v>
      </c>
      <c r="I123" s="1"/>
      <c r="J123" s="1"/>
      <c r="K123" s="1"/>
      <c r="L123" s="1"/>
      <c r="M123" s="1">
        <v>114.5</v>
      </c>
      <c r="N123" s="1">
        <v>112.9</v>
      </c>
      <c r="O123" s="1"/>
      <c r="P123" s="1"/>
    </row>
    <row r="124" spans="1:16" x14ac:dyDescent="0.3">
      <c r="A124" s="1">
        <v>122</v>
      </c>
      <c r="B124" s="1">
        <v>165.2</v>
      </c>
      <c r="C124" s="1"/>
      <c r="D124" s="1"/>
      <c r="E124" s="1">
        <v>59.13</v>
      </c>
      <c r="F124" s="1"/>
      <c r="G124" s="1">
        <v>81.27</v>
      </c>
      <c r="H124" s="1">
        <v>182.9</v>
      </c>
      <c r="I124" s="1"/>
      <c r="J124" s="1"/>
      <c r="K124" s="1"/>
      <c r="L124" s="1"/>
      <c r="M124" s="1">
        <v>115</v>
      </c>
      <c r="N124" s="1">
        <v>110.3</v>
      </c>
      <c r="O124" s="1"/>
      <c r="P124" s="1"/>
    </row>
    <row r="125" spans="1:16" x14ac:dyDescent="0.3">
      <c r="A125" s="1">
        <v>123</v>
      </c>
      <c r="B125" s="1">
        <v>166.9</v>
      </c>
      <c r="C125" s="1"/>
      <c r="D125" s="1"/>
      <c r="E125" s="1">
        <v>60.1</v>
      </c>
      <c r="F125" s="1"/>
      <c r="G125" s="1">
        <v>82.12</v>
      </c>
      <c r="H125" s="1">
        <v>175.8</v>
      </c>
      <c r="I125" s="1"/>
      <c r="J125" s="1"/>
      <c r="K125" s="1"/>
      <c r="L125" s="1"/>
      <c r="M125" s="1">
        <v>116.1</v>
      </c>
      <c r="N125" s="1">
        <v>110.7</v>
      </c>
      <c r="O125" s="1"/>
      <c r="P125" s="1"/>
    </row>
    <row r="126" spans="1:16" x14ac:dyDescent="0.3">
      <c r="A126" s="1">
        <v>124</v>
      </c>
      <c r="B126" s="1">
        <v>171.8</v>
      </c>
      <c r="C126" s="1"/>
      <c r="D126" s="1"/>
      <c r="E126" s="1">
        <v>60.69</v>
      </c>
      <c r="F126" s="1"/>
      <c r="G126" s="1">
        <v>83.63</v>
      </c>
      <c r="H126" s="1">
        <v>177.4</v>
      </c>
      <c r="I126" s="1"/>
      <c r="J126" s="1"/>
      <c r="K126" s="1"/>
      <c r="L126" s="1"/>
      <c r="M126" s="1">
        <v>117</v>
      </c>
      <c r="N126" s="1">
        <v>111</v>
      </c>
      <c r="O126" s="1"/>
      <c r="P126" s="1"/>
    </row>
    <row r="127" spans="1:16" x14ac:dyDescent="0.3">
      <c r="A127" s="1">
        <v>125</v>
      </c>
      <c r="B127" s="1">
        <v>172.9</v>
      </c>
      <c r="C127" s="1"/>
      <c r="D127" s="1"/>
      <c r="E127" s="1">
        <v>61.3</v>
      </c>
      <c r="F127" s="1"/>
      <c r="G127" s="1">
        <v>83.11</v>
      </c>
      <c r="H127" s="1">
        <v>184.4</v>
      </c>
      <c r="I127" s="1"/>
      <c r="J127" s="1"/>
      <c r="K127" s="1"/>
      <c r="L127" s="1"/>
      <c r="M127" s="1">
        <v>118.1</v>
      </c>
      <c r="N127" s="1">
        <v>112.4</v>
      </c>
      <c r="O127" s="1"/>
      <c r="P127" s="1"/>
    </row>
    <row r="128" spans="1:16" x14ac:dyDescent="0.3">
      <c r="A128" s="1">
        <v>126</v>
      </c>
      <c r="B128" s="1">
        <v>177.4</v>
      </c>
      <c r="C128" s="1"/>
      <c r="D128" s="1"/>
      <c r="E128" s="1">
        <v>61.75</v>
      </c>
      <c r="F128" s="1"/>
      <c r="G128" s="1">
        <v>84.81</v>
      </c>
      <c r="H128" s="1">
        <v>195.9</v>
      </c>
      <c r="I128" s="1"/>
      <c r="J128" s="1"/>
      <c r="K128" s="1"/>
      <c r="L128" s="1"/>
      <c r="M128" s="1">
        <v>119.2</v>
      </c>
      <c r="N128" s="1">
        <v>113.5</v>
      </c>
      <c r="O128" s="1"/>
      <c r="P128" s="1"/>
    </row>
    <row r="129" spans="1:16" x14ac:dyDescent="0.3">
      <c r="A129" s="1">
        <v>127</v>
      </c>
      <c r="B129" s="1">
        <v>175.4</v>
      </c>
      <c r="C129" s="1"/>
      <c r="D129" s="1"/>
      <c r="E129" s="1">
        <v>62.22</v>
      </c>
      <c r="F129" s="1"/>
      <c r="G129" s="1">
        <v>85.34</v>
      </c>
      <c r="H129" s="1">
        <v>193.2</v>
      </c>
      <c r="I129" s="1"/>
      <c r="J129" s="1"/>
      <c r="K129" s="1"/>
      <c r="L129" s="1"/>
      <c r="M129" s="1">
        <v>120.1</v>
      </c>
      <c r="N129" s="1">
        <v>117</v>
      </c>
      <c r="O129" s="1"/>
      <c r="P129" s="1"/>
    </row>
    <row r="130" spans="1:16" x14ac:dyDescent="0.3">
      <c r="A130" s="1">
        <v>128</v>
      </c>
      <c r="B130" s="1">
        <v>176.7</v>
      </c>
      <c r="C130" s="1"/>
      <c r="D130" s="1"/>
      <c r="E130" s="1">
        <v>62.58</v>
      </c>
      <c r="F130" s="1"/>
      <c r="G130" s="1">
        <v>85.76</v>
      </c>
      <c r="H130" s="1">
        <v>183.2</v>
      </c>
      <c r="I130" s="1"/>
      <c r="J130" s="1"/>
      <c r="K130" s="1"/>
      <c r="L130" s="1"/>
      <c r="M130" s="1">
        <v>121.3</v>
      </c>
      <c r="N130" s="1">
        <v>113.9</v>
      </c>
      <c r="O130" s="1"/>
      <c r="P130" s="1"/>
    </row>
    <row r="131" spans="1:16" x14ac:dyDescent="0.3">
      <c r="A131" s="1">
        <v>129</v>
      </c>
      <c r="B131" s="1">
        <v>175</v>
      </c>
      <c r="C131" s="1"/>
      <c r="D131" s="1"/>
      <c r="E131" s="1">
        <v>62.96</v>
      </c>
      <c r="F131" s="1"/>
      <c r="G131" s="1">
        <v>86.32</v>
      </c>
      <c r="H131" s="1">
        <v>181.9</v>
      </c>
      <c r="I131" s="1"/>
      <c r="J131" s="1"/>
      <c r="K131" s="1"/>
      <c r="L131" s="1"/>
      <c r="M131" s="1">
        <v>122.3</v>
      </c>
      <c r="N131" s="1">
        <v>114.3</v>
      </c>
      <c r="O131" s="1"/>
      <c r="P131" s="1"/>
    </row>
    <row r="132" spans="1:16" x14ac:dyDescent="0.3">
      <c r="A132" s="1">
        <v>130</v>
      </c>
      <c r="B132" s="1">
        <v>176.2</v>
      </c>
      <c r="C132" s="1"/>
      <c r="D132" s="1"/>
      <c r="E132" s="1">
        <v>63.25</v>
      </c>
      <c r="F132" s="1"/>
      <c r="G132" s="1">
        <v>86.87</v>
      </c>
      <c r="H132" s="1">
        <v>182.4</v>
      </c>
      <c r="I132" s="1"/>
      <c r="J132" s="1"/>
      <c r="K132" s="1"/>
      <c r="L132" s="1"/>
      <c r="M132" s="1">
        <v>123.3</v>
      </c>
      <c r="N132" s="1">
        <v>125.8</v>
      </c>
      <c r="O132" s="1"/>
      <c r="P132" s="1"/>
    </row>
    <row r="133" spans="1:16" x14ac:dyDescent="0.3">
      <c r="A133" s="1">
        <v>131</v>
      </c>
      <c r="B133" s="1">
        <v>179.1</v>
      </c>
      <c r="C133" s="1"/>
      <c r="D133" s="1"/>
      <c r="E133" s="1">
        <v>63.62</v>
      </c>
      <c r="F133" s="1"/>
      <c r="G133" s="1">
        <v>87.61</v>
      </c>
      <c r="H133" s="1">
        <v>182.9</v>
      </c>
      <c r="I133" s="1"/>
      <c r="J133" s="1"/>
      <c r="K133" s="1"/>
      <c r="L133" s="1"/>
      <c r="M133" s="1">
        <v>124.3</v>
      </c>
      <c r="N133" s="1">
        <v>120.7</v>
      </c>
      <c r="O133" s="1"/>
      <c r="P133" s="1"/>
    </row>
    <row r="134" spans="1:16" x14ac:dyDescent="0.3">
      <c r="A134" s="1">
        <v>132</v>
      </c>
      <c r="B134" s="1">
        <v>180.4</v>
      </c>
      <c r="C134" s="1"/>
      <c r="D134" s="1"/>
      <c r="E134" s="1">
        <v>65.17</v>
      </c>
      <c r="F134" s="1"/>
      <c r="G134" s="1">
        <v>88.27</v>
      </c>
      <c r="H134" s="1">
        <v>183.4</v>
      </c>
      <c r="I134" s="1"/>
      <c r="J134" s="1"/>
      <c r="K134" s="1"/>
      <c r="L134" s="1"/>
      <c r="M134" s="1">
        <v>125</v>
      </c>
      <c r="N134" s="1">
        <v>117</v>
      </c>
      <c r="O134" s="1"/>
      <c r="P134" s="1"/>
    </row>
    <row r="135" spans="1:16" x14ac:dyDescent="0.3">
      <c r="A135" s="1">
        <v>133</v>
      </c>
      <c r="B135" s="1">
        <v>181.1</v>
      </c>
      <c r="C135" s="1"/>
      <c r="D135" s="1"/>
      <c r="E135" s="1">
        <v>64.25</v>
      </c>
      <c r="F135" s="1"/>
      <c r="G135" s="1">
        <v>88.69</v>
      </c>
      <c r="H135" s="1">
        <v>184</v>
      </c>
      <c r="I135" s="1"/>
      <c r="J135" s="1"/>
      <c r="K135" s="1"/>
      <c r="L135" s="1"/>
      <c r="M135" s="1">
        <v>125.7</v>
      </c>
      <c r="N135" s="1">
        <v>119.9</v>
      </c>
      <c r="O135" s="1"/>
      <c r="P135" s="1"/>
    </row>
    <row r="136" spans="1:16" x14ac:dyDescent="0.3">
      <c r="A136" s="1">
        <v>134</v>
      </c>
      <c r="B136" s="1">
        <v>182.3</v>
      </c>
      <c r="C136" s="1"/>
      <c r="D136" s="1"/>
      <c r="E136" s="1">
        <v>64.53</v>
      </c>
      <c r="F136" s="1"/>
      <c r="G136" s="1">
        <v>90.19</v>
      </c>
      <c r="H136" s="1">
        <v>184.6</v>
      </c>
      <c r="I136" s="1"/>
      <c r="J136" s="1"/>
      <c r="K136" s="1"/>
      <c r="L136" s="1"/>
      <c r="M136" s="1">
        <v>126.8</v>
      </c>
      <c r="N136" s="1">
        <v>123.1</v>
      </c>
      <c r="O136" s="1"/>
      <c r="P136" s="1"/>
    </row>
    <row r="137" spans="1:16" x14ac:dyDescent="0.3">
      <c r="A137" s="1">
        <v>135</v>
      </c>
      <c r="B137" s="1">
        <v>184.6</v>
      </c>
      <c r="C137" s="1"/>
      <c r="D137" s="1"/>
      <c r="E137" s="1">
        <v>64.8</v>
      </c>
      <c r="F137" s="1"/>
      <c r="G137" s="1">
        <v>92.98</v>
      </c>
      <c r="H137" s="1">
        <v>185.2</v>
      </c>
      <c r="I137" s="1"/>
      <c r="J137" s="1"/>
      <c r="K137" s="1"/>
      <c r="L137" s="1"/>
      <c r="M137" s="1">
        <v>128.30000000000001</v>
      </c>
      <c r="N137" s="1">
        <v>120</v>
      </c>
      <c r="O137" s="1"/>
      <c r="P137" s="1"/>
    </row>
    <row r="138" spans="1:16" x14ac:dyDescent="0.3">
      <c r="A138" s="1">
        <v>136</v>
      </c>
      <c r="B138" s="1">
        <v>184.4</v>
      </c>
      <c r="C138" s="1"/>
      <c r="D138" s="1"/>
      <c r="E138" s="1">
        <v>68.22</v>
      </c>
      <c r="F138" s="1"/>
      <c r="G138" s="1">
        <v>91.1</v>
      </c>
      <c r="H138" s="1">
        <v>185.8</v>
      </c>
      <c r="I138" s="1"/>
      <c r="J138" s="1"/>
      <c r="K138" s="1"/>
      <c r="L138" s="1"/>
      <c r="M138" s="1">
        <v>129.1</v>
      </c>
      <c r="N138" s="1">
        <v>122.6</v>
      </c>
      <c r="O138" s="1"/>
      <c r="P138" s="1"/>
    </row>
    <row r="139" spans="1:16" x14ac:dyDescent="0.3">
      <c r="A139" s="1">
        <v>137</v>
      </c>
      <c r="B139" s="1">
        <v>188.7</v>
      </c>
      <c r="C139" s="1"/>
      <c r="D139" s="1"/>
      <c r="E139" s="1">
        <v>65.69</v>
      </c>
      <c r="F139" s="1"/>
      <c r="G139" s="1">
        <v>92.06</v>
      </c>
      <c r="H139" s="1">
        <v>186.3</v>
      </c>
      <c r="I139" s="1"/>
      <c r="J139" s="1"/>
      <c r="K139" s="1"/>
      <c r="L139" s="1"/>
      <c r="M139" s="1">
        <v>130.5</v>
      </c>
      <c r="N139" s="1">
        <v>124.2</v>
      </c>
      <c r="O139" s="1"/>
      <c r="P139" s="1"/>
    </row>
    <row r="140" spans="1:16" x14ac:dyDescent="0.3">
      <c r="A140" s="1">
        <v>138</v>
      </c>
      <c r="B140" s="1">
        <v>188.4</v>
      </c>
      <c r="C140" s="1"/>
      <c r="D140" s="1"/>
      <c r="E140" s="1">
        <v>66.260000000000005</v>
      </c>
      <c r="F140" s="1"/>
      <c r="G140" s="1">
        <v>93.27</v>
      </c>
      <c r="H140" s="1">
        <v>187.4</v>
      </c>
      <c r="I140" s="1"/>
      <c r="J140" s="1"/>
      <c r="K140" s="1"/>
      <c r="L140" s="1"/>
      <c r="M140" s="1">
        <v>131.19999999999999</v>
      </c>
      <c r="N140" s="1">
        <v>128.6</v>
      </c>
      <c r="O140" s="1"/>
      <c r="P140" s="1"/>
    </row>
    <row r="141" spans="1:16" x14ac:dyDescent="0.3">
      <c r="A141" s="1">
        <v>139</v>
      </c>
      <c r="B141" s="1">
        <v>190.2</v>
      </c>
      <c r="C141" s="1"/>
      <c r="D141" s="1"/>
      <c r="E141" s="1">
        <v>67.8</v>
      </c>
      <c r="F141" s="1"/>
      <c r="G141" s="1">
        <v>93.99</v>
      </c>
      <c r="H141" s="1">
        <v>189</v>
      </c>
      <c r="I141" s="1"/>
      <c r="J141" s="1"/>
      <c r="K141" s="1"/>
      <c r="L141" s="1"/>
      <c r="M141" s="1">
        <v>132.5</v>
      </c>
      <c r="N141" s="1">
        <v>134.5</v>
      </c>
      <c r="O141" s="1"/>
      <c r="P141" s="1"/>
    </row>
    <row r="142" spans="1:16" x14ac:dyDescent="0.3">
      <c r="A142" s="1">
        <v>140</v>
      </c>
      <c r="B142" s="1">
        <v>192.6</v>
      </c>
      <c r="C142" s="1"/>
      <c r="D142" s="1"/>
      <c r="E142" s="1">
        <v>69.290000000000006</v>
      </c>
      <c r="F142" s="1"/>
      <c r="G142" s="1">
        <v>94.5</v>
      </c>
      <c r="H142" s="1">
        <v>197.1</v>
      </c>
      <c r="I142" s="1"/>
      <c r="J142" s="1"/>
      <c r="K142" s="1"/>
      <c r="L142" s="1"/>
      <c r="M142" s="1">
        <v>133.6</v>
      </c>
      <c r="N142" s="1">
        <v>137</v>
      </c>
      <c r="O142" s="1"/>
      <c r="P142" s="1"/>
    </row>
    <row r="143" spans="1:16" x14ac:dyDescent="0.3">
      <c r="A143" s="1">
        <v>141</v>
      </c>
      <c r="B143" s="1">
        <v>192.7</v>
      </c>
      <c r="C143" s="1"/>
      <c r="D143" s="1"/>
      <c r="E143" s="1">
        <v>69.430000000000007</v>
      </c>
      <c r="F143" s="1"/>
      <c r="G143" s="1">
        <v>95.56</v>
      </c>
      <c r="H143" s="1"/>
      <c r="I143" s="1"/>
      <c r="J143" s="1"/>
      <c r="K143" s="1"/>
      <c r="L143" s="1"/>
      <c r="M143" s="1">
        <v>134.30000000000001</v>
      </c>
      <c r="N143" s="1">
        <v>134.19999999999999</v>
      </c>
      <c r="O143" s="1"/>
      <c r="P143" s="1"/>
    </row>
    <row r="144" spans="1:16" x14ac:dyDescent="0.3">
      <c r="A144" s="1">
        <v>142</v>
      </c>
      <c r="B144" s="1">
        <v>194.9</v>
      </c>
      <c r="C144" s="1"/>
      <c r="D144" s="1"/>
      <c r="E144" s="1">
        <v>70.06</v>
      </c>
      <c r="F144" s="1"/>
      <c r="G144" s="1">
        <v>96.59</v>
      </c>
      <c r="H144" s="1"/>
      <c r="I144" s="1"/>
      <c r="J144" s="1"/>
      <c r="K144" s="1"/>
      <c r="L144" s="1"/>
      <c r="M144" s="1">
        <v>136.1</v>
      </c>
      <c r="N144" s="1">
        <v>131.69999999999999</v>
      </c>
      <c r="O144" s="1"/>
      <c r="P144" s="1"/>
    </row>
    <row r="145" spans="1:16" x14ac:dyDescent="0.3">
      <c r="A145" s="1">
        <v>143</v>
      </c>
      <c r="B145" s="1">
        <v>197.4</v>
      </c>
      <c r="C145" s="1"/>
      <c r="D145" s="1"/>
      <c r="E145" s="1">
        <v>70.42</v>
      </c>
      <c r="F145" s="1"/>
      <c r="G145" s="1">
        <v>97.24</v>
      </c>
      <c r="H145" s="1"/>
      <c r="I145" s="1"/>
      <c r="J145" s="1"/>
      <c r="K145" s="1"/>
      <c r="L145" s="1"/>
      <c r="M145" s="1">
        <v>137.30000000000001</v>
      </c>
      <c r="N145" s="1">
        <v>139.19999999999999</v>
      </c>
      <c r="O145" s="1"/>
      <c r="P145" s="1"/>
    </row>
    <row r="146" spans="1:16" x14ac:dyDescent="0.3">
      <c r="A146" s="1">
        <v>144</v>
      </c>
      <c r="B146" s="1"/>
      <c r="C146" s="1"/>
      <c r="D146" s="1"/>
      <c r="E146" s="1">
        <v>70.86</v>
      </c>
      <c r="F146" s="1"/>
      <c r="G146" s="1">
        <v>97.79</v>
      </c>
      <c r="H146" s="1"/>
      <c r="I146" s="1"/>
      <c r="J146" s="1"/>
      <c r="K146" s="1"/>
      <c r="L146" s="1"/>
      <c r="M146" s="1">
        <v>138.5</v>
      </c>
      <c r="N146" s="1">
        <v>145</v>
      </c>
      <c r="O146" s="1"/>
      <c r="P146" s="1"/>
    </row>
    <row r="147" spans="1:16" x14ac:dyDescent="0.3">
      <c r="A147" s="1">
        <v>145</v>
      </c>
      <c r="B147" s="1"/>
      <c r="C147" s="1"/>
      <c r="D147" s="1"/>
      <c r="E147" s="1">
        <v>73.02</v>
      </c>
      <c r="F147" s="1"/>
      <c r="G147" s="1">
        <v>98.67</v>
      </c>
      <c r="H147" s="1"/>
      <c r="I147" s="1"/>
      <c r="J147" s="1"/>
      <c r="K147" s="1"/>
      <c r="L147" s="1"/>
      <c r="M147" s="1">
        <v>139.80000000000001</v>
      </c>
      <c r="N147" s="1">
        <v>138.6</v>
      </c>
      <c r="O147" s="1"/>
      <c r="P147" s="1"/>
    </row>
    <row r="148" spans="1:16" x14ac:dyDescent="0.3">
      <c r="A148" s="1">
        <v>146</v>
      </c>
      <c r="B148" s="1"/>
      <c r="C148" s="1"/>
      <c r="D148" s="1"/>
      <c r="E148" s="1">
        <v>72.099999999999994</v>
      </c>
      <c r="F148" s="1"/>
      <c r="G148" s="1">
        <v>98.78</v>
      </c>
      <c r="H148" s="1"/>
      <c r="I148" s="1"/>
      <c r="J148" s="1"/>
      <c r="K148" s="1"/>
      <c r="L148" s="1"/>
      <c r="M148" s="1">
        <v>141.1</v>
      </c>
      <c r="N148" s="1">
        <v>134.9</v>
      </c>
      <c r="O148" s="1"/>
      <c r="P148" s="1"/>
    </row>
    <row r="149" spans="1:16" x14ac:dyDescent="0.3">
      <c r="A149" s="1">
        <v>147</v>
      </c>
      <c r="B149" s="1"/>
      <c r="C149" s="1"/>
      <c r="D149" s="1"/>
      <c r="E149" s="1">
        <v>74.180000000000007</v>
      </c>
      <c r="F149" s="1"/>
      <c r="G149" s="1">
        <v>100.3</v>
      </c>
      <c r="H149" s="1"/>
      <c r="I149" s="1"/>
      <c r="J149" s="1"/>
      <c r="K149" s="1"/>
      <c r="L149" s="1"/>
      <c r="M149" s="1">
        <v>142.1</v>
      </c>
      <c r="N149" s="1">
        <v>132.30000000000001</v>
      </c>
      <c r="O149" s="1"/>
      <c r="P149" s="1"/>
    </row>
    <row r="150" spans="1:16" x14ac:dyDescent="0.3">
      <c r="A150" s="1">
        <v>148</v>
      </c>
      <c r="B150" s="1"/>
      <c r="C150" s="1"/>
      <c r="D150" s="1"/>
      <c r="E150" s="1">
        <v>76.02</v>
      </c>
      <c r="F150" s="1"/>
      <c r="G150" s="1">
        <v>101.4</v>
      </c>
      <c r="H150" s="1"/>
      <c r="I150" s="1"/>
      <c r="J150" s="1"/>
      <c r="K150" s="1"/>
      <c r="L150" s="1"/>
      <c r="M150" s="1">
        <v>142.9</v>
      </c>
      <c r="N150" s="1">
        <v>130.1</v>
      </c>
      <c r="O150" s="1"/>
      <c r="P150" s="1"/>
    </row>
    <row r="151" spans="1:16" x14ac:dyDescent="0.3">
      <c r="A151" s="1">
        <v>149</v>
      </c>
      <c r="B151" s="1"/>
      <c r="C151" s="1"/>
      <c r="D151" s="1"/>
      <c r="E151" s="1">
        <v>74.25</v>
      </c>
      <c r="F151" s="1"/>
      <c r="G151" s="1">
        <v>102.8</v>
      </c>
      <c r="H151" s="1"/>
      <c r="I151" s="1"/>
      <c r="J151" s="1"/>
      <c r="K151" s="1"/>
      <c r="L151" s="1"/>
      <c r="M151" s="1">
        <v>143.69999999999999</v>
      </c>
      <c r="N151" s="1">
        <v>137.1</v>
      </c>
      <c r="O151" s="1"/>
      <c r="P151" s="1"/>
    </row>
    <row r="152" spans="1:16" x14ac:dyDescent="0.3">
      <c r="A152" s="1">
        <v>150</v>
      </c>
      <c r="B152" s="1"/>
      <c r="C152" s="1"/>
      <c r="D152" s="1"/>
      <c r="E152" s="1">
        <v>76.95</v>
      </c>
      <c r="F152" s="1"/>
      <c r="G152" s="1">
        <v>103.6</v>
      </c>
      <c r="H152" s="1"/>
      <c r="I152" s="1"/>
      <c r="J152" s="1"/>
      <c r="K152" s="1"/>
      <c r="L152" s="1"/>
      <c r="M152" s="1">
        <v>144.5</v>
      </c>
      <c r="N152" s="1">
        <v>144</v>
      </c>
      <c r="O152" s="1"/>
      <c r="P152" s="1"/>
    </row>
    <row r="153" spans="1:16" x14ac:dyDescent="0.3">
      <c r="A153" s="1">
        <v>151</v>
      </c>
      <c r="B153" s="1"/>
      <c r="C153" s="1"/>
      <c r="D153" s="1"/>
      <c r="E153" s="1">
        <v>77.239999999999995</v>
      </c>
      <c r="F153" s="1"/>
      <c r="G153" s="1">
        <v>104.6</v>
      </c>
      <c r="H153" s="1"/>
      <c r="I153" s="1"/>
      <c r="J153" s="1"/>
      <c r="K153" s="1"/>
      <c r="L153" s="1"/>
      <c r="M153" s="1">
        <v>145.80000000000001</v>
      </c>
      <c r="N153" s="1"/>
      <c r="O153" s="1"/>
      <c r="P153" s="1"/>
    </row>
    <row r="154" spans="1:16" x14ac:dyDescent="0.3">
      <c r="A154" s="1">
        <v>152</v>
      </c>
      <c r="B154" s="1"/>
      <c r="C154" s="1"/>
      <c r="D154" s="1"/>
      <c r="E154" s="1">
        <v>75.959999999999994</v>
      </c>
      <c r="F154" s="1"/>
      <c r="G154" s="1">
        <v>106.5</v>
      </c>
      <c r="H154" s="1"/>
      <c r="I154" s="1"/>
      <c r="J154" s="1"/>
      <c r="K154" s="1"/>
      <c r="L154" s="1"/>
      <c r="M154" s="1">
        <v>146.6</v>
      </c>
      <c r="N154" s="1"/>
      <c r="O154" s="1"/>
      <c r="P154" s="1"/>
    </row>
    <row r="155" spans="1:16" x14ac:dyDescent="0.3">
      <c r="A155" s="1">
        <v>153</v>
      </c>
      <c r="B155" s="1"/>
      <c r="C155" s="1"/>
      <c r="D155" s="1"/>
      <c r="E155" s="1">
        <v>77.03</v>
      </c>
      <c r="F155" s="1"/>
      <c r="G155" s="1">
        <v>108.1</v>
      </c>
      <c r="H155" s="1"/>
      <c r="I155" s="1"/>
      <c r="J155" s="1"/>
      <c r="K155" s="1"/>
      <c r="L155" s="1"/>
      <c r="M155" s="1">
        <v>148.6</v>
      </c>
      <c r="N155" s="1"/>
      <c r="O155" s="1"/>
      <c r="P155" s="1"/>
    </row>
    <row r="156" spans="1:16" x14ac:dyDescent="0.3">
      <c r="A156" s="1">
        <v>154</v>
      </c>
      <c r="B156" s="1"/>
      <c r="C156" s="1"/>
      <c r="D156" s="1"/>
      <c r="E156" s="1">
        <v>78.98</v>
      </c>
      <c r="F156" s="1"/>
      <c r="G156" s="1">
        <v>108.5</v>
      </c>
      <c r="H156" s="1"/>
      <c r="I156" s="1"/>
      <c r="J156" s="1"/>
      <c r="K156" s="1"/>
      <c r="L156" s="1"/>
      <c r="M156" s="1">
        <v>150.30000000000001</v>
      </c>
      <c r="N156" s="1"/>
      <c r="O156" s="1"/>
      <c r="P156" s="1"/>
    </row>
    <row r="157" spans="1:16" x14ac:dyDescent="0.3">
      <c r="A157" s="1">
        <v>155</v>
      </c>
      <c r="B157" s="1"/>
      <c r="C157" s="1"/>
      <c r="D157" s="1"/>
      <c r="E157" s="1">
        <v>81.33</v>
      </c>
      <c r="F157" s="1"/>
      <c r="G157" s="1">
        <v>109</v>
      </c>
      <c r="H157" s="1"/>
      <c r="I157" s="1"/>
      <c r="J157" s="1"/>
      <c r="K157" s="1"/>
      <c r="L157" s="1"/>
      <c r="M157" s="1">
        <v>151.4</v>
      </c>
      <c r="N157" s="1"/>
      <c r="O157" s="1"/>
      <c r="P157" s="1"/>
    </row>
    <row r="158" spans="1:16" x14ac:dyDescent="0.3">
      <c r="A158" s="1">
        <v>156</v>
      </c>
      <c r="B158" s="1"/>
      <c r="C158" s="1"/>
      <c r="D158" s="1"/>
      <c r="E158" s="1">
        <v>80.02</v>
      </c>
      <c r="F158" s="1"/>
      <c r="G158" s="1">
        <v>110.7</v>
      </c>
      <c r="H158" s="1"/>
      <c r="I158" s="1"/>
      <c r="J158" s="1"/>
      <c r="K158" s="1"/>
      <c r="L158" s="1"/>
      <c r="M158" s="1">
        <v>152.1</v>
      </c>
      <c r="N158" s="1"/>
      <c r="O158" s="1"/>
      <c r="P158" s="1"/>
    </row>
    <row r="159" spans="1:16" x14ac:dyDescent="0.3">
      <c r="A159" s="1">
        <v>157</v>
      </c>
      <c r="B159" s="1"/>
      <c r="C159" s="1"/>
      <c r="D159" s="1"/>
      <c r="E159" s="1">
        <v>83.05</v>
      </c>
      <c r="F159" s="1"/>
      <c r="G159" s="1">
        <v>110.9</v>
      </c>
      <c r="H159" s="1"/>
      <c r="I159" s="1"/>
      <c r="J159" s="1"/>
      <c r="K159" s="1"/>
      <c r="L159" s="1"/>
      <c r="M159" s="1">
        <v>153</v>
      </c>
      <c r="N159" s="1"/>
      <c r="O159" s="1"/>
      <c r="P159" s="1"/>
    </row>
    <row r="160" spans="1:16" x14ac:dyDescent="0.3">
      <c r="A160" s="1">
        <v>158</v>
      </c>
      <c r="B160" s="1"/>
      <c r="C160" s="1"/>
      <c r="D160" s="1"/>
      <c r="E160" s="1">
        <v>83.16</v>
      </c>
      <c r="F160" s="1"/>
      <c r="G160" s="1">
        <v>111.9</v>
      </c>
      <c r="H160" s="1"/>
      <c r="I160" s="1"/>
      <c r="J160" s="1"/>
      <c r="K160" s="1"/>
      <c r="L160" s="1"/>
      <c r="M160" s="1">
        <v>154.19999999999999</v>
      </c>
      <c r="N160" s="1"/>
      <c r="O160" s="1"/>
      <c r="P160" s="1"/>
    </row>
    <row r="161" spans="1:16" x14ac:dyDescent="0.3">
      <c r="A161" s="1">
        <v>159</v>
      </c>
      <c r="B161" s="1"/>
      <c r="C161" s="1"/>
      <c r="D161" s="1"/>
      <c r="E161" s="1">
        <v>83.92</v>
      </c>
      <c r="F161" s="1"/>
      <c r="G161" s="1">
        <v>113.1</v>
      </c>
      <c r="H161" s="1"/>
      <c r="I161" s="1"/>
      <c r="J161" s="1"/>
      <c r="K161" s="1"/>
      <c r="L161" s="1"/>
      <c r="M161" s="1">
        <v>155.6</v>
      </c>
      <c r="N161" s="1"/>
      <c r="O161" s="1"/>
      <c r="P161" s="1"/>
    </row>
    <row r="162" spans="1:16" x14ac:dyDescent="0.3">
      <c r="A162" s="1">
        <v>160</v>
      </c>
      <c r="B162" s="1"/>
      <c r="C162" s="1"/>
      <c r="D162" s="1"/>
      <c r="E162" s="1">
        <v>87.77</v>
      </c>
      <c r="F162" s="1"/>
      <c r="G162" s="1">
        <v>114.6</v>
      </c>
      <c r="H162" s="1"/>
      <c r="I162" s="1"/>
      <c r="J162" s="1"/>
      <c r="K162" s="1"/>
      <c r="L162" s="1"/>
      <c r="M162" s="1">
        <v>157.4</v>
      </c>
      <c r="N162" s="1"/>
      <c r="O162" s="1"/>
      <c r="P162" s="1"/>
    </row>
    <row r="163" spans="1:16" x14ac:dyDescent="0.3">
      <c r="A163" s="1">
        <v>161</v>
      </c>
      <c r="B163" s="1"/>
      <c r="C163" s="1"/>
      <c r="D163" s="1"/>
      <c r="E163" s="1">
        <v>87.42</v>
      </c>
      <c r="F163" s="1"/>
      <c r="G163" s="1">
        <v>115.6</v>
      </c>
      <c r="H163" s="1"/>
      <c r="I163" s="1"/>
      <c r="J163" s="1"/>
      <c r="K163" s="1"/>
      <c r="L163" s="1"/>
      <c r="M163" s="1">
        <v>158.4</v>
      </c>
      <c r="N163" s="1"/>
      <c r="O163" s="1"/>
      <c r="P163" s="1"/>
    </row>
    <row r="164" spans="1:16" x14ac:dyDescent="0.3">
      <c r="A164" s="1">
        <v>162</v>
      </c>
      <c r="B164" s="1"/>
      <c r="C164" s="1"/>
      <c r="D164" s="1"/>
      <c r="E164" s="1">
        <v>87.1</v>
      </c>
      <c r="F164" s="1"/>
      <c r="G164" s="1">
        <v>116.7</v>
      </c>
      <c r="H164" s="1"/>
      <c r="I164" s="1"/>
      <c r="J164" s="1"/>
      <c r="K164" s="1"/>
      <c r="L164" s="1"/>
      <c r="M164" s="1">
        <v>159.30000000000001</v>
      </c>
      <c r="N164" s="1"/>
      <c r="O164" s="1"/>
      <c r="P164" s="1"/>
    </row>
    <row r="165" spans="1:16" x14ac:dyDescent="0.3">
      <c r="A165" s="1">
        <v>163</v>
      </c>
      <c r="B165" s="1"/>
      <c r="C165" s="1"/>
      <c r="D165" s="1"/>
      <c r="E165" s="1">
        <v>88.91</v>
      </c>
      <c r="F165" s="1"/>
      <c r="G165" s="1">
        <v>117.2</v>
      </c>
      <c r="H165" s="1"/>
      <c r="I165" s="1"/>
      <c r="J165" s="1"/>
      <c r="K165" s="1"/>
      <c r="L165" s="1"/>
      <c r="M165" s="1">
        <v>160.5</v>
      </c>
      <c r="N165" s="1"/>
      <c r="O165" s="1"/>
      <c r="P165" s="1"/>
    </row>
    <row r="166" spans="1:16" x14ac:dyDescent="0.3">
      <c r="A166" s="1">
        <v>164</v>
      </c>
      <c r="B166" s="1"/>
      <c r="C166" s="1"/>
      <c r="D166" s="1"/>
      <c r="E166" s="1">
        <v>85.08</v>
      </c>
      <c r="F166" s="1"/>
      <c r="G166" s="1">
        <v>117.5</v>
      </c>
      <c r="H166" s="1"/>
      <c r="I166" s="1"/>
      <c r="J166" s="1"/>
      <c r="K166" s="1"/>
      <c r="L166" s="1"/>
      <c r="M166" s="1">
        <v>161.5</v>
      </c>
      <c r="N166" s="1"/>
      <c r="O166" s="1"/>
      <c r="P166" s="1"/>
    </row>
    <row r="167" spans="1:16" x14ac:dyDescent="0.3">
      <c r="A167" s="1">
        <v>165</v>
      </c>
      <c r="B167" s="1"/>
      <c r="C167" s="1"/>
      <c r="D167" s="1"/>
      <c r="E167" s="1">
        <v>89.67</v>
      </c>
      <c r="F167" s="1"/>
      <c r="G167" s="1">
        <v>118.2</v>
      </c>
      <c r="H167" s="1"/>
      <c r="I167" s="1"/>
      <c r="J167" s="1"/>
      <c r="K167" s="1"/>
      <c r="L167" s="1"/>
      <c r="M167" s="1">
        <v>163.1</v>
      </c>
      <c r="N167" s="1"/>
      <c r="O167" s="1"/>
      <c r="P167" s="1"/>
    </row>
    <row r="168" spans="1:16" x14ac:dyDescent="0.3">
      <c r="A168" s="1">
        <v>166</v>
      </c>
      <c r="B168" s="1"/>
      <c r="C168" s="1"/>
      <c r="D168" s="1"/>
      <c r="E168" s="1">
        <v>87.89</v>
      </c>
      <c r="F168" s="1"/>
      <c r="G168" s="1">
        <v>119.4</v>
      </c>
      <c r="H168" s="1"/>
      <c r="I168" s="1"/>
      <c r="J168" s="1"/>
      <c r="K168" s="1"/>
      <c r="L168" s="1"/>
      <c r="M168" s="1">
        <v>164.4</v>
      </c>
      <c r="N168" s="1"/>
      <c r="O168" s="1"/>
      <c r="P168" s="1"/>
    </row>
    <row r="169" spans="1:16" x14ac:dyDescent="0.3">
      <c r="A169" s="1">
        <v>167</v>
      </c>
      <c r="B169" s="1"/>
      <c r="C169" s="1"/>
      <c r="D169" s="1"/>
      <c r="E169" s="1">
        <v>86.39</v>
      </c>
      <c r="F169" s="1"/>
      <c r="G169" s="1">
        <v>120</v>
      </c>
      <c r="H169" s="1"/>
      <c r="I169" s="1"/>
      <c r="J169" s="1"/>
      <c r="K169" s="1"/>
      <c r="L169" s="1"/>
      <c r="M169" s="1">
        <v>165.2</v>
      </c>
      <c r="N169" s="1"/>
      <c r="O169" s="1"/>
      <c r="P169" s="1"/>
    </row>
    <row r="170" spans="1:16" x14ac:dyDescent="0.3">
      <c r="A170" s="1">
        <v>168</v>
      </c>
      <c r="B170" s="1"/>
      <c r="C170" s="1"/>
      <c r="D170" s="1"/>
      <c r="E170" s="1">
        <v>86.45</v>
      </c>
      <c r="F170" s="1"/>
      <c r="G170" s="1">
        <v>121.9</v>
      </c>
      <c r="H170" s="1"/>
      <c r="I170" s="1"/>
      <c r="J170" s="1"/>
      <c r="K170" s="1"/>
      <c r="L170" s="1"/>
      <c r="M170" s="1">
        <v>166.1</v>
      </c>
      <c r="N170" s="1"/>
      <c r="O170" s="1"/>
      <c r="P170" s="1"/>
    </row>
    <row r="171" spans="1:16" x14ac:dyDescent="0.3">
      <c r="A171" s="1">
        <v>169</v>
      </c>
      <c r="B171" s="1"/>
      <c r="C171" s="1"/>
      <c r="D171" s="1"/>
      <c r="E171" s="1">
        <v>88.51</v>
      </c>
      <c r="F171" s="1"/>
      <c r="G171" s="1">
        <v>123.3</v>
      </c>
      <c r="H171" s="1"/>
      <c r="I171" s="1"/>
      <c r="J171" s="1"/>
      <c r="K171" s="1"/>
      <c r="L171" s="1"/>
      <c r="M171" s="1">
        <v>167.7</v>
      </c>
      <c r="N171" s="1"/>
      <c r="O171" s="1"/>
      <c r="P171" s="1"/>
    </row>
    <row r="172" spans="1:16" x14ac:dyDescent="0.3">
      <c r="A172" s="1">
        <v>170</v>
      </c>
      <c r="B172" s="1"/>
      <c r="C172" s="1"/>
      <c r="D172" s="1"/>
      <c r="E172" s="1">
        <v>89.72</v>
      </c>
      <c r="F172" s="1"/>
      <c r="G172" s="1">
        <v>123.8</v>
      </c>
      <c r="H172" s="1"/>
      <c r="I172" s="1"/>
      <c r="J172" s="1"/>
      <c r="K172" s="1"/>
      <c r="L172" s="1"/>
      <c r="M172" s="1">
        <v>168.7</v>
      </c>
      <c r="N172" s="1"/>
      <c r="O172" s="1"/>
      <c r="P172" s="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selection activeCell="M1" activeCellId="1" sqref="A1:A1048576 M1:M1048576"/>
    </sheetView>
  </sheetViews>
  <sheetFormatPr defaultRowHeight="14.4" x14ac:dyDescent="0.3"/>
  <sheetData>
    <row r="1" spans="1:16" s="3" customFormat="1" ht="57.6" x14ac:dyDescent="0.3">
      <c r="A1" s="2" t="s">
        <v>1</v>
      </c>
      <c r="B1" s="2" t="s">
        <v>62</v>
      </c>
      <c r="C1" s="2" t="s">
        <v>63</v>
      </c>
      <c r="D1" s="2" t="s">
        <v>64</v>
      </c>
      <c r="E1" s="2" t="s">
        <v>65</v>
      </c>
      <c r="F1" s="2" t="s">
        <v>66</v>
      </c>
      <c r="G1" s="2" t="s">
        <v>67</v>
      </c>
      <c r="H1" s="2" t="s">
        <v>68</v>
      </c>
      <c r="I1" s="2" t="s">
        <v>69</v>
      </c>
      <c r="J1" s="2" t="s">
        <v>70</v>
      </c>
      <c r="K1" s="2" t="s">
        <v>71</v>
      </c>
      <c r="L1" s="2" t="s">
        <v>72</v>
      </c>
      <c r="M1" s="2" t="s">
        <v>73</v>
      </c>
      <c r="N1" s="2" t="s">
        <v>74</v>
      </c>
      <c r="O1" s="2" t="s">
        <v>75</v>
      </c>
      <c r="P1" s="2" t="s">
        <v>76</v>
      </c>
    </row>
    <row r="2" spans="1:16" x14ac:dyDescent="0.3">
      <c r="A2" s="1">
        <v>0</v>
      </c>
      <c r="B2" s="1">
        <v>0.25</v>
      </c>
      <c r="C2" s="1">
        <v>0.75</v>
      </c>
      <c r="D2" s="1">
        <v>0.25</v>
      </c>
      <c r="E2" s="1">
        <v>0.25</v>
      </c>
      <c r="F2" s="1">
        <v>0.25</v>
      </c>
      <c r="G2" s="1">
        <v>0.25</v>
      </c>
      <c r="H2" s="1">
        <v>0.25</v>
      </c>
      <c r="I2" s="1">
        <v>0.25</v>
      </c>
      <c r="J2" s="1">
        <v>0.25</v>
      </c>
      <c r="K2" s="1">
        <v>0.25</v>
      </c>
      <c r="L2" s="1">
        <v>0.25</v>
      </c>
      <c r="M2" s="1">
        <v>0.75</v>
      </c>
      <c r="N2" s="1">
        <v>0.25</v>
      </c>
      <c r="O2" s="1">
        <v>0.25</v>
      </c>
      <c r="P2" s="1">
        <v>0.75</v>
      </c>
    </row>
    <row r="3" spans="1:16" x14ac:dyDescent="0.3">
      <c r="A3" s="1">
        <v>1</v>
      </c>
      <c r="B3" s="1">
        <v>-0.1111</v>
      </c>
      <c r="C3" s="1">
        <v>2.419E-2</v>
      </c>
      <c r="D3" s="1">
        <v>-0.1048</v>
      </c>
      <c r="E3" s="1">
        <v>-9.6149999999999999E-2</v>
      </c>
      <c r="F3" s="1">
        <v>-0.1042</v>
      </c>
      <c r="G3" s="1">
        <v>-8.3330000000000001E-2</v>
      </c>
      <c r="H3" s="1">
        <v>-0.1167</v>
      </c>
      <c r="I3" s="1">
        <v>-0.11169999999999999</v>
      </c>
      <c r="J3" s="1">
        <v>-0.1158</v>
      </c>
      <c r="K3" s="1">
        <v>-0.109</v>
      </c>
      <c r="L3" s="1">
        <v>-0.11169999999999999</v>
      </c>
      <c r="M3" s="1">
        <v>5.4350000000000002E-2</v>
      </c>
      <c r="N3" s="1">
        <v>-9.783E-2</v>
      </c>
      <c r="O3" s="1">
        <v>-0.10290000000000001</v>
      </c>
      <c r="P3" s="1">
        <v>2.7779999999999999E-2</v>
      </c>
    </row>
    <row r="4" spans="1:16" x14ac:dyDescent="0.3">
      <c r="A4" s="1">
        <v>2</v>
      </c>
      <c r="B4" s="1">
        <v>-0.25</v>
      </c>
      <c r="C4" s="1">
        <v>6.6669999999999993E-2</v>
      </c>
      <c r="D4" s="1">
        <v>-0.25</v>
      </c>
      <c r="E4" s="1">
        <v>-0.25</v>
      </c>
      <c r="F4" s="1">
        <v>-0.25</v>
      </c>
      <c r="G4" s="1">
        <v>0.25</v>
      </c>
      <c r="H4" s="1">
        <v>-0.25</v>
      </c>
      <c r="I4" s="1">
        <v>-7.6090000000000005E-2</v>
      </c>
      <c r="J4" s="1">
        <v>-0.25</v>
      </c>
      <c r="K4" s="1">
        <v>-0.25</v>
      </c>
      <c r="L4" s="1">
        <v>-0.20649999999999999</v>
      </c>
      <c r="M4" s="1">
        <v>-0.25</v>
      </c>
      <c r="N4" s="1">
        <v>0.25</v>
      </c>
      <c r="O4" s="1">
        <v>-0.25</v>
      </c>
      <c r="P4" s="1">
        <v>-0.25</v>
      </c>
    </row>
    <row r="5" spans="1:16" x14ac:dyDescent="0.3">
      <c r="A5" s="1">
        <v>3</v>
      </c>
      <c r="B5" s="1">
        <v>-0.2203</v>
      </c>
      <c r="C5" s="1">
        <v>0.25</v>
      </c>
      <c r="D5" s="1">
        <v>-0.25</v>
      </c>
      <c r="E5" s="1">
        <v>-0.14130000000000001</v>
      </c>
      <c r="F5" s="1">
        <v>-0.25</v>
      </c>
      <c r="G5" s="1">
        <v>0.25</v>
      </c>
      <c r="H5" s="1">
        <v>-1.0449999999999999E-2</v>
      </c>
      <c r="I5" s="1">
        <v>0.27129999999999999</v>
      </c>
      <c r="J5" s="1">
        <v>7.4999999999999997E-2</v>
      </c>
      <c r="K5" s="1">
        <v>-0.19869999999999999</v>
      </c>
      <c r="L5" s="1">
        <v>0.39889999999999998</v>
      </c>
      <c r="M5" s="1">
        <v>0.20649999999999999</v>
      </c>
      <c r="N5" s="1">
        <v>0.56910000000000005</v>
      </c>
      <c r="O5" s="1">
        <v>-0.25</v>
      </c>
      <c r="P5" s="1">
        <v>-2.8089999999999999E-3</v>
      </c>
    </row>
    <row r="6" spans="1:16" x14ac:dyDescent="0.3">
      <c r="A6" s="1">
        <v>4</v>
      </c>
      <c r="B6" s="1">
        <v>0.47510000000000002</v>
      </c>
      <c r="C6" s="1">
        <v>0.28260000000000002</v>
      </c>
      <c r="D6" s="1">
        <v>0.25</v>
      </c>
      <c r="E6" s="1">
        <v>0.48909999999999998</v>
      </c>
      <c r="F6" s="1">
        <v>0.14580000000000001</v>
      </c>
      <c r="G6" s="1">
        <v>0.28849999999999998</v>
      </c>
      <c r="H6" s="1">
        <v>0.5111</v>
      </c>
      <c r="I6" s="1">
        <v>0.57609999999999995</v>
      </c>
      <c r="J6" s="1">
        <v>0.51919999999999999</v>
      </c>
      <c r="K6" s="1">
        <v>0.25</v>
      </c>
      <c r="L6" s="1">
        <v>0.75</v>
      </c>
      <c r="M6" s="1">
        <v>0.2717</v>
      </c>
      <c r="N6" s="1">
        <v>1.022</v>
      </c>
      <c r="O6" s="1">
        <v>-0.1389</v>
      </c>
      <c r="P6" s="1">
        <v>0.33400000000000002</v>
      </c>
    </row>
    <row r="7" spans="1:16" x14ac:dyDescent="0.3">
      <c r="A7" s="1">
        <v>5</v>
      </c>
      <c r="B7" s="1">
        <v>0.29859999999999998</v>
      </c>
      <c r="C7" s="1">
        <v>0.90620000000000001</v>
      </c>
      <c r="D7" s="1">
        <v>0.25</v>
      </c>
      <c r="E7" s="1">
        <v>0.25</v>
      </c>
      <c r="F7" s="1">
        <v>0.25</v>
      </c>
      <c r="G7" s="1">
        <v>0.98609999999999998</v>
      </c>
      <c r="H7" s="1">
        <v>0.25</v>
      </c>
      <c r="I7" s="1">
        <v>1.431</v>
      </c>
      <c r="J7" s="1">
        <v>0.26279999999999998</v>
      </c>
      <c r="K7" s="1">
        <v>0.25</v>
      </c>
      <c r="L7" s="1">
        <v>0.58699999999999997</v>
      </c>
      <c r="M7" s="1">
        <v>0.78069999999999995</v>
      </c>
      <c r="N7" s="1">
        <v>1.2709999999999999</v>
      </c>
      <c r="O7" s="1">
        <v>0.25</v>
      </c>
      <c r="P7" s="1">
        <v>0.70640000000000003</v>
      </c>
    </row>
    <row r="8" spans="1:16" x14ac:dyDescent="0.3">
      <c r="A8" s="1">
        <v>6</v>
      </c>
      <c r="B8" s="1">
        <v>0.48139999999999999</v>
      </c>
      <c r="C8" s="1">
        <v>1.486</v>
      </c>
      <c r="D8" s="1">
        <v>0.39190000000000003</v>
      </c>
      <c r="E8" s="1">
        <v>0.62290000000000001</v>
      </c>
      <c r="F8" s="1">
        <v>0.25</v>
      </c>
      <c r="G8" s="1">
        <v>1.581</v>
      </c>
      <c r="H8" s="1">
        <v>0.70109999999999995</v>
      </c>
      <c r="I8" s="1">
        <v>1.3260000000000001</v>
      </c>
      <c r="J8" s="1">
        <v>0.75</v>
      </c>
      <c r="K8" s="1">
        <v>0.54090000000000005</v>
      </c>
      <c r="L8" s="1">
        <v>0.62019999999999997</v>
      </c>
      <c r="M8" s="1">
        <v>1.25</v>
      </c>
      <c r="N8" s="1">
        <v>1.25</v>
      </c>
      <c r="O8" s="1">
        <v>0.25</v>
      </c>
      <c r="P8" s="1">
        <v>1.143</v>
      </c>
    </row>
    <row r="9" spans="1:16" x14ac:dyDescent="0.3">
      <c r="A9" s="1">
        <v>7</v>
      </c>
      <c r="B9" s="1">
        <v>0.75</v>
      </c>
      <c r="C9" s="1">
        <v>2.15</v>
      </c>
      <c r="D9" s="1">
        <v>0.75</v>
      </c>
      <c r="E9" s="1">
        <v>0.75</v>
      </c>
      <c r="F9" s="1">
        <v>0.68530000000000002</v>
      </c>
      <c r="G9" s="1">
        <v>2.2839999999999998</v>
      </c>
      <c r="H9" s="1">
        <v>0.75</v>
      </c>
      <c r="I9" s="1">
        <v>0.66490000000000005</v>
      </c>
      <c r="J9" s="1">
        <v>0.83860000000000001</v>
      </c>
      <c r="K9" s="1">
        <v>0.75</v>
      </c>
      <c r="L9" s="1">
        <v>0.76039999999999996</v>
      </c>
      <c r="M9" s="1">
        <v>1.89</v>
      </c>
      <c r="N9" s="1">
        <v>1.5649999999999999</v>
      </c>
      <c r="O9" s="1">
        <v>0.44369999999999998</v>
      </c>
      <c r="P9" s="1">
        <v>1.5509999999999999</v>
      </c>
    </row>
    <row r="10" spans="1:16" x14ac:dyDescent="0.3">
      <c r="A10" s="1">
        <v>8</v>
      </c>
      <c r="B10" s="1">
        <v>0.86350000000000005</v>
      </c>
      <c r="C10" s="1">
        <v>2.5299999999999998</v>
      </c>
      <c r="D10" s="1">
        <v>0.75</v>
      </c>
      <c r="E10" s="1">
        <v>0.9405</v>
      </c>
      <c r="F10" s="1">
        <v>0.75</v>
      </c>
      <c r="G10" s="1">
        <v>2.6640000000000001</v>
      </c>
      <c r="H10" s="1">
        <v>1.194</v>
      </c>
      <c r="I10" s="1">
        <v>0.69530000000000003</v>
      </c>
      <c r="J10" s="1">
        <v>1.25</v>
      </c>
      <c r="K10" s="1">
        <v>0.87280000000000002</v>
      </c>
      <c r="L10" s="1">
        <v>1.25</v>
      </c>
      <c r="M10" s="1">
        <v>2.4009999999999998</v>
      </c>
      <c r="N10" s="1">
        <v>2.165</v>
      </c>
      <c r="O10" s="1">
        <v>0.75</v>
      </c>
      <c r="P10" s="1">
        <v>1.9930000000000001</v>
      </c>
    </row>
    <row r="11" spans="1:16" x14ac:dyDescent="0.3">
      <c r="A11" s="1">
        <v>9</v>
      </c>
      <c r="B11" s="1">
        <v>1.25</v>
      </c>
      <c r="C11" s="1">
        <v>3.01</v>
      </c>
      <c r="D11" s="1">
        <v>1.2050000000000001</v>
      </c>
      <c r="E11" s="1">
        <v>1.25</v>
      </c>
      <c r="F11" s="1">
        <v>0.92620000000000002</v>
      </c>
      <c r="G11" s="1">
        <v>3.379</v>
      </c>
      <c r="H11" s="1">
        <v>1.25</v>
      </c>
      <c r="I11" s="1">
        <v>1.147</v>
      </c>
      <c r="J11" s="1">
        <v>1.387</v>
      </c>
      <c r="K11" s="1">
        <v>1.25</v>
      </c>
      <c r="L11" s="1">
        <v>1.4590000000000001</v>
      </c>
      <c r="M11" s="1">
        <v>3.2010000000000001</v>
      </c>
      <c r="N11" s="1">
        <v>2.7069999999999999</v>
      </c>
      <c r="O11" s="1">
        <v>0.75</v>
      </c>
      <c r="P11" s="1">
        <v>2.5369999999999999</v>
      </c>
    </row>
    <row r="12" spans="1:16" x14ac:dyDescent="0.3">
      <c r="A12" s="1">
        <v>10</v>
      </c>
      <c r="B12" s="1">
        <v>1.25</v>
      </c>
      <c r="C12" s="1">
        <v>5.0149999999999997</v>
      </c>
      <c r="D12" s="1">
        <v>1.25</v>
      </c>
      <c r="E12" s="1">
        <v>1.25</v>
      </c>
      <c r="F12" s="1">
        <v>1.25</v>
      </c>
      <c r="G12" s="1">
        <v>4.0949999999999998</v>
      </c>
      <c r="H12" s="1">
        <v>1.444</v>
      </c>
      <c r="I12" s="1">
        <v>1.486</v>
      </c>
      <c r="J12" s="1">
        <v>1.75</v>
      </c>
      <c r="K12" s="1">
        <v>1.5209999999999999</v>
      </c>
      <c r="L12" s="1">
        <v>1.75</v>
      </c>
      <c r="M12" s="1">
        <v>4.0519999999999996</v>
      </c>
      <c r="N12" s="1">
        <v>3.5219999999999998</v>
      </c>
      <c r="O12" s="1">
        <v>1.2290000000000001</v>
      </c>
      <c r="P12" s="1">
        <v>3.2890000000000001</v>
      </c>
    </row>
    <row r="13" spans="1:16" x14ac:dyDescent="0.3">
      <c r="A13" s="1">
        <v>11</v>
      </c>
      <c r="B13" s="1">
        <v>1.488</v>
      </c>
      <c r="C13" s="1">
        <v>4.7960000000000003</v>
      </c>
      <c r="D13" s="1">
        <v>1.4750000000000001</v>
      </c>
      <c r="E13" s="1">
        <v>1.629</v>
      </c>
      <c r="F13" s="1">
        <v>1.2569999999999999</v>
      </c>
      <c r="G13" s="1">
        <v>4.6890000000000001</v>
      </c>
      <c r="H13" s="1">
        <v>1.75</v>
      </c>
      <c r="I13" s="1">
        <v>1.75</v>
      </c>
      <c r="J13" s="1">
        <v>1.8580000000000001</v>
      </c>
      <c r="K13" s="1">
        <v>1.75</v>
      </c>
      <c r="L13" s="1">
        <v>2.0499999999999998</v>
      </c>
      <c r="M13" s="1">
        <v>5.1890000000000001</v>
      </c>
      <c r="N13" s="1">
        <v>4.1219999999999999</v>
      </c>
      <c r="O13" s="1">
        <v>1.25</v>
      </c>
      <c r="P13" s="1">
        <v>3.8959999999999999</v>
      </c>
    </row>
    <row r="14" spans="1:16" x14ac:dyDescent="0.3">
      <c r="A14" s="1">
        <v>12</v>
      </c>
      <c r="B14" s="1">
        <v>1.75</v>
      </c>
      <c r="C14" s="1">
        <v>7.9429999999999996</v>
      </c>
      <c r="D14" s="1">
        <v>1.75</v>
      </c>
      <c r="E14" s="1">
        <v>1.75</v>
      </c>
      <c r="F14" s="1">
        <v>1.75</v>
      </c>
      <c r="G14" s="1">
        <v>5.4480000000000004</v>
      </c>
      <c r="H14" s="1">
        <v>1.75</v>
      </c>
      <c r="I14" s="1">
        <v>2.0350000000000001</v>
      </c>
      <c r="J14" s="1">
        <v>2.25</v>
      </c>
      <c r="K14" s="1">
        <v>2.1989999999999998</v>
      </c>
      <c r="L14" s="1">
        <v>2.25</v>
      </c>
      <c r="M14" s="1">
        <v>7</v>
      </c>
      <c r="N14" s="1">
        <v>4.718</v>
      </c>
      <c r="O14" s="1">
        <v>1.62</v>
      </c>
      <c r="P14" s="1">
        <v>4.875</v>
      </c>
    </row>
    <row r="15" spans="1:16" x14ac:dyDescent="0.3">
      <c r="A15" s="1">
        <v>13</v>
      </c>
      <c r="B15" s="1">
        <v>2.0049999999999999</v>
      </c>
      <c r="C15" s="1">
        <v>12.39</v>
      </c>
      <c r="D15" s="1">
        <v>1.9730000000000001</v>
      </c>
      <c r="E15" s="1">
        <v>2.12</v>
      </c>
      <c r="F15" s="1">
        <v>1.764</v>
      </c>
      <c r="G15" s="1">
        <v>6.6660000000000004</v>
      </c>
      <c r="H15" s="1">
        <v>3.05</v>
      </c>
      <c r="I15" s="1">
        <v>2.25</v>
      </c>
      <c r="J15" s="1">
        <v>2.25</v>
      </c>
      <c r="K15" s="1">
        <v>2.391</v>
      </c>
      <c r="L15" s="1">
        <v>2.69</v>
      </c>
      <c r="M15" s="1">
        <v>10.55</v>
      </c>
      <c r="N15" s="1">
        <v>5.7869999999999999</v>
      </c>
      <c r="O15" s="1">
        <v>1.75</v>
      </c>
      <c r="P15" s="1">
        <v>5.8529999999999998</v>
      </c>
    </row>
    <row r="16" spans="1:16" x14ac:dyDescent="0.3">
      <c r="A16" s="1">
        <v>14</v>
      </c>
      <c r="B16" s="1">
        <v>2.25</v>
      </c>
      <c r="C16" s="1">
        <v>12.44</v>
      </c>
      <c r="D16" s="1">
        <v>2.25</v>
      </c>
      <c r="E16" s="1">
        <v>2.266</v>
      </c>
      <c r="F16" s="1">
        <v>2.25</v>
      </c>
      <c r="G16" s="1">
        <v>13.53</v>
      </c>
      <c r="H16" s="1">
        <v>2.25</v>
      </c>
      <c r="I16" s="1">
        <v>2.25</v>
      </c>
      <c r="J16" s="1">
        <v>8.4019999999999992</v>
      </c>
      <c r="K16" s="1">
        <v>2.75</v>
      </c>
      <c r="L16" s="1">
        <v>2.823</v>
      </c>
      <c r="M16" s="1">
        <v>12.85</v>
      </c>
      <c r="N16" s="1">
        <v>14.85</v>
      </c>
      <c r="O16" s="1">
        <v>2.1819999999999999</v>
      </c>
      <c r="P16" s="1">
        <v>7.2320000000000002</v>
      </c>
    </row>
    <row r="17" spans="1:16" x14ac:dyDescent="0.3">
      <c r="A17" s="1">
        <v>15</v>
      </c>
      <c r="B17" s="1">
        <v>2.67</v>
      </c>
      <c r="C17" s="1">
        <v>14.97</v>
      </c>
      <c r="D17" s="1">
        <v>2.5409999999999999</v>
      </c>
      <c r="E17" s="1">
        <v>2.6890000000000001</v>
      </c>
      <c r="F17" s="1">
        <v>2.3180000000000001</v>
      </c>
      <c r="G17" s="1">
        <v>15.69</v>
      </c>
      <c r="H17" s="1">
        <v>7.8010000000000002</v>
      </c>
      <c r="I17" s="1">
        <v>14.32</v>
      </c>
      <c r="J17" s="1">
        <v>2.75</v>
      </c>
      <c r="K17" s="1">
        <v>2.9550000000000001</v>
      </c>
      <c r="L17" s="1">
        <v>3.25</v>
      </c>
      <c r="M17" s="1">
        <v>14.54</v>
      </c>
      <c r="N17" s="1">
        <v>21.44</v>
      </c>
      <c r="O17" s="1">
        <v>2.2850000000000001</v>
      </c>
      <c r="P17" s="1">
        <v>8.7230000000000008</v>
      </c>
    </row>
    <row r="18" spans="1:16" x14ac:dyDescent="0.3">
      <c r="A18" s="1">
        <v>16</v>
      </c>
      <c r="B18" s="1">
        <v>2.9529999999999998</v>
      </c>
      <c r="C18" s="1">
        <v>19.7</v>
      </c>
      <c r="D18" s="1">
        <v>2.75</v>
      </c>
      <c r="E18" s="1">
        <v>3.0859999999999999</v>
      </c>
      <c r="F18" s="1">
        <v>2.75</v>
      </c>
      <c r="G18" s="1">
        <v>18.829999999999998</v>
      </c>
      <c r="H18" s="1">
        <v>2.75</v>
      </c>
      <c r="I18" s="1">
        <v>19.75</v>
      </c>
      <c r="J18" s="1">
        <v>2.75</v>
      </c>
      <c r="K18" s="1">
        <v>3.25</v>
      </c>
      <c r="L18" s="1">
        <v>3.25</v>
      </c>
      <c r="M18" s="1">
        <v>15.68</v>
      </c>
      <c r="N18" s="1">
        <v>29.19</v>
      </c>
      <c r="O18" s="1">
        <v>2.7370000000000001</v>
      </c>
      <c r="P18" s="1">
        <v>10.61</v>
      </c>
    </row>
    <row r="19" spans="1:16" x14ac:dyDescent="0.3">
      <c r="A19" s="1">
        <v>17</v>
      </c>
      <c r="B19" s="1">
        <v>3.25</v>
      </c>
      <c r="C19" s="1">
        <v>23.62</v>
      </c>
      <c r="D19" s="1">
        <v>3.0750000000000002</v>
      </c>
      <c r="E19" s="1">
        <v>3.4249999999999998</v>
      </c>
      <c r="F19" s="1">
        <v>2.8660000000000001</v>
      </c>
      <c r="G19" s="1">
        <v>20.48</v>
      </c>
      <c r="H19" s="1">
        <v>10.55</v>
      </c>
      <c r="I19" s="1">
        <v>9.6999999999999993</v>
      </c>
      <c r="J19" s="1">
        <v>13.4</v>
      </c>
      <c r="K19" s="1">
        <v>3.44</v>
      </c>
      <c r="L19" s="1">
        <v>3.738</v>
      </c>
      <c r="M19" s="1">
        <v>18.059999999999999</v>
      </c>
      <c r="N19" s="1">
        <v>25.13</v>
      </c>
      <c r="O19" s="1">
        <v>2.8140000000000001</v>
      </c>
      <c r="P19" s="1">
        <v>12.72</v>
      </c>
    </row>
    <row r="20" spans="1:16" x14ac:dyDescent="0.3">
      <c r="A20" s="1">
        <v>18</v>
      </c>
      <c r="B20" s="1">
        <v>3.7930000000000001</v>
      </c>
      <c r="C20" s="1">
        <v>25.22</v>
      </c>
      <c r="D20" s="1">
        <v>3.25</v>
      </c>
      <c r="E20" s="1">
        <v>7.8259999999999996</v>
      </c>
      <c r="F20" s="1">
        <v>3.25</v>
      </c>
      <c r="G20" s="1">
        <v>22.41</v>
      </c>
      <c r="H20" s="1">
        <v>3.25</v>
      </c>
      <c r="I20" s="1">
        <v>17.940000000000001</v>
      </c>
      <c r="J20" s="1">
        <v>16.7</v>
      </c>
      <c r="K20" s="1">
        <v>3.75</v>
      </c>
      <c r="L20" s="1">
        <v>3.7759999999999998</v>
      </c>
      <c r="M20" s="1">
        <v>20.54</v>
      </c>
      <c r="N20" s="1">
        <v>22.78</v>
      </c>
      <c r="O20" s="1">
        <v>3.25</v>
      </c>
      <c r="P20" s="1">
        <v>13.6</v>
      </c>
    </row>
    <row r="21" spans="1:16" x14ac:dyDescent="0.3">
      <c r="A21" s="1">
        <v>19</v>
      </c>
      <c r="B21" s="1">
        <v>4.3769999999999998</v>
      </c>
      <c r="C21" s="1">
        <v>26.85</v>
      </c>
      <c r="D21" s="1">
        <v>3.5990000000000002</v>
      </c>
      <c r="E21" s="1">
        <v>4.8339999999999996</v>
      </c>
      <c r="F21" s="1">
        <v>3.34</v>
      </c>
      <c r="G21" s="1">
        <v>26.05</v>
      </c>
      <c r="H21" s="1">
        <v>15.74</v>
      </c>
      <c r="I21" s="1">
        <v>30.54</v>
      </c>
      <c r="J21" s="1">
        <v>25.08</v>
      </c>
      <c r="K21" s="1">
        <v>3.964</v>
      </c>
      <c r="L21" s="1">
        <v>4.25</v>
      </c>
      <c r="M21" s="1">
        <v>22.03</v>
      </c>
      <c r="N21" s="1">
        <v>26.16</v>
      </c>
      <c r="O21" s="1">
        <v>3.335</v>
      </c>
      <c r="P21" s="1">
        <v>14.99</v>
      </c>
    </row>
    <row r="22" spans="1:16" x14ac:dyDescent="0.3">
      <c r="A22" s="1">
        <v>20</v>
      </c>
      <c r="B22" s="1">
        <v>4.7889999999999997</v>
      </c>
      <c r="C22" s="1">
        <v>29.31</v>
      </c>
      <c r="D22" s="1">
        <v>3.75</v>
      </c>
      <c r="E22" s="1">
        <v>5.4219999999999997</v>
      </c>
      <c r="F22" s="1">
        <v>3.75</v>
      </c>
      <c r="G22" s="1">
        <v>27.21</v>
      </c>
      <c r="H22" s="1">
        <v>9.4280000000000008</v>
      </c>
      <c r="I22" s="1">
        <v>31.07</v>
      </c>
      <c r="J22" s="1">
        <v>27.9</v>
      </c>
      <c r="K22" s="1">
        <v>4.25</v>
      </c>
      <c r="L22" s="1">
        <v>4.25</v>
      </c>
      <c r="M22" s="1">
        <v>23.19</v>
      </c>
      <c r="N22" s="1">
        <v>31.23</v>
      </c>
      <c r="O22" s="1">
        <v>3.75</v>
      </c>
      <c r="P22" s="1">
        <v>16.010000000000002</v>
      </c>
    </row>
    <row r="23" spans="1:16" x14ac:dyDescent="0.3">
      <c r="A23" s="1">
        <v>21</v>
      </c>
      <c r="B23" s="1">
        <v>5.3579999999999997</v>
      </c>
      <c r="C23" s="1">
        <v>32.130000000000003</v>
      </c>
      <c r="D23" s="1">
        <v>4.1630000000000003</v>
      </c>
      <c r="E23" s="1">
        <v>9.1639999999999997</v>
      </c>
      <c r="F23" s="1">
        <v>4</v>
      </c>
      <c r="G23" s="1">
        <v>35.44</v>
      </c>
      <c r="H23" s="1">
        <v>4.8849999999999998</v>
      </c>
      <c r="I23" s="1">
        <v>34.47</v>
      </c>
      <c r="J23" s="1">
        <v>30.14</v>
      </c>
      <c r="K23" s="1">
        <v>4.25</v>
      </c>
      <c r="L23" s="1">
        <v>4.5</v>
      </c>
      <c r="M23" s="1">
        <v>25.07</v>
      </c>
      <c r="N23" s="1">
        <v>37.15</v>
      </c>
      <c r="O23" s="1">
        <v>4.0679999999999996</v>
      </c>
      <c r="P23" s="1">
        <v>16.95</v>
      </c>
    </row>
    <row r="24" spans="1:16" x14ac:dyDescent="0.3">
      <c r="A24" s="1">
        <v>22</v>
      </c>
      <c r="B24" s="1">
        <v>6.0030000000000001</v>
      </c>
      <c r="C24" s="1">
        <v>35.35</v>
      </c>
      <c r="D24" s="1">
        <v>4.25</v>
      </c>
      <c r="E24" s="1">
        <v>16.11</v>
      </c>
      <c r="F24" s="1">
        <v>4.25</v>
      </c>
      <c r="G24" s="1">
        <v>37.770000000000003</v>
      </c>
      <c r="H24" s="1">
        <v>15.76</v>
      </c>
      <c r="I24" s="1">
        <v>39.020000000000003</v>
      </c>
      <c r="J24" s="1">
        <v>35.46</v>
      </c>
      <c r="K24" s="1">
        <v>4.7439999999999998</v>
      </c>
      <c r="L24" s="1">
        <v>4.75</v>
      </c>
      <c r="M24" s="1">
        <v>27.99</v>
      </c>
      <c r="N24" s="1">
        <v>41.33</v>
      </c>
      <c r="O24" s="1">
        <v>4.25</v>
      </c>
      <c r="P24" s="1">
        <v>18.03</v>
      </c>
    </row>
    <row r="25" spans="1:16" x14ac:dyDescent="0.3">
      <c r="A25" s="1">
        <v>23</v>
      </c>
      <c r="B25" s="1">
        <v>10.48</v>
      </c>
      <c r="C25" s="1">
        <v>37.270000000000003</v>
      </c>
      <c r="D25" s="1">
        <v>4.4720000000000004</v>
      </c>
      <c r="E25" s="1">
        <v>19.2</v>
      </c>
      <c r="F25" s="1">
        <v>4.4820000000000002</v>
      </c>
      <c r="G25" s="1">
        <v>40.54</v>
      </c>
      <c r="H25" s="1">
        <v>7.6970000000000001</v>
      </c>
      <c r="I25" s="1">
        <v>42.84</v>
      </c>
      <c r="J25" s="1">
        <v>38.49</v>
      </c>
      <c r="K25" s="1">
        <v>4.75</v>
      </c>
      <c r="L25" s="1">
        <v>4.8710000000000004</v>
      </c>
      <c r="M25" s="1">
        <v>29.52</v>
      </c>
      <c r="N25" s="1">
        <v>49.87</v>
      </c>
      <c r="O25" s="1">
        <v>4.6180000000000003</v>
      </c>
      <c r="P25" s="1">
        <v>19.579999999999998</v>
      </c>
    </row>
    <row r="26" spans="1:16" x14ac:dyDescent="0.3">
      <c r="A26" s="1">
        <v>24</v>
      </c>
      <c r="B26" s="1">
        <v>9.0280000000000005</v>
      </c>
      <c r="C26" s="1">
        <v>38.94</v>
      </c>
      <c r="D26" s="1">
        <v>4.75</v>
      </c>
      <c r="E26" s="1">
        <v>16.68</v>
      </c>
      <c r="F26" s="1">
        <v>4.75</v>
      </c>
      <c r="G26" s="1">
        <v>40.21</v>
      </c>
      <c r="H26" s="1">
        <v>14.79</v>
      </c>
      <c r="I26" s="1">
        <v>44.72</v>
      </c>
      <c r="J26" s="1">
        <v>19.13</v>
      </c>
      <c r="K26" s="1">
        <v>4.9980000000000002</v>
      </c>
      <c r="L26" s="1">
        <v>5.25</v>
      </c>
      <c r="M26" s="1">
        <v>31.65</v>
      </c>
      <c r="N26" s="1">
        <v>57.51</v>
      </c>
      <c r="O26" s="1">
        <v>4.75</v>
      </c>
      <c r="P26" s="1">
        <v>21.55</v>
      </c>
    </row>
    <row r="27" spans="1:16" x14ac:dyDescent="0.3">
      <c r="A27" s="1">
        <v>25</v>
      </c>
      <c r="B27" s="1">
        <v>11.72</v>
      </c>
      <c r="C27" s="1">
        <v>41.19</v>
      </c>
      <c r="D27" s="1">
        <v>4.8579999999999997</v>
      </c>
      <c r="E27" s="1">
        <v>31.09</v>
      </c>
      <c r="F27" s="1">
        <v>5.0250000000000004</v>
      </c>
      <c r="G27" s="1">
        <v>47.25</v>
      </c>
      <c r="H27" s="1">
        <v>11.39</v>
      </c>
      <c r="I27" s="1">
        <v>43.38</v>
      </c>
      <c r="J27" s="1">
        <v>38.94</v>
      </c>
      <c r="K27" s="1">
        <v>5.25</v>
      </c>
      <c r="L27" s="1">
        <v>5.2590000000000003</v>
      </c>
      <c r="M27" s="1">
        <v>33.14</v>
      </c>
      <c r="N27" s="1">
        <v>53.13</v>
      </c>
      <c r="O27" s="1">
        <v>5.2279999999999998</v>
      </c>
      <c r="P27" s="1">
        <v>24.7</v>
      </c>
    </row>
    <row r="28" spans="1:16" x14ac:dyDescent="0.3">
      <c r="A28" s="1">
        <v>26</v>
      </c>
      <c r="B28" s="1">
        <v>13.7</v>
      </c>
      <c r="C28" s="1">
        <v>43.22</v>
      </c>
      <c r="D28" s="1">
        <v>5.25</v>
      </c>
      <c r="E28" s="1">
        <v>28.68</v>
      </c>
      <c r="F28" s="1">
        <v>5.25</v>
      </c>
      <c r="G28" s="1">
        <v>52.53</v>
      </c>
      <c r="H28" s="1">
        <v>36.770000000000003</v>
      </c>
      <c r="I28" s="1">
        <v>53.28</v>
      </c>
      <c r="J28" s="1">
        <v>45.81</v>
      </c>
      <c r="K28" s="1">
        <v>5.4329999999999998</v>
      </c>
      <c r="L28" s="1">
        <v>5.75</v>
      </c>
      <c r="M28" s="1">
        <v>37.340000000000003</v>
      </c>
      <c r="N28" s="1">
        <v>59.83</v>
      </c>
      <c r="O28" s="1">
        <v>5.33</v>
      </c>
      <c r="P28" s="1">
        <v>25.46</v>
      </c>
    </row>
    <row r="29" spans="1:16" x14ac:dyDescent="0.3">
      <c r="A29" s="1">
        <v>27</v>
      </c>
      <c r="B29" s="1">
        <v>17.37</v>
      </c>
      <c r="C29" s="1">
        <v>44.99</v>
      </c>
      <c r="D29" s="1">
        <v>5.2779999999999996</v>
      </c>
      <c r="E29" s="1">
        <v>26.47</v>
      </c>
      <c r="F29" s="1">
        <v>5.5469999999999997</v>
      </c>
      <c r="G29" s="1">
        <v>58.64</v>
      </c>
      <c r="H29" s="1">
        <v>47.84</v>
      </c>
      <c r="I29" s="1">
        <v>56.83</v>
      </c>
      <c r="J29" s="1">
        <v>53.63</v>
      </c>
      <c r="K29" s="1">
        <v>5.75</v>
      </c>
      <c r="L29" s="1">
        <v>5.75</v>
      </c>
      <c r="M29" s="1">
        <v>39</v>
      </c>
      <c r="N29" s="1">
        <v>60.85</v>
      </c>
      <c r="O29" s="1">
        <v>5.75</v>
      </c>
      <c r="P29" s="1">
        <v>27.65</v>
      </c>
    </row>
    <row r="30" spans="1:16" x14ac:dyDescent="0.3">
      <c r="A30" s="1">
        <v>28</v>
      </c>
      <c r="B30" s="1">
        <v>15.68</v>
      </c>
      <c r="C30" s="1">
        <v>50.68</v>
      </c>
      <c r="D30" s="1">
        <v>5.75</v>
      </c>
      <c r="E30" s="1">
        <v>33.31</v>
      </c>
      <c r="F30" s="1">
        <v>5.75</v>
      </c>
      <c r="G30" s="1">
        <v>59.04</v>
      </c>
      <c r="H30" s="1">
        <v>44.74</v>
      </c>
      <c r="I30" s="1">
        <v>59.63</v>
      </c>
      <c r="J30" s="1">
        <v>54.97</v>
      </c>
      <c r="K30" s="1">
        <v>5.7779999999999996</v>
      </c>
      <c r="L30" s="1">
        <v>6.0449999999999999</v>
      </c>
      <c r="M30" s="1">
        <v>45.21</v>
      </c>
      <c r="N30" s="1">
        <v>68.56</v>
      </c>
      <c r="O30" s="1">
        <v>5.8789999999999996</v>
      </c>
      <c r="P30" s="1">
        <v>29.58</v>
      </c>
    </row>
    <row r="31" spans="1:16" x14ac:dyDescent="0.3">
      <c r="A31" s="1">
        <v>29</v>
      </c>
      <c r="B31" s="1">
        <v>22.06</v>
      </c>
      <c r="C31" s="1">
        <v>58.28</v>
      </c>
      <c r="D31" s="1">
        <v>8.0980000000000008</v>
      </c>
      <c r="E31" s="1">
        <v>31.6</v>
      </c>
      <c r="F31" s="1">
        <v>6.1550000000000002</v>
      </c>
      <c r="G31" s="1">
        <v>58.19</v>
      </c>
      <c r="H31" s="1">
        <v>34</v>
      </c>
      <c r="I31" s="1">
        <v>59.03</v>
      </c>
      <c r="J31" s="1">
        <v>50.46</v>
      </c>
      <c r="K31" s="1">
        <v>6.242</v>
      </c>
      <c r="L31" s="1">
        <v>6.25</v>
      </c>
      <c r="M31" s="1">
        <v>47.72</v>
      </c>
      <c r="N31" s="1">
        <v>74.290000000000006</v>
      </c>
      <c r="O31" s="1">
        <v>6.25</v>
      </c>
      <c r="P31" s="1">
        <v>30.69</v>
      </c>
    </row>
    <row r="32" spans="1:16" x14ac:dyDescent="0.3">
      <c r="A32" s="1">
        <v>30</v>
      </c>
      <c r="B32" s="1">
        <v>23.3</v>
      </c>
      <c r="C32" s="1">
        <v>61.4</v>
      </c>
      <c r="D32" s="1">
        <v>9.109</v>
      </c>
      <c r="E32" s="1">
        <v>37.36</v>
      </c>
      <c r="F32" s="1">
        <v>6.25</v>
      </c>
      <c r="G32" s="1">
        <v>61.67</v>
      </c>
      <c r="H32" s="1">
        <v>33.909999999999997</v>
      </c>
      <c r="I32" s="1">
        <v>68.63</v>
      </c>
      <c r="J32" s="1">
        <v>45.29</v>
      </c>
      <c r="K32" s="1">
        <v>6.25</v>
      </c>
      <c r="L32" s="1">
        <v>6.2830000000000004</v>
      </c>
      <c r="M32" s="1">
        <v>49.95</v>
      </c>
      <c r="N32" s="1">
        <v>73.09</v>
      </c>
      <c r="O32" s="1">
        <v>6.43</v>
      </c>
      <c r="P32" s="1">
        <v>32.06</v>
      </c>
    </row>
    <row r="33" spans="1:16" x14ac:dyDescent="0.3">
      <c r="A33" s="1">
        <v>31</v>
      </c>
      <c r="B33" s="1">
        <v>23.63</v>
      </c>
      <c r="C33" s="1">
        <v>59.3</v>
      </c>
      <c r="D33" s="1">
        <v>9.9730000000000008</v>
      </c>
      <c r="E33" s="1">
        <v>36.08</v>
      </c>
      <c r="F33" s="1">
        <v>6.75</v>
      </c>
      <c r="G33" s="1">
        <v>64.930000000000007</v>
      </c>
      <c r="H33" s="1">
        <v>34</v>
      </c>
      <c r="I33" s="1">
        <v>58.71</v>
      </c>
      <c r="J33" s="1">
        <v>48.77</v>
      </c>
      <c r="K33" s="1">
        <v>6.6779999999999999</v>
      </c>
      <c r="L33" s="1">
        <v>6.8659999999999997</v>
      </c>
      <c r="M33" s="1">
        <v>52.07</v>
      </c>
      <c r="N33" s="1">
        <v>71.709999999999994</v>
      </c>
      <c r="O33" s="1">
        <v>6.75</v>
      </c>
      <c r="P33" s="1">
        <v>33.450000000000003</v>
      </c>
    </row>
    <row r="34" spans="1:16" x14ac:dyDescent="0.3">
      <c r="A34" s="1">
        <v>32</v>
      </c>
      <c r="B34" s="1">
        <v>23.56</v>
      </c>
      <c r="C34" s="1">
        <v>61.34</v>
      </c>
      <c r="D34" s="1">
        <v>8.0090000000000003</v>
      </c>
      <c r="E34" s="1">
        <v>37.01</v>
      </c>
      <c r="F34" s="1">
        <v>6.7830000000000004</v>
      </c>
      <c r="G34" s="1">
        <v>69.900000000000006</v>
      </c>
      <c r="H34" s="1">
        <v>35.21</v>
      </c>
      <c r="I34" s="1">
        <v>75.8</v>
      </c>
      <c r="J34" s="1">
        <v>59.04</v>
      </c>
      <c r="K34" s="1">
        <v>6.75</v>
      </c>
      <c r="L34" s="1">
        <v>6.75</v>
      </c>
      <c r="M34" s="1">
        <v>56.37</v>
      </c>
      <c r="N34" s="1">
        <v>74.209999999999994</v>
      </c>
      <c r="O34" s="1">
        <v>6.9219999999999997</v>
      </c>
      <c r="P34" s="1">
        <v>35.49</v>
      </c>
    </row>
    <row r="35" spans="1:16" x14ac:dyDescent="0.3">
      <c r="A35" s="1">
        <v>33</v>
      </c>
      <c r="B35" s="1">
        <v>26.56</v>
      </c>
      <c r="C35" s="1">
        <v>64.650000000000006</v>
      </c>
      <c r="D35" s="1">
        <v>6.7789999999999999</v>
      </c>
      <c r="E35" s="1">
        <v>38.590000000000003</v>
      </c>
      <c r="F35" s="1">
        <v>7.25</v>
      </c>
      <c r="G35" s="1">
        <v>74.790000000000006</v>
      </c>
      <c r="H35" s="1">
        <v>38.229999999999997</v>
      </c>
      <c r="I35" s="1">
        <v>83.77</v>
      </c>
      <c r="J35" s="1">
        <v>51.88</v>
      </c>
      <c r="K35" s="1">
        <v>14.87</v>
      </c>
      <c r="L35" s="1">
        <v>23.69</v>
      </c>
      <c r="M35" s="1">
        <v>58.43</v>
      </c>
      <c r="N35" s="1">
        <v>89.35</v>
      </c>
      <c r="O35" s="1">
        <v>7.25</v>
      </c>
      <c r="P35" s="1">
        <v>37.36</v>
      </c>
    </row>
    <row r="36" spans="1:16" x14ac:dyDescent="0.3">
      <c r="A36" s="1">
        <v>34</v>
      </c>
      <c r="B36" s="1">
        <v>28.14</v>
      </c>
      <c r="C36" s="1">
        <v>68.55</v>
      </c>
      <c r="D36" s="1">
        <v>9.3140000000000001</v>
      </c>
      <c r="E36" s="1">
        <v>42.18</v>
      </c>
      <c r="F36" s="1">
        <v>7.3079999999999998</v>
      </c>
      <c r="G36" s="1">
        <v>78.55</v>
      </c>
      <c r="H36" s="1">
        <v>41.27</v>
      </c>
      <c r="I36" s="1">
        <v>85.54</v>
      </c>
      <c r="J36" s="1">
        <v>67.39</v>
      </c>
      <c r="K36" s="1">
        <v>7.25</v>
      </c>
      <c r="L36" s="1">
        <v>34.97</v>
      </c>
      <c r="M36" s="1">
        <v>60.17</v>
      </c>
      <c r="N36" s="1">
        <v>98.46</v>
      </c>
      <c r="O36" s="1">
        <v>7.4340000000000002</v>
      </c>
      <c r="P36" s="1">
        <v>38.83</v>
      </c>
    </row>
    <row r="37" spans="1:16" x14ac:dyDescent="0.3">
      <c r="A37" s="1">
        <v>35</v>
      </c>
      <c r="B37" s="1">
        <v>31.3</v>
      </c>
      <c r="C37" s="1">
        <v>71.66</v>
      </c>
      <c r="D37" s="1">
        <v>7.25</v>
      </c>
      <c r="E37" s="1">
        <v>42.86</v>
      </c>
      <c r="F37" s="1">
        <v>7.8630000000000004</v>
      </c>
      <c r="G37" s="1">
        <v>82.25</v>
      </c>
      <c r="H37" s="1">
        <v>53.18</v>
      </c>
      <c r="I37" s="1">
        <v>79.44</v>
      </c>
      <c r="J37" s="1">
        <v>60.43</v>
      </c>
      <c r="K37" s="1">
        <v>24.84</v>
      </c>
      <c r="L37" s="1">
        <v>30.64</v>
      </c>
      <c r="M37" s="1">
        <v>61.76</v>
      </c>
      <c r="N37" s="1">
        <v>101.3</v>
      </c>
      <c r="O37" s="1">
        <v>7.75</v>
      </c>
      <c r="P37" s="1">
        <v>40.56</v>
      </c>
    </row>
    <row r="38" spans="1:16" x14ac:dyDescent="0.3">
      <c r="A38" s="1">
        <v>36</v>
      </c>
      <c r="B38" s="1">
        <v>32.17</v>
      </c>
      <c r="C38" s="1">
        <v>75.63</v>
      </c>
      <c r="D38" s="1">
        <v>35.520000000000003</v>
      </c>
      <c r="E38" s="1">
        <v>45.74</v>
      </c>
      <c r="F38" s="1">
        <v>8.3759999999999994</v>
      </c>
      <c r="G38" s="1">
        <v>88.15</v>
      </c>
      <c r="H38" s="1">
        <v>52.58</v>
      </c>
      <c r="I38" s="1">
        <v>96.08</v>
      </c>
      <c r="J38" s="1">
        <v>55.81</v>
      </c>
      <c r="K38" s="1">
        <v>24.15</v>
      </c>
      <c r="L38" s="1">
        <v>47.28</v>
      </c>
      <c r="M38" s="1">
        <v>63.32</v>
      </c>
      <c r="N38" s="1">
        <v>96.49</v>
      </c>
      <c r="O38" s="1">
        <v>17.07</v>
      </c>
      <c r="P38" s="1">
        <v>42.07</v>
      </c>
    </row>
    <row r="39" spans="1:16" x14ac:dyDescent="0.3">
      <c r="A39" s="1">
        <v>37</v>
      </c>
      <c r="B39" s="1">
        <v>33.11</v>
      </c>
      <c r="C39" s="1">
        <v>82.56</v>
      </c>
      <c r="D39" s="1">
        <v>21.33</v>
      </c>
      <c r="E39" s="1">
        <v>47.47</v>
      </c>
      <c r="F39" s="1">
        <v>24.04</v>
      </c>
      <c r="G39" s="1">
        <v>87.22</v>
      </c>
      <c r="H39" s="1">
        <v>70.8</v>
      </c>
      <c r="I39" s="1">
        <v>99.84</v>
      </c>
      <c r="J39" s="1">
        <v>69.900000000000006</v>
      </c>
      <c r="K39" s="1">
        <v>24.51</v>
      </c>
      <c r="L39" s="1">
        <v>61.25</v>
      </c>
      <c r="M39" s="1">
        <v>66.260000000000005</v>
      </c>
      <c r="N39" s="1">
        <v>100.6</v>
      </c>
      <c r="O39" s="1">
        <v>14.66</v>
      </c>
      <c r="P39" s="1">
        <v>44.36</v>
      </c>
    </row>
    <row r="40" spans="1:16" x14ac:dyDescent="0.3">
      <c r="A40" s="1">
        <v>38</v>
      </c>
      <c r="B40" s="1">
        <v>34.590000000000003</v>
      </c>
      <c r="C40" s="1">
        <v>82.66</v>
      </c>
      <c r="D40" s="1">
        <v>36.47</v>
      </c>
      <c r="E40" s="1">
        <v>49.59</v>
      </c>
      <c r="F40" s="1">
        <v>18.260000000000002</v>
      </c>
      <c r="G40" s="1">
        <v>94.38</v>
      </c>
      <c r="H40" s="1">
        <v>68.56</v>
      </c>
      <c r="I40" s="1">
        <v>102.8</v>
      </c>
      <c r="J40" s="1">
        <v>73.38</v>
      </c>
      <c r="K40" s="1">
        <v>35.799999999999997</v>
      </c>
      <c r="L40" s="1">
        <v>43.62</v>
      </c>
      <c r="M40" s="1">
        <v>69.44</v>
      </c>
      <c r="N40" s="1">
        <v>109.4</v>
      </c>
      <c r="O40" s="1">
        <v>14.8</v>
      </c>
      <c r="P40" s="1">
        <v>45.7</v>
      </c>
    </row>
    <row r="41" spans="1:16" x14ac:dyDescent="0.3">
      <c r="A41" s="1">
        <v>39</v>
      </c>
      <c r="B41" s="1">
        <v>36.380000000000003</v>
      </c>
      <c r="C41" s="1">
        <v>89.09</v>
      </c>
      <c r="D41" s="1">
        <v>47.96</v>
      </c>
      <c r="E41" s="1">
        <v>52.37</v>
      </c>
      <c r="F41" s="1">
        <v>39.200000000000003</v>
      </c>
      <c r="G41" s="1">
        <v>96.35</v>
      </c>
      <c r="H41" s="1">
        <v>71.03</v>
      </c>
      <c r="I41" s="1">
        <v>102.3</v>
      </c>
      <c r="J41" s="1">
        <v>73.58</v>
      </c>
      <c r="K41" s="1">
        <v>22.16</v>
      </c>
      <c r="L41" s="1">
        <v>14.38</v>
      </c>
      <c r="M41" s="1">
        <v>73.180000000000007</v>
      </c>
      <c r="N41" s="1">
        <v>108.5</v>
      </c>
      <c r="O41" s="1">
        <v>17.22</v>
      </c>
      <c r="P41" s="1">
        <v>47.22</v>
      </c>
    </row>
    <row r="42" spans="1:16" x14ac:dyDescent="0.3">
      <c r="A42" s="1">
        <v>40</v>
      </c>
      <c r="B42" s="1">
        <v>39.020000000000003</v>
      </c>
      <c r="C42" s="1">
        <v>88.46</v>
      </c>
      <c r="D42" s="1">
        <v>34.9</v>
      </c>
      <c r="E42" s="1">
        <v>52.59</v>
      </c>
      <c r="F42" s="1">
        <v>11.21</v>
      </c>
      <c r="G42" s="1">
        <v>101</v>
      </c>
      <c r="H42" s="1">
        <v>84.96</v>
      </c>
      <c r="I42" s="1">
        <v>107.7</v>
      </c>
      <c r="J42" s="1">
        <v>87.88</v>
      </c>
      <c r="K42" s="1">
        <v>45.15</v>
      </c>
      <c r="L42" s="1">
        <v>44.93</v>
      </c>
      <c r="M42" s="1">
        <v>76.44</v>
      </c>
      <c r="N42" s="1">
        <v>111.6</v>
      </c>
      <c r="O42" s="1">
        <v>15.41</v>
      </c>
      <c r="P42" s="1">
        <v>49.39</v>
      </c>
    </row>
    <row r="43" spans="1:16" x14ac:dyDescent="0.3">
      <c r="A43" s="1">
        <v>41</v>
      </c>
      <c r="B43" s="1">
        <v>39.28</v>
      </c>
      <c r="C43" s="1">
        <v>95.04</v>
      </c>
      <c r="D43" s="1">
        <v>35.590000000000003</v>
      </c>
      <c r="E43" s="1">
        <v>59.17</v>
      </c>
      <c r="F43" s="1">
        <v>21.76</v>
      </c>
      <c r="G43" s="1">
        <v>106.1</v>
      </c>
      <c r="H43" s="1">
        <v>65.430000000000007</v>
      </c>
      <c r="I43" s="1">
        <v>117.1</v>
      </c>
      <c r="J43" s="1">
        <v>91.88</v>
      </c>
      <c r="K43" s="1">
        <v>51.1</v>
      </c>
      <c r="L43" s="1">
        <v>47.77</v>
      </c>
      <c r="M43" s="1">
        <v>78.37</v>
      </c>
      <c r="N43" s="1">
        <v>120.5</v>
      </c>
      <c r="O43" s="1">
        <v>9.25</v>
      </c>
      <c r="P43" s="1">
        <v>51.51</v>
      </c>
    </row>
    <row r="44" spans="1:16" x14ac:dyDescent="0.3">
      <c r="A44" s="1">
        <v>42</v>
      </c>
      <c r="B44" s="1">
        <v>42.22</v>
      </c>
      <c r="C44" s="1">
        <v>96.8</v>
      </c>
      <c r="D44" s="1">
        <v>61.96</v>
      </c>
      <c r="E44" s="1">
        <v>57.29</v>
      </c>
      <c r="F44" s="1">
        <v>9.25</v>
      </c>
      <c r="G44" s="1">
        <v>112</v>
      </c>
      <c r="H44" s="1">
        <v>63.49</v>
      </c>
      <c r="I44" s="1">
        <v>122.3</v>
      </c>
      <c r="J44" s="1">
        <v>97.09</v>
      </c>
      <c r="K44" s="1">
        <v>72.239999999999995</v>
      </c>
      <c r="L44" s="1">
        <v>10.029999999999999</v>
      </c>
      <c r="M44" s="1">
        <v>79.64</v>
      </c>
      <c r="N44" s="1">
        <v>131.30000000000001</v>
      </c>
      <c r="O44" s="1">
        <v>12.91</v>
      </c>
      <c r="P44" s="1">
        <v>55.96</v>
      </c>
    </row>
    <row r="45" spans="1:16" x14ac:dyDescent="0.3">
      <c r="A45" s="1">
        <v>43</v>
      </c>
      <c r="B45" s="1">
        <v>43.31</v>
      </c>
      <c r="C45" s="1">
        <v>98.8</v>
      </c>
      <c r="D45" s="1">
        <v>14.86</v>
      </c>
      <c r="E45" s="1">
        <v>57.01</v>
      </c>
      <c r="F45" s="1">
        <v>36.33</v>
      </c>
      <c r="G45" s="1">
        <v>117.8</v>
      </c>
      <c r="H45" s="1">
        <v>67.95</v>
      </c>
      <c r="I45" s="1">
        <v>124.1</v>
      </c>
      <c r="J45" s="1">
        <v>80.67</v>
      </c>
      <c r="K45" s="1">
        <v>17.32</v>
      </c>
      <c r="L45" s="1">
        <v>33.119999999999997</v>
      </c>
      <c r="M45" s="1">
        <v>81.12</v>
      </c>
      <c r="N45" s="1">
        <v>136.4</v>
      </c>
      <c r="O45" s="1">
        <v>9.75</v>
      </c>
      <c r="P45" s="1">
        <v>56.94</v>
      </c>
    </row>
    <row r="46" spans="1:16" x14ac:dyDescent="0.3">
      <c r="A46" s="1">
        <v>44</v>
      </c>
      <c r="B46" s="1">
        <v>44.79</v>
      </c>
      <c r="C46" s="1">
        <v>99.85</v>
      </c>
      <c r="D46" s="1">
        <v>22.24</v>
      </c>
      <c r="E46" s="1">
        <v>58.06</v>
      </c>
      <c r="F46" s="1">
        <v>9.75</v>
      </c>
      <c r="G46" s="1">
        <v>119.8</v>
      </c>
      <c r="H46" s="1">
        <v>74.37</v>
      </c>
      <c r="I46" s="1">
        <v>114.6</v>
      </c>
      <c r="J46" s="1">
        <v>89.35</v>
      </c>
      <c r="K46" s="1">
        <v>13.07</v>
      </c>
      <c r="L46" s="1">
        <v>53.88</v>
      </c>
      <c r="M46" s="1">
        <v>82.63</v>
      </c>
      <c r="N46" s="1">
        <v>137.19999999999999</v>
      </c>
      <c r="O46" s="1">
        <v>12.92</v>
      </c>
      <c r="P46" s="1">
        <v>58.73</v>
      </c>
    </row>
    <row r="47" spans="1:16" x14ac:dyDescent="0.3">
      <c r="A47" s="1">
        <v>45</v>
      </c>
      <c r="B47" s="1">
        <v>45.57</v>
      </c>
      <c r="C47" s="1">
        <v>106.3</v>
      </c>
      <c r="D47" s="1">
        <v>28.46</v>
      </c>
      <c r="E47" s="1">
        <v>68.099999999999994</v>
      </c>
      <c r="F47" s="1">
        <v>34.22</v>
      </c>
      <c r="G47" s="1">
        <v>120.3</v>
      </c>
      <c r="H47" s="1">
        <v>83.82</v>
      </c>
      <c r="I47" s="1">
        <v>93.97</v>
      </c>
      <c r="J47" s="1">
        <v>101.8</v>
      </c>
      <c r="K47" s="1">
        <v>17.7</v>
      </c>
      <c r="L47" s="1">
        <v>81.5</v>
      </c>
      <c r="M47" s="1">
        <v>85.79</v>
      </c>
      <c r="N47" s="1">
        <v>147.80000000000001</v>
      </c>
      <c r="O47" s="1">
        <v>10.3</v>
      </c>
      <c r="P47" s="1">
        <v>61.75</v>
      </c>
    </row>
    <row r="48" spans="1:16" x14ac:dyDescent="0.3">
      <c r="A48" s="1">
        <v>46</v>
      </c>
      <c r="B48" s="1">
        <v>46.84</v>
      </c>
      <c r="C48" s="1">
        <v>110.1</v>
      </c>
      <c r="D48" s="1">
        <v>30.46</v>
      </c>
      <c r="E48" s="1">
        <v>70.319999999999993</v>
      </c>
      <c r="F48" s="1">
        <v>10.97</v>
      </c>
      <c r="G48" s="1">
        <v>124</v>
      </c>
      <c r="H48" s="1">
        <v>75.55</v>
      </c>
      <c r="I48" s="1">
        <v>110.7</v>
      </c>
      <c r="J48" s="1">
        <v>89.09</v>
      </c>
      <c r="K48" s="1">
        <v>34.47</v>
      </c>
      <c r="L48" s="1">
        <v>93.08</v>
      </c>
      <c r="M48" s="1">
        <v>88.6</v>
      </c>
      <c r="N48" s="1">
        <v>140.19999999999999</v>
      </c>
      <c r="O48" s="1">
        <v>10.75</v>
      </c>
      <c r="P48" s="1">
        <v>63.45</v>
      </c>
    </row>
    <row r="49" spans="1:16" x14ac:dyDescent="0.3">
      <c r="A49" s="1">
        <v>47</v>
      </c>
      <c r="B49" s="1">
        <v>47.6</v>
      </c>
      <c r="C49" s="1">
        <v>112.9</v>
      </c>
      <c r="D49" s="1">
        <v>71.97</v>
      </c>
      <c r="E49" s="1">
        <v>61</v>
      </c>
      <c r="F49" s="1">
        <v>21.23</v>
      </c>
      <c r="G49" s="1">
        <v>127</v>
      </c>
      <c r="H49" s="1">
        <v>86.06</v>
      </c>
      <c r="I49" s="1">
        <v>125.9</v>
      </c>
      <c r="J49" s="1">
        <v>91.81</v>
      </c>
      <c r="K49" s="1">
        <v>55.56</v>
      </c>
      <c r="L49" s="1">
        <v>113.5</v>
      </c>
      <c r="M49" s="1">
        <v>91.66</v>
      </c>
      <c r="N49" s="1">
        <v>140.80000000000001</v>
      </c>
      <c r="O49" s="1">
        <v>11.89</v>
      </c>
      <c r="P49" s="1">
        <v>65.58</v>
      </c>
    </row>
    <row r="50" spans="1:16" x14ac:dyDescent="0.3">
      <c r="A50" s="1">
        <v>48</v>
      </c>
      <c r="B50" s="1">
        <v>48.37</v>
      </c>
      <c r="C50" s="1">
        <v>116.6</v>
      </c>
      <c r="D50" s="1">
        <v>49.68</v>
      </c>
      <c r="E50" s="1">
        <v>69.16</v>
      </c>
      <c r="F50" s="1">
        <v>10.75</v>
      </c>
      <c r="G50" s="1">
        <v>136.5</v>
      </c>
      <c r="H50" s="1">
        <v>82.49</v>
      </c>
      <c r="I50" s="1">
        <v>123.3</v>
      </c>
      <c r="J50" s="1">
        <v>102.3</v>
      </c>
      <c r="K50" s="1">
        <v>10.87</v>
      </c>
      <c r="L50" s="1">
        <v>109.7</v>
      </c>
      <c r="M50" s="1">
        <v>95.15</v>
      </c>
      <c r="N50" s="1">
        <v>143.6</v>
      </c>
      <c r="O50" s="1">
        <v>11.37</v>
      </c>
      <c r="P50" s="1">
        <v>67.78</v>
      </c>
    </row>
    <row r="51" spans="1:16" x14ac:dyDescent="0.3">
      <c r="A51" s="1">
        <v>49</v>
      </c>
      <c r="B51" s="1">
        <v>50.44</v>
      </c>
      <c r="C51" s="1">
        <v>120.2</v>
      </c>
      <c r="D51" s="1">
        <v>16.239999999999998</v>
      </c>
      <c r="E51" s="1">
        <v>66.900000000000006</v>
      </c>
      <c r="F51" s="1">
        <v>27.11</v>
      </c>
      <c r="G51" s="1">
        <v>135.1</v>
      </c>
      <c r="H51" s="1">
        <v>81.23</v>
      </c>
      <c r="I51" s="1">
        <v>113.5</v>
      </c>
      <c r="J51" s="1">
        <v>127.3</v>
      </c>
      <c r="K51" s="1">
        <v>31.18</v>
      </c>
      <c r="L51" s="1">
        <v>93.35</v>
      </c>
      <c r="M51" s="1">
        <v>97.87</v>
      </c>
      <c r="N51" s="1">
        <v>162.80000000000001</v>
      </c>
      <c r="O51" s="1">
        <v>18.52</v>
      </c>
      <c r="P51" s="1">
        <v>69.23</v>
      </c>
    </row>
    <row r="52" spans="1:16" x14ac:dyDescent="0.3">
      <c r="A52" s="1">
        <v>50</v>
      </c>
      <c r="B52" s="1">
        <v>51.91</v>
      </c>
      <c r="C52" s="1">
        <v>125.8</v>
      </c>
      <c r="D52" s="1">
        <v>47.6</v>
      </c>
      <c r="E52" s="1">
        <v>69.84</v>
      </c>
      <c r="F52" s="1">
        <v>11.44</v>
      </c>
      <c r="G52" s="1">
        <v>134</v>
      </c>
      <c r="H52" s="1">
        <v>85.68</v>
      </c>
      <c r="I52" s="1">
        <v>128.9</v>
      </c>
      <c r="J52" s="1">
        <v>129.4</v>
      </c>
      <c r="K52" s="1">
        <v>59.46</v>
      </c>
      <c r="L52" s="1">
        <v>96.53</v>
      </c>
      <c r="M52" s="1">
        <v>102.3</v>
      </c>
      <c r="N52" s="1">
        <v>154.30000000000001</v>
      </c>
      <c r="O52" s="1">
        <v>21.06</v>
      </c>
      <c r="P52" s="1">
        <v>70.510000000000005</v>
      </c>
    </row>
    <row r="53" spans="1:16" x14ac:dyDescent="0.3">
      <c r="A53" s="1">
        <v>51</v>
      </c>
      <c r="B53" s="1">
        <v>53.32</v>
      </c>
      <c r="C53" s="1">
        <v>130.5</v>
      </c>
      <c r="D53" s="1">
        <v>31.16</v>
      </c>
      <c r="E53" s="1">
        <v>72.150000000000006</v>
      </c>
      <c r="F53" s="1">
        <v>11.75</v>
      </c>
      <c r="G53" s="1">
        <v>137.19999999999999</v>
      </c>
      <c r="H53" s="1">
        <v>89.58</v>
      </c>
      <c r="I53" s="1">
        <v>152.9</v>
      </c>
      <c r="J53" s="1">
        <v>128.6</v>
      </c>
      <c r="K53" s="1">
        <v>71.760000000000005</v>
      </c>
      <c r="L53" s="1">
        <v>102.9</v>
      </c>
      <c r="M53" s="1">
        <v>104.2</v>
      </c>
      <c r="N53" s="1">
        <v>165.4</v>
      </c>
      <c r="O53" s="1">
        <v>27.38</v>
      </c>
      <c r="P53" s="1">
        <v>72.13</v>
      </c>
    </row>
    <row r="54" spans="1:16" x14ac:dyDescent="0.3">
      <c r="A54" s="1">
        <v>52</v>
      </c>
      <c r="B54" s="1">
        <v>53.91</v>
      </c>
      <c r="C54" s="1">
        <v>133.5</v>
      </c>
      <c r="D54" s="1">
        <v>36.57</v>
      </c>
      <c r="E54" s="1">
        <v>89.45</v>
      </c>
      <c r="F54" s="1">
        <v>13.1</v>
      </c>
      <c r="G54" s="1">
        <v>146.80000000000001</v>
      </c>
      <c r="H54" s="1">
        <v>97.43</v>
      </c>
      <c r="I54" s="1">
        <v>133.1</v>
      </c>
      <c r="J54" s="1">
        <v>111.7</v>
      </c>
      <c r="K54" s="1">
        <v>109.4</v>
      </c>
      <c r="L54" s="1">
        <v>107.7</v>
      </c>
      <c r="M54" s="1">
        <v>107.5</v>
      </c>
      <c r="N54" s="1">
        <v>169.1</v>
      </c>
      <c r="O54" s="1">
        <v>29.47</v>
      </c>
      <c r="P54" s="1">
        <v>74.040000000000006</v>
      </c>
    </row>
    <row r="55" spans="1:16" x14ac:dyDescent="0.3">
      <c r="A55" s="1">
        <v>53</v>
      </c>
      <c r="B55" s="1">
        <v>55.02</v>
      </c>
      <c r="C55" s="1">
        <v>136.6</v>
      </c>
      <c r="D55" s="1">
        <v>77.14</v>
      </c>
      <c r="E55" s="1">
        <v>97.79</v>
      </c>
      <c r="F55" s="1">
        <v>15.84</v>
      </c>
      <c r="G55" s="1">
        <v>157.4</v>
      </c>
      <c r="H55" s="1">
        <v>98.26</v>
      </c>
      <c r="I55" s="1">
        <v>153.5</v>
      </c>
      <c r="J55" s="1">
        <v>115.2</v>
      </c>
      <c r="K55" s="1">
        <v>101.7</v>
      </c>
      <c r="L55" s="1">
        <v>71.42</v>
      </c>
      <c r="M55" s="1">
        <v>110.8</v>
      </c>
      <c r="N55" s="1">
        <v>169.9</v>
      </c>
      <c r="O55" s="1">
        <v>24.19</v>
      </c>
      <c r="P55" s="1">
        <v>75.63</v>
      </c>
    </row>
    <row r="56" spans="1:16" x14ac:dyDescent="0.3">
      <c r="A56" s="1">
        <v>54</v>
      </c>
      <c r="B56" s="1">
        <v>56.21</v>
      </c>
      <c r="C56" s="1">
        <v>142.5</v>
      </c>
      <c r="D56" s="1">
        <v>86.88</v>
      </c>
      <c r="E56" s="1">
        <v>79.3</v>
      </c>
      <c r="F56" s="1">
        <v>66.819999999999993</v>
      </c>
      <c r="G56" s="1">
        <v>150.19999999999999</v>
      </c>
      <c r="H56" s="1">
        <v>97.02</v>
      </c>
      <c r="I56" s="1">
        <v>152.4</v>
      </c>
      <c r="J56" s="1">
        <v>135.6</v>
      </c>
      <c r="K56" s="1">
        <v>107.5</v>
      </c>
      <c r="L56" s="1">
        <v>65.97</v>
      </c>
      <c r="M56" s="1">
        <v>113.5</v>
      </c>
      <c r="N56" s="1">
        <v>173.1</v>
      </c>
      <c r="O56" s="1">
        <v>26.89</v>
      </c>
      <c r="P56" s="1">
        <v>77.37</v>
      </c>
    </row>
    <row r="57" spans="1:16" x14ac:dyDescent="0.3">
      <c r="A57" s="1">
        <v>55</v>
      </c>
      <c r="B57" s="1">
        <v>58.32</v>
      </c>
      <c r="C57" s="1">
        <v>145.19999999999999</v>
      </c>
      <c r="D57" s="1">
        <v>82.93</v>
      </c>
      <c r="E57" s="1">
        <v>91.91</v>
      </c>
      <c r="F57" s="1">
        <v>69.05</v>
      </c>
      <c r="G57" s="1">
        <v>161.19999999999999</v>
      </c>
      <c r="H57" s="1">
        <v>101.8</v>
      </c>
      <c r="I57" s="1">
        <v>170.6</v>
      </c>
      <c r="J57" s="1">
        <v>123.3</v>
      </c>
      <c r="K57" s="1">
        <v>116.6</v>
      </c>
      <c r="L57" s="1">
        <v>118.4</v>
      </c>
      <c r="M57" s="1">
        <v>116.1</v>
      </c>
      <c r="N57" s="1">
        <v>187.5</v>
      </c>
      <c r="O57" s="1">
        <v>28.18</v>
      </c>
      <c r="P57" s="1">
        <v>78.48</v>
      </c>
    </row>
    <row r="58" spans="1:16" x14ac:dyDescent="0.3">
      <c r="A58" s="1">
        <v>56</v>
      </c>
      <c r="B58" s="1">
        <v>61.15</v>
      </c>
      <c r="C58" s="1">
        <v>147</v>
      </c>
      <c r="D58" s="1">
        <v>104.2</v>
      </c>
      <c r="E58" s="1">
        <v>82.49</v>
      </c>
      <c r="F58" s="1">
        <v>47.73</v>
      </c>
      <c r="G58" s="1">
        <v>170.5</v>
      </c>
      <c r="H58" s="1">
        <v>98.3</v>
      </c>
      <c r="I58" s="1">
        <v>168.6</v>
      </c>
      <c r="J58" s="1">
        <v>119.9</v>
      </c>
      <c r="K58" s="1">
        <v>125.6</v>
      </c>
      <c r="L58" s="1">
        <v>75.2</v>
      </c>
      <c r="M58" s="1">
        <v>118.5</v>
      </c>
      <c r="N58" s="1"/>
      <c r="O58" s="1">
        <v>35.049999999999997</v>
      </c>
      <c r="P58" s="1">
        <v>79.760000000000005</v>
      </c>
    </row>
    <row r="59" spans="1:16" x14ac:dyDescent="0.3">
      <c r="A59" s="1">
        <v>57</v>
      </c>
      <c r="B59" s="1">
        <v>64.239999999999995</v>
      </c>
      <c r="C59" s="1">
        <v>151.80000000000001</v>
      </c>
      <c r="D59" s="1">
        <v>73.77</v>
      </c>
      <c r="E59" s="1">
        <v>92.43</v>
      </c>
      <c r="F59" s="1">
        <v>53.49</v>
      </c>
      <c r="G59" s="1">
        <v>176.1</v>
      </c>
      <c r="H59" s="1">
        <v>101.2</v>
      </c>
      <c r="I59" s="1">
        <v>180.4</v>
      </c>
      <c r="J59" s="1">
        <v>128.4</v>
      </c>
      <c r="K59" s="1">
        <v>116.6</v>
      </c>
      <c r="L59" s="1">
        <v>109.3</v>
      </c>
      <c r="M59" s="1">
        <v>120.6</v>
      </c>
      <c r="N59" s="1"/>
      <c r="O59" s="1">
        <v>34.47</v>
      </c>
      <c r="P59" s="1">
        <v>81.209999999999994</v>
      </c>
    </row>
    <row r="60" spans="1:16" x14ac:dyDescent="0.3">
      <c r="A60" s="1">
        <v>58</v>
      </c>
      <c r="B60" s="1">
        <v>63.97</v>
      </c>
      <c r="C60" s="1">
        <v>156.9</v>
      </c>
      <c r="D60" s="1">
        <v>84.14</v>
      </c>
      <c r="E60" s="1">
        <v>84.43</v>
      </c>
      <c r="F60" s="1">
        <v>55.04</v>
      </c>
      <c r="G60" s="1">
        <v>183.8</v>
      </c>
      <c r="H60" s="1">
        <v>104.8</v>
      </c>
      <c r="I60" s="1">
        <v>185</v>
      </c>
      <c r="J60" s="1">
        <v>151.80000000000001</v>
      </c>
      <c r="K60" s="1">
        <v>120</v>
      </c>
      <c r="L60" s="1">
        <v>139.19999999999999</v>
      </c>
      <c r="M60" s="1">
        <v>124.4</v>
      </c>
      <c r="N60" s="1"/>
      <c r="O60" s="1">
        <v>31.47</v>
      </c>
      <c r="P60" s="1">
        <v>82.15</v>
      </c>
    </row>
    <row r="61" spans="1:16" x14ac:dyDescent="0.3">
      <c r="A61" s="1">
        <v>59</v>
      </c>
      <c r="B61" s="1">
        <v>66.02</v>
      </c>
      <c r="C61" s="1">
        <v>157.19999999999999</v>
      </c>
      <c r="D61" s="1">
        <v>78.459999999999994</v>
      </c>
      <c r="E61" s="1">
        <v>95.71</v>
      </c>
      <c r="F61" s="1">
        <v>72.34</v>
      </c>
      <c r="G61" s="1">
        <v>186</v>
      </c>
      <c r="H61" s="1">
        <v>112</v>
      </c>
      <c r="I61" s="1">
        <v>183.7</v>
      </c>
      <c r="J61" s="1">
        <v>155.19999999999999</v>
      </c>
      <c r="K61" s="1">
        <v>121.3</v>
      </c>
      <c r="L61" s="1">
        <v>124.4</v>
      </c>
      <c r="M61" s="1">
        <v>126.8</v>
      </c>
      <c r="N61" s="1"/>
      <c r="O61" s="1">
        <v>32.590000000000003</v>
      </c>
      <c r="P61" s="1">
        <v>83.74</v>
      </c>
    </row>
    <row r="62" spans="1:16" x14ac:dyDescent="0.3">
      <c r="A62" s="1">
        <v>60</v>
      </c>
      <c r="B62" s="1">
        <v>67.92</v>
      </c>
      <c r="C62" s="1">
        <v>161.80000000000001</v>
      </c>
      <c r="D62" s="1">
        <v>98.76</v>
      </c>
      <c r="E62" s="1">
        <v>100</v>
      </c>
      <c r="F62" s="1">
        <v>73.86</v>
      </c>
      <c r="G62" s="1">
        <v>190.8</v>
      </c>
      <c r="H62" s="1">
        <v>116.5</v>
      </c>
      <c r="I62" s="1">
        <v>182.8</v>
      </c>
      <c r="J62" s="1">
        <v>151.19999999999999</v>
      </c>
      <c r="K62" s="1">
        <v>136.30000000000001</v>
      </c>
      <c r="L62" s="1">
        <v>129.80000000000001</v>
      </c>
      <c r="M62" s="1">
        <v>128.1</v>
      </c>
      <c r="N62" s="1"/>
      <c r="O62" s="1">
        <v>34.61</v>
      </c>
      <c r="P62" s="1">
        <v>85.69</v>
      </c>
    </row>
    <row r="63" spans="1:16" x14ac:dyDescent="0.3">
      <c r="A63" s="1">
        <v>61</v>
      </c>
      <c r="B63" s="1">
        <v>68.81</v>
      </c>
      <c r="C63" s="1">
        <v>165.1</v>
      </c>
      <c r="D63" s="1">
        <v>98.95</v>
      </c>
      <c r="E63" s="1">
        <v>94.88</v>
      </c>
      <c r="F63" s="1">
        <v>56.07</v>
      </c>
      <c r="G63" s="1">
        <v>189.2</v>
      </c>
      <c r="H63" s="1">
        <v>125.4</v>
      </c>
      <c r="I63" s="1">
        <v>197</v>
      </c>
      <c r="J63" s="1">
        <v>156.9</v>
      </c>
      <c r="K63" s="1">
        <v>123.4</v>
      </c>
      <c r="L63" s="1">
        <v>136.9</v>
      </c>
      <c r="M63" s="1">
        <v>133.19999999999999</v>
      </c>
      <c r="N63" s="1"/>
      <c r="O63" s="1">
        <v>46.5</v>
      </c>
      <c r="P63" s="1">
        <v>86.99</v>
      </c>
    </row>
    <row r="64" spans="1:16" x14ac:dyDescent="0.3">
      <c r="A64" s="1">
        <v>62</v>
      </c>
      <c r="B64" s="1">
        <v>69.260000000000005</v>
      </c>
      <c r="C64" s="1">
        <v>168.4</v>
      </c>
      <c r="D64" s="1">
        <v>93.3</v>
      </c>
      <c r="E64" s="1">
        <v>119</v>
      </c>
      <c r="F64" s="1">
        <v>77.75</v>
      </c>
      <c r="G64" s="1">
        <v>185.8</v>
      </c>
      <c r="H64" s="1">
        <v>129.30000000000001</v>
      </c>
      <c r="I64" s="1"/>
      <c r="J64" s="1">
        <v>143.4</v>
      </c>
      <c r="K64" s="1">
        <v>117.4</v>
      </c>
      <c r="L64" s="1">
        <v>148.5</v>
      </c>
      <c r="M64" s="1">
        <v>136.4</v>
      </c>
      <c r="N64" s="1"/>
      <c r="O64" s="1">
        <v>36.44</v>
      </c>
      <c r="P64" s="1">
        <v>88.63</v>
      </c>
    </row>
    <row r="65" spans="1:16" x14ac:dyDescent="0.3">
      <c r="A65" s="1">
        <v>63</v>
      </c>
      <c r="B65" s="1">
        <v>71.23</v>
      </c>
      <c r="C65" s="1">
        <v>172.6</v>
      </c>
      <c r="D65" s="1">
        <v>99.01</v>
      </c>
      <c r="E65" s="1">
        <v>120.8</v>
      </c>
      <c r="F65" s="1">
        <v>80.5</v>
      </c>
      <c r="G65" s="1">
        <v>192.1</v>
      </c>
      <c r="H65" s="1">
        <v>138.1</v>
      </c>
      <c r="I65" s="1"/>
      <c r="J65" s="1">
        <v>154.80000000000001</v>
      </c>
      <c r="K65" s="1">
        <v>132.30000000000001</v>
      </c>
      <c r="L65" s="1">
        <v>139.4</v>
      </c>
      <c r="M65" s="1">
        <v>138.30000000000001</v>
      </c>
      <c r="N65" s="1"/>
      <c r="O65" s="1">
        <v>42.37</v>
      </c>
      <c r="P65" s="1">
        <v>90</v>
      </c>
    </row>
    <row r="66" spans="1:16" x14ac:dyDescent="0.3">
      <c r="A66" s="1">
        <v>64</v>
      </c>
      <c r="B66" s="1">
        <v>72.17</v>
      </c>
      <c r="C66" s="1">
        <v>176.3</v>
      </c>
      <c r="D66" s="1">
        <v>105.1</v>
      </c>
      <c r="E66" s="1">
        <v>120.7</v>
      </c>
      <c r="F66" s="1">
        <v>73.83</v>
      </c>
      <c r="G66" s="1">
        <v>195.6</v>
      </c>
      <c r="H66" s="1">
        <v>130.30000000000001</v>
      </c>
      <c r="I66" s="1"/>
      <c r="J66" s="1">
        <v>143.30000000000001</v>
      </c>
      <c r="K66" s="1">
        <v>131.9</v>
      </c>
      <c r="L66" s="1">
        <v>125.8</v>
      </c>
      <c r="M66" s="1">
        <v>140</v>
      </c>
      <c r="N66" s="1"/>
      <c r="O66" s="1">
        <v>49.54</v>
      </c>
      <c r="P66" s="1">
        <v>91.82</v>
      </c>
    </row>
    <row r="67" spans="1:16" x14ac:dyDescent="0.3">
      <c r="A67" s="1">
        <v>65</v>
      </c>
      <c r="B67" s="1">
        <v>73.69</v>
      </c>
      <c r="C67" s="1">
        <v>182</v>
      </c>
      <c r="D67" s="1">
        <v>104.2</v>
      </c>
      <c r="E67" s="1">
        <v>106.6</v>
      </c>
      <c r="F67" s="1">
        <v>56.32</v>
      </c>
      <c r="G67" s="1">
        <v>195.1</v>
      </c>
      <c r="H67" s="1">
        <v>122.8</v>
      </c>
      <c r="I67" s="1"/>
      <c r="J67" s="1">
        <v>177.6</v>
      </c>
      <c r="K67" s="1">
        <v>136.30000000000001</v>
      </c>
      <c r="L67" s="1">
        <v>134.9</v>
      </c>
      <c r="M67" s="1">
        <v>143.4</v>
      </c>
      <c r="N67" s="1"/>
      <c r="O67" s="1">
        <v>53.55</v>
      </c>
      <c r="P67" s="1">
        <v>94.11</v>
      </c>
    </row>
    <row r="68" spans="1:16" x14ac:dyDescent="0.3">
      <c r="A68" s="1">
        <v>66</v>
      </c>
      <c r="B68" s="1">
        <v>75.13</v>
      </c>
      <c r="C68" s="1">
        <v>182.2</v>
      </c>
      <c r="D68" s="1">
        <v>122.7</v>
      </c>
      <c r="E68" s="1">
        <v>111.3</v>
      </c>
      <c r="F68" s="1">
        <v>81.02</v>
      </c>
      <c r="G68" s="1">
        <v>197.7</v>
      </c>
      <c r="H68" s="1">
        <v>130.80000000000001</v>
      </c>
      <c r="I68" s="1"/>
      <c r="J68" s="1">
        <v>170.9</v>
      </c>
      <c r="K68" s="1">
        <v>147.19999999999999</v>
      </c>
      <c r="L68" s="1">
        <v>152.80000000000001</v>
      </c>
      <c r="M68" s="1">
        <v>145.80000000000001</v>
      </c>
      <c r="N68" s="1"/>
      <c r="O68" s="1">
        <v>50.04</v>
      </c>
      <c r="P68" s="1">
        <v>96.27</v>
      </c>
    </row>
    <row r="69" spans="1:16" x14ac:dyDescent="0.3">
      <c r="A69" s="1">
        <v>67</v>
      </c>
      <c r="B69" s="1">
        <v>76.23</v>
      </c>
      <c r="C69" s="1">
        <v>184.9</v>
      </c>
      <c r="D69" s="1">
        <v>130</v>
      </c>
      <c r="E69" s="1">
        <v>109.6</v>
      </c>
      <c r="F69" s="1">
        <v>84.37</v>
      </c>
      <c r="G69" s="1"/>
      <c r="H69" s="1">
        <v>143.9</v>
      </c>
      <c r="I69" s="1"/>
      <c r="J69" s="1">
        <v>173.4</v>
      </c>
      <c r="K69" s="1">
        <v>149.69999999999999</v>
      </c>
      <c r="L69" s="1">
        <v>124</v>
      </c>
      <c r="M69" s="1">
        <v>148.30000000000001</v>
      </c>
      <c r="N69" s="1"/>
      <c r="O69" s="1">
        <v>40.770000000000003</v>
      </c>
      <c r="P69" s="1">
        <v>98.02</v>
      </c>
    </row>
    <row r="70" spans="1:16" x14ac:dyDescent="0.3">
      <c r="A70" s="1">
        <v>68</v>
      </c>
      <c r="B70" s="1">
        <v>77.209999999999994</v>
      </c>
      <c r="C70" s="1">
        <v>191.6</v>
      </c>
      <c r="D70" s="1">
        <v>130.19999999999999</v>
      </c>
      <c r="E70" s="1">
        <v>112.4</v>
      </c>
      <c r="F70" s="1">
        <v>76.64</v>
      </c>
      <c r="G70" s="1"/>
      <c r="H70" s="1">
        <v>147.19999999999999</v>
      </c>
      <c r="I70" s="1"/>
      <c r="J70" s="1">
        <v>188.5</v>
      </c>
      <c r="K70" s="1">
        <v>153.5</v>
      </c>
      <c r="L70" s="1">
        <v>171.3</v>
      </c>
      <c r="M70" s="1">
        <v>151.6</v>
      </c>
      <c r="N70" s="1"/>
      <c r="O70" s="1">
        <v>42.77</v>
      </c>
      <c r="P70" s="1">
        <v>99.52</v>
      </c>
    </row>
    <row r="71" spans="1:16" x14ac:dyDescent="0.3">
      <c r="A71" s="1">
        <v>69</v>
      </c>
      <c r="B71" s="1">
        <v>79.819999999999993</v>
      </c>
      <c r="C71" s="1">
        <v>194.3</v>
      </c>
      <c r="D71" s="1">
        <v>135.19999999999999</v>
      </c>
      <c r="E71" s="1">
        <v>117.4</v>
      </c>
      <c r="F71" s="1">
        <v>89.41</v>
      </c>
      <c r="G71" s="1"/>
      <c r="H71" s="1">
        <v>146.69999999999999</v>
      </c>
      <c r="I71" s="1"/>
      <c r="J71" s="1">
        <v>177.1</v>
      </c>
      <c r="K71" s="1">
        <v>156.30000000000001</v>
      </c>
      <c r="L71" s="1"/>
      <c r="M71" s="1">
        <v>156.1</v>
      </c>
      <c r="N71" s="1"/>
      <c r="O71" s="1">
        <v>53.71</v>
      </c>
      <c r="P71" s="1">
        <v>100.5</v>
      </c>
    </row>
    <row r="72" spans="1:16" x14ac:dyDescent="0.3">
      <c r="A72" s="1">
        <v>70</v>
      </c>
      <c r="B72" s="1">
        <v>80.73</v>
      </c>
      <c r="C72" s="1">
        <v>197</v>
      </c>
      <c r="D72" s="1">
        <v>111.3</v>
      </c>
      <c r="E72" s="1">
        <v>124.3</v>
      </c>
      <c r="F72" s="1">
        <v>95.16</v>
      </c>
      <c r="G72" s="1"/>
      <c r="H72" s="1">
        <v>146.9</v>
      </c>
      <c r="I72" s="1"/>
      <c r="J72" s="1">
        <v>165</v>
      </c>
      <c r="K72" s="1">
        <v>169.8</v>
      </c>
      <c r="L72" s="1"/>
      <c r="M72" s="1">
        <v>158.9</v>
      </c>
      <c r="N72" s="1"/>
      <c r="O72" s="1">
        <v>54.71</v>
      </c>
      <c r="P72" s="1">
        <v>101.6</v>
      </c>
    </row>
    <row r="73" spans="1:16" x14ac:dyDescent="0.3">
      <c r="A73" s="1">
        <v>71</v>
      </c>
      <c r="B73" s="1">
        <v>82.54</v>
      </c>
      <c r="C73" s="1">
        <v>199</v>
      </c>
      <c r="D73" s="1">
        <v>124.7</v>
      </c>
      <c r="E73" s="1">
        <v>118.6</v>
      </c>
      <c r="F73" s="1">
        <v>88.25</v>
      </c>
      <c r="G73" s="1"/>
      <c r="H73" s="1">
        <v>147.30000000000001</v>
      </c>
      <c r="I73" s="1"/>
      <c r="J73" s="1">
        <v>171.5</v>
      </c>
      <c r="K73" s="1">
        <v>177</v>
      </c>
      <c r="L73" s="1"/>
      <c r="M73" s="1">
        <v>160.1</v>
      </c>
      <c r="N73" s="1"/>
      <c r="O73" s="1">
        <v>46.64</v>
      </c>
      <c r="P73" s="1">
        <v>102.7</v>
      </c>
    </row>
    <row r="74" spans="1:16" x14ac:dyDescent="0.3">
      <c r="A74" s="1">
        <v>72</v>
      </c>
      <c r="B74" s="1">
        <v>83.31</v>
      </c>
      <c r="C74" s="1"/>
      <c r="D74" s="1">
        <v>118.2</v>
      </c>
      <c r="E74" s="1">
        <v>138.69999999999999</v>
      </c>
      <c r="F74" s="1">
        <v>93.13</v>
      </c>
      <c r="G74" s="1"/>
      <c r="H74" s="1">
        <v>154.5</v>
      </c>
      <c r="I74" s="1"/>
      <c r="J74" s="1">
        <v>175.6</v>
      </c>
      <c r="K74" s="1">
        <v>179.9</v>
      </c>
      <c r="L74" s="1"/>
      <c r="M74" s="1">
        <v>163.9</v>
      </c>
      <c r="N74" s="1"/>
      <c r="O74" s="1">
        <v>46.8</v>
      </c>
      <c r="P74" s="1">
        <v>104.2</v>
      </c>
    </row>
    <row r="75" spans="1:16" x14ac:dyDescent="0.3">
      <c r="A75" s="1">
        <v>73</v>
      </c>
      <c r="B75" s="1">
        <v>84.07</v>
      </c>
      <c r="C75" s="1"/>
      <c r="D75" s="1">
        <v>142</v>
      </c>
      <c r="E75" s="1">
        <v>131</v>
      </c>
      <c r="F75" s="1">
        <v>99.28</v>
      </c>
      <c r="G75" s="1"/>
      <c r="H75" s="1">
        <v>168.4</v>
      </c>
      <c r="I75" s="1"/>
      <c r="J75" s="1">
        <v>178.9</v>
      </c>
      <c r="K75" s="1">
        <v>182.7</v>
      </c>
      <c r="L75" s="1"/>
      <c r="M75" s="1">
        <v>166.2</v>
      </c>
      <c r="N75" s="1"/>
      <c r="O75" s="1">
        <v>47.43</v>
      </c>
      <c r="P75" s="1">
        <v>105.5</v>
      </c>
    </row>
    <row r="76" spans="1:16" x14ac:dyDescent="0.3">
      <c r="A76" s="1">
        <v>74</v>
      </c>
      <c r="B76" s="1">
        <v>84.31</v>
      </c>
      <c r="C76" s="1"/>
      <c r="D76" s="1">
        <v>138.80000000000001</v>
      </c>
      <c r="E76" s="1">
        <v>130.19999999999999</v>
      </c>
      <c r="F76" s="1">
        <v>91.14</v>
      </c>
      <c r="G76" s="1"/>
      <c r="H76" s="1">
        <v>164.5</v>
      </c>
      <c r="I76" s="1"/>
      <c r="J76" s="1">
        <v>180</v>
      </c>
      <c r="K76" s="1"/>
      <c r="L76" s="1"/>
      <c r="M76" s="1">
        <v>167.6</v>
      </c>
      <c r="N76" s="1"/>
      <c r="O76" s="1">
        <v>50.15</v>
      </c>
      <c r="P76" s="1">
        <v>107.8</v>
      </c>
    </row>
    <row r="77" spans="1:16" x14ac:dyDescent="0.3">
      <c r="A77" s="1">
        <v>75</v>
      </c>
      <c r="B77" s="1">
        <v>85.12</v>
      </c>
      <c r="C77" s="1"/>
      <c r="D77" s="1">
        <v>95.27</v>
      </c>
      <c r="E77" s="1">
        <v>135.9</v>
      </c>
      <c r="F77" s="1">
        <v>99.77</v>
      </c>
      <c r="G77" s="1"/>
      <c r="H77" s="1">
        <v>180.9</v>
      </c>
      <c r="I77" s="1"/>
      <c r="J77" s="1">
        <v>191.4</v>
      </c>
      <c r="K77" s="1"/>
      <c r="L77" s="1"/>
      <c r="M77" s="1">
        <v>169.1</v>
      </c>
      <c r="N77" s="1"/>
      <c r="O77" s="1">
        <v>48.58</v>
      </c>
      <c r="P77" s="1">
        <v>109.7</v>
      </c>
    </row>
    <row r="78" spans="1:16" x14ac:dyDescent="0.3">
      <c r="A78" s="1">
        <v>76</v>
      </c>
      <c r="B78" s="1">
        <v>86.06</v>
      </c>
      <c r="C78" s="1"/>
      <c r="D78" s="1">
        <v>113.7</v>
      </c>
      <c r="E78" s="1">
        <v>125</v>
      </c>
      <c r="F78" s="1">
        <v>95.24</v>
      </c>
      <c r="G78" s="1"/>
      <c r="H78" s="1">
        <v>183.3</v>
      </c>
      <c r="I78" s="1"/>
      <c r="J78" s="1">
        <v>191.1</v>
      </c>
      <c r="K78" s="1"/>
      <c r="L78" s="1"/>
      <c r="M78" s="1">
        <v>174.4</v>
      </c>
      <c r="N78" s="1"/>
      <c r="O78" s="1">
        <v>49.13</v>
      </c>
      <c r="P78" s="1">
        <v>110.8</v>
      </c>
    </row>
    <row r="79" spans="1:16" x14ac:dyDescent="0.3">
      <c r="A79" s="1">
        <v>77</v>
      </c>
      <c r="B79" s="1">
        <v>88.05</v>
      </c>
      <c r="C79" s="1"/>
      <c r="D79" s="1">
        <v>132.30000000000001</v>
      </c>
      <c r="E79" s="1">
        <v>125.9</v>
      </c>
      <c r="F79" s="1">
        <v>96.86</v>
      </c>
      <c r="G79" s="1"/>
      <c r="H79" s="1">
        <v>181.2</v>
      </c>
      <c r="I79" s="1"/>
      <c r="J79" s="1">
        <v>196.3</v>
      </c>
      <c r="K79" s="1"/>
      <c r="L79" s="1"/>
      <c r="M79" s="1">
        <v>175.3</v>
      </c>
      <c r="N79" s="1"/>
      <c r="O79" s="1">
        <v>49.69</v>
      </c>
      <c r="P79" s="1">
        <v>112</v>
      </c>
    </row>
    <row r="80" spans="1:16" x14ac:dyDescent="0.3">
      <c r="A80" s="1">
        <v>78</v>
      </c>
      <c r="B80" s="1">
        <v>89.37</v>
      </c>
      <c r="C80" s="1"/>
      <c r="D80" s="1">
        <v>151.19999999999999</v>
      </c>
      <c r="E80" s="1">
        <v>130</v>
      </c>
      <c r="F80" s="1">
        <v>87.43</v>
      </c>
      <c r="G80" s="1"/>
      <c r="H80" s="1">
        <v>191</v>
      </c>
      <c r="I80" s="1"/>
      <c r="J80" s="1">
        <v>195</v>
      </c>
      <c r="K80" s="1"/>
      <c r="L80" s="1"/>
      <c r="M80" s="1">
        <v>177.3</v>
      </c>
      <c r="N80" s="1"/>
      <c r="O80" s="1">
        <v>50.2</v>
      </c>
      <c r="P80" s="1">
        <v>112.9</v>
      </c>
    </row>
    <row r="81" spans="1:16" x14ac:dyDescent="0.3">
      <c r="A81" s="1">
        <v>79</v>
      </c>
      <c r="B81" s="1">
        <v>90.38</v>
      </c>
      <c r="C81" s="1"/>
      <c r="D81" s="1">
        <v>153.4</v>
      </c>
      <c r="E81" s="1">
        <v>131.80000000000001</v>
      </c>
      <c r="F81" s="1">
        <v>80.31</v>
      </c>
      <c r="G81" s="1"/>
      <c r="H81" s="1">
        <v>177.6</v>
      </c>
      <c r="I81" s="1"/>
      <c r="J81" s="1">
        <v>197</v>
      </c>
      <c r="K81" s="1"/>
      <c r="L81" s="1"/>
      <c r="M81" s="1">
        <v>180</v>
      </c>
      <c r="N81" s="1"/>
      <c r="O81" s="1">
        <v>52.86</v>
      </c>
      <c r="P81" s="1">
        <v>114</v>
      </c>
    </row>
    <row r="82" spans="1:16" x14ac:dyDescent="0.3">
      <c r="A82" s="1">
        <v>80</v>
      </c>
      <c r="B82" s="1">
        <v>91.05</v>
      </c>
      <c r="C82" s="1"/>
      <c r="D82" s="1">
        <v>158.69999999999999</v>
      </c>
      <c r="E82" s="1">
        <v>133.80000000000001</v>
      </c>
      <c r="F82" s="1">
        <v>82.22</v>
      </c>
      <c r="G82" s="1"/>
      <c r="H82" s="1">
        <v>178.8</v>
      </c>
      <c r="I82" s="1"/>
      <c r="J82" s="1"/>
      <c r="K82" s="1"/>
      <c r="L82" s="1"/>
      <c r="M82" s="1">
        <v>183.1</v>
      </c>
      <c r="N82" s="1"/>
      <c r="O82" s="1">
        <v>52.2</v>
      </c>
      <c r="P82" s="1">
        <v>115.7</v>
      </c>
    </row>
    <row r="83" spans="1:16" x14ac:dyDescent="0.3">
      <c r="A83" s="1">
        <v>81</v>
      </c>
      <c r="B83" s="1">
        <v>91.78</v>
      </c>
      <c r="C83" s="1"/>
      <c r="D83" s="1">
        <v>154.6</v>
      </c>
      <c r="E83" s="1">
        <v>136.19999999999999</v>
      </c>
      <c r="F83" s="1">
        <v>103.6</v>
      </c>
      <c r="G83" s="1"/>
      <c r="H83" s="1">
        <v>183.3</v>
      </c>
      <c r="I83" s="1"/>
      <c r="J83" s="1"/>
      <c r="K83" s="1"/>
      <c r="L83" s="1"/>
      <c r="M83" s="1">
        <v>185.2</v>
      </c>
      <c r="N83" s="1"/>
      <c r="O83" s="1">
        <v>52.64</v>
      </c>
      <c r="P83" s="1">
        <v>117.2</v>
      </c>
    </row>
    <row r="84" spans="1:16" x14ac:dyDescent="0.3">
      <c r="A84" s="1">
        <v>82</v>
      </c>
      <c r="B84" s="1">
        <v>92.66</v>
      </c>
      <c r="C84" s="1"/>
      <c r="D84" s="1">
        <v>157.5</v>
      </c>
      <c r="E84" s="1">
        <v>139.1</v>
      </c>
      <c r="F84" s="1">
        <v>103.2</v>
      </c>
      <c r="G84" s="1"/>
      <c r="H84" s="1">
        <v>179.2</v>
      </c>
      <c r="I84" s="1"/>
      <c r="J84" s="1"/>
      <c r="K84" s="1"/>
      <c r="L84" s="1"/>
      <c r="M84" s="1">
        <v>186.8</v>
      </c>
      <c r="N84" s="1"/>
      <c r="O84" s="1">
        <v>53.18</v>
      </c>
      <c r="P84" s="1">
        <v>118.8</v>
      </c>
    </row>
    <row r="85" spans="1:16" x14ac:dyDescent="0.3">
      <c r="A85" s="1">
        <v>83</v>
      </c>
      <c r="B85" s="1">
        <v>93.41</v>
      </c>
      <c r="C85" s="1"/>
      <c r="D85" s="1">
        <v>160.5</v>
      </c>
      <c r="E85" s="1">
        <v>141.30000000000001</v>
      </c>
      <c r="F85" s="1">
        <v>86.75</v>
      </c>
      <c r="G85" s="1"/>
      <c r="H85" s="1">
        <v>192.5</v>
      </c>
      <c r="I85" s="1"/>
      <c r="J85" s="1"/>
      <c r="K85" s="1"/>
      <c r="L85" s="1"/>
      <c r="M85" s="1">
        <v>188.8</v>
      </c>
      <c r="N85" s="1"/>
      <c r="O85" s="1">
        <v>54.29</v>
      </c>
      <c r="P85" s="1">
        <v>120.4</v>
      </c>
    </row>
    <row r="86" spans="1:16" x14ac:dyDescent="0.3">
      <c r="A86" s="1">
        <v>84</v>
      </c>
      <c r="B86" s="1">
        <v>94.05</v>
      </c>
      <c r="C86" s="1"/>
      <c r="D86" s="1">
        <v>159.30000000000001</v>
      </c>
      <c r="E86" s="1">
        <v>143.19999999999999</v>
      </c>
      <c r="F86" s="1">
        <v>91.55</v>
      </c>
      <c r="G86" s="1"/>
      <c r="H86" s="1">
        <v>191.1</v>
      </c>
      <c r="I86" s="1"/>
      <c r="J86" s="1"/>
      <c r="K86" s="1"/>
      <c r="L86" s="1"/>
      <c r="M86" s="1">
        <v>194.2</v>
      </c>
      <c r="N86" s="1"/>
      <c r="O86" s="1">
        <v>56.6</v>
      </c>
      <c r="P86" s="1">
        <v>121.4</v>
      </c>
    </row>
    <row r="87" spans="1:16" x14ac:dyDescent="0.3">
      <c r="A87" s="1">
        <v>85</v>
      </c>
      <c r="B87" s="1">
        <v>94.88</v>
      </c>
      <c r="C87" s="1"/>
      <c r="D87" s="1">
        <v>160.30000000000001</v>
      </c>
      <c r="E87" s="1">
        <v>145.4</v>
      </c>
      <c r="F87" s="1">
        <v>99.92</v>
      </c>
      <c r="G87" s="1"/>
      <c r="H87" s="1">
        <v>190.2</v>
      </c>
      <c r="I87" s="1"/>
      <c r="J87" s="1"/>
      <c r="K87" s="1"/>
      <c r="L87" s="1"/>
      <c r="M87" s="1">
        <v>192.9</v>
      </c>
      <c r="N87" s="1"/>
      <c r="O87" s="1">
        <v>56.01</v>
      </c>
      <c r="P87" s="1">
        <v>122.8</v>
      </c>
    </row>
    <row r="88" spans="1:16" x14ac:dyDescent="0.3">
      <c r="A88" s="1">
        <v>86</v>
      </c>
      <c r="B88" s="1">
        <v>96.09</v>
      </c>
      <c r="C88" s="1"/>
      <c r="D88" s="1">
        <v>159</v>
      </c>
      <c r="E88" s="1">
        <v>146.1</v>
      </c>
      <c r="F88" s="1">
        <v>111</v>
      </c>
      <c r="G88" s="1"/>
      <c r="H88" s="1">
        <v>194.3</v>
      </c>
      <c r="I88" s="1"/>
      <c r="J88" s="1"/>
      <c r="K88" s="1"/>
      <c r="L88" s="1"/>
      <c r="M88" s="1">
        <v>194.8</v>
      </c>
      <c r="N88" s="1"/>
      <c r="O88" s="1">
        <v>56.63</v>
      </c>
      <c r="P88" s="1">
        <v>123.6</v>
      </c>
    </row>
    <row r="89" spans="1:16" x14ac:dyDescent="0.3">
      <c r="A89" s="1">
        <v>87</v>
      </c>
      <c r="B89" s="1">
        <v>97.26</v>
      </c>
      <c r="C89" s="1"/>
      <c r="D89" s="1">
        <v>164.3</v>
      </c>
      <c r="E89" s="1">
        <v>150.1</v>
      </c>
      <c r="F89" s="1">
        <v>115.9</v>
      </c>
      <c r="G89" s="1"/>
      <c r="H89" s="1">
        <v>195.4</v>
      </c>
      <c r="I89" s="1"/>
      <c r="J89" s="1"/>
      <c r="K89" s="1"/>
      <c r="L89" s="1"/>
      <c r="M89" s="1">
        <v>195.9</v>
      </c>
      <c r="N89" s="1"/>
      <c r="O89" s="1">
        <v>58.99</v>
      </c>
      <c r="P89" s="1">
        <v>124.6</v>
      </c>
    </row>
    <row r="90" spans="1:16" x14ac:dyDescent="0.3">
      <c r="A90" s="1">
        <v>88</v>
      </c>
      <c r="B90" s="1">
        <v>98.31</v>
      </c>
      <c r="C90" s="1"/>
      <c r="D90" s="1">
        <v>167.4</v>
      </c>
      <c r="E90" s="1">
        <v>152.19999999999999</v>
      </c>
      <c r="F90" s="1">
        <v>119.6</v>
      </c>
      <c r="G90" s="1"/>
      <c r="H90" s="1">
        <v>198.2</v>
      </c>
      <c r="I90" s="1"/>
      <c r="J90" s="1"/>
      <c r="K90" s="1"/>
      <c r="L90" s="1"/>
      <c r="M90" s="1">
        <v>197.9</v>
      </c>
      <c r="N90" s="1"/>
      <c r="O90" s="1">
        <v>68.63</v>
      </c>
      <c r="P90" s="1">
        <v>125.8</v>
      </c>
    </row>
    <row r="91" spans="1:16" x14ac:dyDescent="0.3">
      <c r="A91" s="1">
        <v>89</v>
      </c>
      <c r="B91" s="1">
        <v>98.77</v>
      </c>
      <c r="C91" s="1"/>
      <c r="D91" s="1">
        <v>173.3</v>
      </c>
      <c r="E91" s="1">
        <v>153.4</v>
      </c>
      <c r="F91" s="1">
        <v>121</v>
      </c>
      <c r="G91" s="1"/>
      <c r="H91" s="1"/>
      <c r="I91" s="1"/>
      <c r="J91" s="1"/>
      <c r="K91" s="1"/>
      <c r="L91" s="1"/>
      <c r="M91" s="1"/>
      <c r="N91" s="1"/>
      <c r="O91" s="1">
        <v>59</v>
      </c>
      <c r="P91" s="1">
        <v>127.1</v>
      </c>
    </row>
    <row r="92" spans="1:16" x14ac:dyDescent="0.3">
      <c r="A92" s="1">
        <v>90</v>
      </c>
      <c r="B92" s="1">
        <v>100.6</v>
      </c>
      <c r="C92" s="1"/>
      <c r="D92" s="1">
        <v>170</v>
      </c>
      <c r="E92" s="1">
        <v>155.6</v>
      </c>
      <c r="F92" s="1">
        <v>121.4</v>
      </c>
      <c r="G92" s="1"/>
      <c r="H92" s="1"/>
      <c r="I92" s="1"/>
      <c r="J92" s="1"/>
      <c r="K92" s="1"/>
      <c r="L92" s="1"/>
      <c r="M92" s="1"/>
      <c r="N92" s="1"/>
      <c r="O92" s="1">
        <v>59.72</v>
      </c>
      <c r="P92" s="1">
        <v>128.4</v>
      </c>
    </row>
    <row r="93" spans="1:16" x14ac:dyDescent="0.3">
      <c r="A93" s="1">
        <v>91</v>
      </c>
      <c r="B93" s="1">
        <v>101.5</v>
      </c>
      <c r="C93" s="1"/>
      <c r="D93" s="1">
        <v>173.9</v>
      </c>
      <c r="E93" s="1">
        <v>155.5</v>
      </c>
      <c r="F93" s="1">
        <v>125.1</v>
      </c>
      <c r="G93" s="1"/>
      <c r="H93" s="1"/>
      <c r="I93" s="1"/>
      <c r="J93" s="1"/>
      <c r="K93" s="1"/>
      <c r="L93" s="1"/>
      <c r="M93" s="1"/>
      <c r="N93" s="1"/>
      <c r="O93" s="1">
        <v>61.38</v>
      </c>
      <c r="P93" s="1">
        <v>129.30000000000001</v>
      </c>
    </row>
    <row r="94" spans="1:16" x14ac:dyDescent="0.3">
      <c r="A94" s="1">
        <v>92</v>
      </c>
      <c r="B94" s="1">
        <v>102.3</v>
      </c>
      <c r="C94" s="1"/>
      <c r="D94" s="1">
        <v>178.9</v>
      </c>
      <c r="E94" s="1">
        <v>156.6</v>
      </c>
      <c r="F94" s="1">
        <v>114.8</v>
      </c>
      <c r="G94" s="1"/>
      <c r="H94" s="1"/>
      <c r="I94" s="1"/>
      <c r="J94" s="1"/>
      <c r="K94" s="1"/>
      <c r="L94" s="1"/>
      <c r="M94" s="1"/>
      <c r="N94" s="1"/>
      <c r="O94" s="1">
        <v>64.84</v>
      </c>
      <c r="P94" s="1">
        <v>130.1</v>
      </c>
    </row>
    <row r="95" spans="1:16" x14ac:dyDescent="0.3">
      <c r="A95" s="1">
        <v>93</v>
      </c>
      <c r="B95" s="1">
        <v>103.3</v>
      </c>
      <c r="C95" s="1"/>
      <c r="D95" s="1">
        <v>172.4</v>
      </c>
      <c r="E95" s="1">
        <v>157.5</v>
      </c>
      <c r="F95" s="1">
        <v>118.9</v>
      </c>
      <c r="G95" s="1"/>
      <c r="H95" s="1"/>
      <c r="I95" s="1"/>
      <c r="J95" s="1"/>
      <c r="K95" s="1"/>
      <c r="L95" s="1"/>
      <c r="M95" s="1"/>
      <c r="N95" s="1"/>
      <c r="O95" s="1">
        <v>62.61</v>
      </c>
      <c r="P95" s="1">
        <v>131.1</v>
      </c>
    </row>
    <row r="96" spans="1:16" x14ac:dyDescent="0.3">
      <c r="A96" s="1">
        <v>94</v>
      </c>
      <c r="B96" s="1">
        <v>106</v>
      </c>
      <c r="C96" s="1"/>
      <c r="D96" s="1">
        <v>171.6</v>
      </c>
      <c r="E96" s="1">
        <v>158.9</v>
      </c>
      <c r="F96" s="1">
        <v>118.4</v>
      </c>
      <c r="G96" s="1"/>
      <c r="H96" s="1"/>
      <c r="I96" s="1"/>
      <c r="J96" s="1"/>
      <c r="K96" s="1"/>
      <c r="L96" s="1"/>
      <c r="M96" s="1"/>
      <c r="N96" s="1"/>
      <c r="O96" s="1">
        <v>63.32</v>
      </c>
      <c r="P96" s="1">
        <v>132.4</v>
      </c>
    </row>
    <row r="97" spans="1:16" x14ac:dyDescent="0.3">
      <c r="A97" s="1">
        <v>95</v>
      </c>
      <c r="B97" s="1">
        <v>109</v>
      </c>
      <c r="C97" s="1"/>
      <c r="D97" s="1">
        <v>177.6</v>
      </c>
      <c r="E97" s="1">
        <v>160.5</v>
      </c>
      <c r="F97" s="1">
        <v>117.9</v>
      </c>
      <c r="G97" s="1"/>
      <c r="H97" s="1"/>
      <c r="I97" s="1"/>
      <c r="J97" s="1"/>
      <c r="K97" s="1"/>
      <c r="L97" s="1"/>
      <c r="M97" s="1"/>
      <c r="N97" s="1"/>
      <c r="O97" s="1">
        <v>64.23</v>
      </c>
      <c r="P97" s="1">
        <v>133.5</v>
      </c>
    </row>
    <row r="98" spans="1:16" x14ac:dyDescent="0.3">
      <c r="A98" s="1">
        <v>96</v>
      </c>
      <c r="B98" s="1">
        <v>107.5</v>
      </c>
      <c r="C98" s="1"/>
      <c r="D98" s="1">
        <v>163.69999999999999</v>
      </c>
      <c r="E98" s="1">
        <v>162</v>
      </c>
      <c r="F98" s="1">
        <v>127.6</v>
      </c>
      <c r="G98" s="1"/>
      <c r="H98" s="1"/>
      <c r="I98" s="1"/>
      <c r="J98" s="1"/>
      <c r="K98" s="1"/>
      <c r="L98" s="1"/>
      <c r="M98" s="1"/>
      <c r="N98" s="1"/>
      <c r="O98" s="1">
        <v>67.98</v>
      </c>
      <c r="P98" s="1">
        <v>134.6</v>
      </c>
    </row>
    <row r="99" spans="1:16" x14ac:dyDescent="0.3">
      <c r="A99" s="1">
        <v>97</v>
      </c>
      <c r="B99" s="1">
        <v>108.2</v>
      </c>
      <c r="C99" s="1"/>
      <c r="D99" s="1">
        <v>181.2</v>
      </c>
      <c r="E99" s="1">
        <v>168.1</v>
      </c>
      <c r="F99" s="1">
        <v>122.4</v>
      </c>
      <c r="G99" s="1"/>
      <c r="H99" s="1"/>
      <c r="I99" s="1"/>
      <c r="J99" s="1"/>
      <c r="K99" s="1"/>
      <c r="L99" s="1"/>
      <c r="M99" s="1"/>
      <c r="N99" s="1"/>
      <c r="O99" s="1">
        <v>65.150000000000006</v>
      </c>
      <c r="P99" s="1">
        <v>136</v>
      </c>
    </row>
    <row r="100" spans="1:16" x14ac:dyDescent="0.3">
      <c r="A100" s="1">
        <v>98</v>
      </c>
      <c r="B100" s="1">
        <v>109.9</v>
      </c>
      <c r="C100" s="1"/>
      <c r="D100" s="1">
        <v>189.3</v>
      </c>
      <c r="E100" s="1">
        <v>168.7</v>
      </c>
      <c r="F100" s="1">
        <v>128.5</v>
      </c>
      <c r="G100" s="1"/>
      <c r="H100" s="1"/>
      <c r="I100" s="1"/>
      <c r="J100" s="1"/>
      <c r="K100" s="1"/>
      <c r="L100" s="1"/>
      <c r="M100" s="1"/>
      <c r="N100" s="1"/>
      <c r="O100" s="1">
        <v>66.23</v>
      </c>
      <c r="P100" s="1">
        <v>137</v>
      </c>
    </row>
    <row r="101" spans="1:16" x14ac:dyDescent="0.3">
      <c r="A101" s="1">
        <v>99</v>
      </c>
      <c r="B101" s="1">
        <v>110.7</v>
      </c>
      <c r="C101" s="1"/>
      <c r="D101" s="1">
        <v>184.6</v>
      </c>
      <c r="E101" s="1">
        <v>167.1</v>
      </c>
      <c r="F101" s="1">
        <v>117.6</v>
      </c>
      <c r="G101" s="1"/>
      <c r="H101" s="1"/>
      <c r="I101" s="1"/>
      <c r="J101" s="1"/>
      <c r="K101" s="1"/>
      <c r="L101" s="1"/>
      <c r="M101" s="1"/>
      <c r="N101" s="1"/>
      <c r="O101" s="1">
        <v>66.48</v>
      </c>
      <c r="P101" s="1">
        <v>137.9</v>
      </c>
    </row>
    <row r="102" spans="1:16" x14ac:dyDescent="0.3">
      <c r="A102" s="1">
        <v>100</v>
      </c>
      <c r="B102" s="1">
        <v>112.2</v>
      </c>
      <c r="C102" s="1"/>
      <c r="D102" s="1">
        <v>169</v>
      </c>
      <c r="E102" s="1">
        <v>171.1</v>
      </c>
      <c r="F102" s="1">
        <v>136.6</v>
      </c>
      <c r="G102" s="1"/>
      <c r="H102" s="1"/>
      <c r="I102" s="1"/>
      <c r="J102" s="1"/>
      <c r="K102" s="1"/>
      <c r="L102" s="1"/>
      <c r="M102" s="1"/>
      <c r="N102" s="1"/>
      <c r="O102" s="1">
        <v>67.209999999999994</v>
      </c>
      <c r="P102" s="1">
        <v>139</v>
      </c>
    </row>
    <row r="103" spans="1:16" x14ac:dyDescent="0.3">
      <c r="A103" s="1">
        <v>101</v>
      </c>
      <c r="B103" s="1">
        <v>113.3</v>
      </c>
      <c r="C103" s="1"/>
      <c r="D103" s="1">
        <v>175.8</v>
      </c>
      <c r="E103" s="1">
        <v>173.2</v>
      </c>
      <c r="F103" s="1">
        <v>135.9</v>
      </c>
      <c r="G103" s="1"/>
      <c r="H103" s="1"/>
      <c r="I103" s="1"/>
      <c r="J103" s="1"/>
      <c r="K103" s="1"/>
      <c r="L103" s="1"/>
      <c r="M103" s="1"/>
      <c r="N103" s="1"/>
      <c r="O103" s="1">
        <v>67.69</v>
      </c>
      <c r="P103" s="1">
        <v>140.4</v>
      </c>
    </row>
    <row r="104" spans="1:16" x14ac:dyDescent="0.3">
      <c r="A104" s="1">
        <v>102</v>
      </c>
      <c r="B104" s="1">
        <v>114</v>
      </c>
      <c r="C104" s="1"/>
      <c r="D104" s="1">
        <v>181.7</v>
      </c>
      <c r="E104" s="1">
        <v>176.1</v>
      </c>
      <c r="F104" s="1">
        <v>138</v>
      </c>
      <c r="G104" s="1"/>
      <c r="H104" s="1"/>
      <c r="I104" s="1"/>
      <c r="J104" s="1"/>
      <c r="K104" s="1"/>
      <c r="L104" s="1"/>
      <c r="M104" s="1"/>
      <c r="N104" s="1"/>
      <c r="O104" s="1">
        <v>68.13</v>
      </c>
      <c r="P104" s="1">
        <v>141.69999999999999</v>
      </c>
    </row>
    <row r="105" spans="1:16" x14ac:dyDescent="0.3">
      <c r="A105" s="1">
        <v>103</v>
      </c>
      <c r="B105" s="1">
        <v>115.4</v>
      </c>
      <c r="C105" s="1"/>
      <c r="D105" s="1">
        <v>163.30000000000001</v>
      </c>
      <c r="E105" s="1">
        <v>177.9</v>
      </c>
      <c r="F105" s="1">
        <v>133.69999999999999</v>
      </c>
      <c r="G105" s="1"/>
      <c r="H105" s="1"/>
      <c r="I105" s="1"/>
      <c r="J105" s="1"/>
      <c r="K105" s="1"/>
      <c r="L105" s="1"/>
      <c r="M105" s="1"/>
      <c r="N105" s="1"/>
      <c r="O105" s="1">
        <v>68.98</v>
      </c>
      <c r="P105" s="1">
        <v>143.4</v>
      </c>
    </row>
    <row r="106" spans="1:16" x14ac:dyDescent="0.3">
      <c r="A106" s="1">
        <v>104</v>
      </c>
      <c r="B106" s="1">
        <v>116.9</v>
      </c>
      <c r="C106" s="1"/>
      <c r="D106" s="1">
        <v>170.7</v>
      </c>
      <c r="E106" s="1">
        <v>178.9</v>
      </c>
      <c r="F106" s="1">
        <v>133.1</v>
      </c>
      <c r="G106" s="1"/>
      <c r="H106" s="1"/>
      <c r="I106" s="1"/>
      <c r="J106" s="1"/>
      <c r="K106" s="1"/>
      <c r="L106" s="1"/>
      <c r="M106" s="1"/>
      <c r="N106" s="1"/>
      <c r="O106" s="1">
        <v>70.510000000000005</v>
      </c>
      <c r="P106" s="1">
        <v>144.4</v>
      </c>
    </row>
    <row r="107" spans="1:16" x14ac:dyDescent="0.3">
      <c r="A107" s="1">
        <v>105</v>
      </c>
      <c r="B107" s="1">
        <v>117.7</v>
      </c>
      <c r="C107" s="1"/>
      <c r="D107" s="1">
        <v>175.1</v>
      </c>
      <c r="E107" s="1">
        <v>183.4</v>
      </c>
      <c r="F107" s="1">
        <v>140.6</v>
      </c>
      <c r="G107" s="1"/>
      <c r="H107" s="1"/>
      <c r="I107" s="1"/>
      <c r="J107" s="1"/>
      <c r="K107" s="1"/>
      <c r="L107" s="1"/>
      <c r="M107" s="1"/>
      <c r="N107" s="1"/>
      <c r="O107" s="1">
        <v>72.38</v>
      </c>
      <c r="P107" s="1">
        <v>145.6</v>
      </c>
    </row>
    <row r="108" spans="1:16" x14ac:dyDescent="0.3">
      <c r="A108" s="1">
        <v>106</v>
      </c>
      <c r="B108" s="1">
        <v>118.6</v>
      </c>
      <c r="C108" s="1"/>
      <c r="D108" s="1">
        <v>167.9</v>
      </c>
      <c r="E108" s="1">
        <v>184.8</v>
      </c>
      <c r="F108" s="1">
        <v>144.9</v>
      </c>
      <c r="G108" s="1"/>
      <c r="H108" s="1"/>
      <c r="I108" s="1"/>
      <c r="J108" s="1"/>
      <c r="K108" s="1"/>
      <c r="L108" s="1"/>
      <c r="M108" s="1"/>
      <c r="N108" s="1"/>
      <c r="O108" s="1">
        <v>73.98</v>
      </c>
      <c r="P108" s="1">
        <v>146.69999999999999</v>
      </c>
    </row>
    <row r="109" spans="1:16" x14ac:dyDescent="0.3">
      <c r="A109" s="1">
        <v>107</v>
      </c>
      <c r="B109" s="1">
        <v>120</v>
      </c>
      <c r="C109" s="1"/>
      <c r="D109" s="1">
        <v>171.5</v>
      </c>
      <c r="E109" s="1">
        <v>186.2</v>
      </c>
      <c r="F109" s="1">
        <v>141.19999999999999</v>
      </c>
      <c r="G109" s="1"/>
      <c r="H109" s="1"/>
      <c r="I109" s="1"/>
      <c r="J109" s="1"/>
      <c r="K109" s="1"/>
      <c r="L109" s="1"/>
      <c r="M109" s="1"/>
      <c r="N109" s="1"/>
      <c r="O109" s="1">
        <v>74.31</v>
      </c>
      <c r="P109" s="1">
        <v>147.9</v>
      </c>
    </row>
    <row r="110" spans="1:16" x14ac:dyDescent="0.3">
      <c r="A110" s="1">
        <v>108</v>
      </c>
      <c r="B110" s="1">
        <v>120.4</v>
      </c>
      <c r="C110" s="1"/>
      <c r="D110" s="1">
        <v>189</v>
      </c>
      <c r="E110" s="1">
        <v>187.9</v>
      </c>
      <c r="F110" s="1">
        <v>141.30000000000001</v>
      </c>
      <c r="G110" s="1"/>
      <c r="H110" s="1"/>
      <c r="I110" s="1"/>
      <c r="J110" s="1"/>
      <c r="K110" s="1"/>
      <c r="L110" s="1"/>
      <c r="M110" s="1"/>
      <c r="N110" s="1"/>
      <c r="O110" s="1">
        <v>78.13</v>
      </c>
      <c r="P110" s="1">
        <v>148.80000000000001</v>
      </c>
    </row>
    <row r="111" spans="1:16" x14ac:dyDescent="0.3">
      <c r="A111" s="1">
        <v>109</v>
      </c>
      <c r="B111" s="1">
        <v>121.7</v>
      </c>
      <c r="C111" s="1"/>
      <c r="D111" s="1">
        <v>197.1</v>
      </c>
      <c r="E111" s="1">
        <v>191.2</v>
      </c>
      <c r="F111" s="1">
        <v>145.4</v>
      </c>
      <c r="G111" s="1"/>
      <c r="H111" s="1"/>
      <c r="I111" s="1"/>
      <c r="J111" s="1"/>
      <c r="K111" s="1"/>
      <c r="L111" s="1"/>
      <c r="M111" s="1"/>
      <c r="N111" s="1"/>
      <c r="O111" s="1">
        <v>77.92</v>
      </c>
      <c r="P111" s="1">
        <v>149.69999999999999</v>
      </c>
    </row>
    <row r="112" spans="1:16" x14ac:dyDescent="0.3">
      <c r="A112" s="1">
        <v>110</v>
      </c>
      <c r="B112" s="1">
        <v>122.6</v>
      </c>
      <c r="C112" s="1"/>
      <c r="D112" s="1">
        <v>186.1</v>
      </c>
      <c r="E112" s="1">
        <v>193</v>
      </c>
      <c r="F112" s="1">
        <v>141.80000000000001</v>
      </c>
      <c r="G112" s="1"/>
      <c r="H112" s="1"/>
      <c r="I112" s="1"/>
      <c r="J112" s="1"/>
      <c r="K112" s="1"/>
      <c r="L112" s="1"/>
      <c r="M112" s="1"/>
      <c r="N112" s="1"/>
      <c r="O112" s="1">
        <v>78.59</v>
      </c>
      <c r="P112" s="1">
        <v>150.6</v>
      </c>
    </row>
    <row r="113" spans="1:16" x14ac:dyDescent="0.3">
      <c r="A113" s="1">
        <v>111</v>
      </c>
      <c r="B113" s="1">
        <v>124.4</v>
      </c>
      <c r="C113" s="1"/>
      <c r="D113" s="1">
        <v>188.1</v>
      </c>
      <c r="E113" s="1">
        <v>193.7</v>
      </c>
      <c r="F113" s="1">
        <v>135.4</v>
      </c>
      <c r="G113" s="1"/>
      <c r="H113" s="1"/>
      <c r="I113" s="1"/>
      <c r="J113" s="1"/>
      <c r="K113" s="1"/>
      <c r="L113" s="1"/>
      <c r="M113" s="1"/>
      <c r="N113" s="1"/>
      <c r="O113" s="1">
        <v>78.989999999999995</v>
      </c>
      <c r="P113" s="1">
        <v>151.69999999999999</v>
      </c>
    </row>
    <row r="114" spans="1:16" x14ac:dyDescent="0.3">
      <c r="A114" s="1">
        <v>112</v>
      </c>
      <c r="B114" s="1">
        <v>125</v>
      </c>
      <c r="C114" s="1"/>
      <c r="D114" s="1">
        <v>194.7</v>
      </c>
      <c r="E114" s="1">
        <v>194.4</v>
      </c>
      <c r="F114" s="1">
        <v>136.69999999999999</v>
      </c>
      <c r="G114" s="1"/>
      <c r="H114" s="1"/>
      <c r="I114" s="1"/>
      <c r="J114" s="1"/>
      <c r="K114" s="1"/>
      <c r="L114" s="1"/>
      <c r="M114" s="1"/>
      <c r="N114" s="1"/>
      <c r="O114" s="1">
        <v>79.459999999999994</v>
      </c>
      <c r="P114" s="1">
        <v>152.69999999999999</v>
      </c>
    </row>
    <row r="115" spans="1:16" x14ac:dyDescent="0.3">
      <c r="A115" s="1">
        <v>113</v>
      </c>
      <c r="B115" s="1">
        <v>125.7</v>
      </c>
      <c r="C115" s="1"/>
      <c r="D115" s="1"/>
      <c r="E115" s="1">
        <v>196.2</v>
      </c>
      <c r="F115" s="1">
        <v>137.5</v>
      </c>
      <c r="G115" s="1"/>
      <c r="H115" s="1"/>
      <c r="I115" s="1"/>
      <c r="J115" s="1"/>
      <c r="K115" s="1"/>
      <c r="L115" s="1"/>
      <c r="M115" s="1"/>
      <c r="N115" s="1"/>
      <c r="O115" s="1">
        <v>80.05</v>
      </c>
      <c r="P115" s="1">
        <v>153.69999999999999</v>
      </c>
    </row>
    <row r="116" spans="1:16" x14ac:dyDescent="0.3">
      <c r="A116" s="1">
        <v>114</v>
      </c>
      <c r="B116" s="1">
        <v>127</v>
      </c>
      <c r="C116" s="1"/>
      <c r="D116" s="1"/>
      <c r="E116" s="1"/>
      <c r="F116" s="1">
        <v>138</v>
      </c>
      <c r="G116" s="1"/>
      <c r="H116" s="1"/>
      <c r="I116" s="1"/>
      <c r="J116" s="1"/>
      <c r="K116" s="1"/>
      <c r="L116" s="1"/>
      <c r="M116" s="1"/>
      <c r="N116" s="1"/>
      <c r="O116" s="1">
        <v>80.599999999999994</v>
      </c>
      <c r="P116" s="1">
        <v>154.9</v>
      </c>
    </row>
    <row r="117" spans="1:16" x14ac:dyDescent="0.3">
      <c r="A117" s="1">
        <v>115</v>
      </c>
      <c r="B117" s="1">
        <v>129.19999999999999</v>
      </c>
      <c r="C117" s="1"/>
      <c r="D117" s="1"/>
      <c r="E117" s="1"/>
      <c r="F117" s="1">
        <v>138.6</v>
      </c>
      <c r="G117" s="1"/>
      <c r="H117" s="1"/>
      <c r="I117" s="1"/>
      <c r="J117" s="1"/>
      <c r="K117" s="1"/>
      <c r="L117" s="1"/>
      <c r="M117" s="1"/>
      <c r="N117" s="1"/>
      <c r="O117" s="1">
        <v>81.64</v>
      </c>
      <c r="P117" s="1">
        <v>156.19999999999999</v>
      </c>
    </row>
    <row r="118" spans="1:16" x14ac:dyDescent="0.3">
      <c r="A118" s="1">
        <v>116</v>
      </c>
      <c r="B118" s="1">
        <v>130.4</v>
      </c>
      <c r="C118" s="1"/>
      <c r="D118" s="1"/>
      <c r="E118" s="1"/>
      <c r="F118" s="1">
        <v>139.19999999999999</v>
      </c>
      <c r="G118" s="1"/>
      <c r="H118" s="1"/>
      <c r="I118" s="1"/>
      <c r="J118" s="1"/>
      <c r="K118" s="1"/>
      <c r="L118" s="1"/>
      <c r="M118" s="1"/>
      <c r="N118" s="1"/>
      <c r="O118" s="1">
        <v>81.680000000000007</v>
      </c>
      <c r="P118" s="1">
        <v>157.4</v>
      </c>
    </row>
    <row r="119" spans="1:16" x14ac:dyDescent="0.3">
      <c r="A119" s="1">
        <v>117</v>
      </c>
      <c r="B119" s="1">
        <v>129.80000000000001</v>
      </c>
      <c r="C119" s="1"/>
      <c r="D119" s="1"/>
      <c r="E119" s="1"/>
      <c r="F119" s="1">
        <v>142</v>
      </c>
      <c r="G119" s="1"/>
      <c r="H119" s="1"/>
      <c r="I119" s="1"/>
      <c r="J119" s="1"/>
      <c r="K119" s="1"/>
      <c r="L119" s="1"/>
      <c r="M119" s="1"/>
      <c r="N119" s="1"/>
      <c r="O119" s="1">
        <v>82.14</v>
      </c>
      <c r="P119" s="1">
        <v>158.5</v>
      </c>
    </row>
    <row r="120" spans="1:16" x14ac:dyDescent="0.3">
      <c r="A120" s="1">
        <v>118</v>
      </c>
      <c r="B120" s="1">
        <v>131.19999999999999</v>
      </c>
      <c r="C120" s="1"/>
      <c r="D120" s="1"/>
      <c r="E120" s="1"/>
      <c r="F120" s="1">
        <v>140.80000000000001</v>
      </c>
      <c r="G120" s="1"/>
      <c r="H120" s="1"/>
      <c r="I120" s="1"/>
      <c r="J120" s="1"/>
      <c r="K120" s="1"/>
      <c r="L120" s="1"/>
      <c r="M120" s="1"/>
      <c r="N120" s="1"/>
      <c r="O120" s="1">
        <v>82.57</v>
      </c>
      <c r="P120" s="1">
        <v>159.4</v>
      </c>
    </row>
    <row r="121" spans="1:16" x14ac:dyDescent="0.3">
      <c r="A121" s="1">
        <v>119</v>
      </c>
      <c r="B121" s="1">
        <v>133.1</v>
      </c>
      <c r="C121" s="1"/>
      <c r="D121" s="1"/>
      <c r="E121" s="1"/>
      <c r="F121" s="1">
        <v>141.69999999999999</v>
      </c>
      <c r="G121" s="1"/>
      <c r="H121" s="1"/>
      <c r="I121" s="1"/>
      <c r="J121" s="1"/>
      <c r="K121" s="1"/>
      <c r="L121" s="1"/>
      <c r="M121" s="1"/>
      <c r="N121" s="1"/>
      <c r="O121" s="1">
        <v>82.97</v>
      </c>
      <c r="P121" s="1">
        <v>160.4</v>
      </c>
    </row>
    <row r="122" spans="1:16" x14ac:dyDescent="0.3">
      <c r="A122" s="1">
        <v>120</v>
      </c>
      <c r="B122" s="1">
        <v>133.69999999999999</v>
      </c>
      <c r="C122" s="1"/>
      <c r="D122" s="1"/>
      <c r="E122" s="1"/>
      <c r="F122" s="1">
        <v>142.4</v>
      </c>
      <c r="G122" s="1"/>
      <c r="H122" s="1"/>
      <c r="I122" s="1"/>
      <c r="J122" s="1"/>
      <c r="K122" s="1"/>
      <c r="L122" s="1"/>
      <c r="M122" s="1"/>
      <c r="N122" s="1"/>
      <c r="O122" s="1">
        <v>83.35</v>
      </c>
      <c r="P122" s="1">
        <v>161.80000000000001</v>
      </c>
    </row>
    <row r="123" spans="1:16" x14ac:dyDescent="0.3">
      <c r="A123" s="1">
        <v>121</v>
      </c>
      <c r="B123" s="1">
        <v>134.6</v>
      </c>
      <c r="C123" s="1"/>
      <c r="D123" s="1"/>
      <c r="E123" s="1"/>
      <c r="F123" s="1">
        <v>143.1</v>
      </c>
      <c r="G123" s="1"/>
      <c r="H123" s="1"/>
      <c r="I123" s="1"/>
      <c r="J123" s="1"/>
      <c r="K123" s="1"/>
      <c r="L123" s="1"/>
      <c r="M123" s="1"/>
      <c r="N123" s="1"/>
      <c r="O123" s="1">
        <v>83.74</v>
      </c>
      <c r="P123" s="1">
        <v>162.80000000000001</v>
      </c>
    </row>
    <row r="124" spans="1:16" x14ac:dyDescent="0.3">
      <c r="A124" s="1">
        <v>122</v>
      </c>
      <c r="B124" s="1">
        <v>136.4</v>
      </c>
      <c r="C124" s="1"/>
      <c r="D124" s="1"/>
      <c r="E124" s="1"/>
      <c r="F124" s="1">
        <v>143.69999999999999</v>
      </c>
      <c r="G124" s="1"/>
      <c r="H124" s="1"/>
      <c r="I124" s="1"/>
      <c r="J124" s="1"/>
      <c r="K124" s="1"/>
      <c r="L124" s="1"/>
      <c r="M124" s="1"/>
      <c r="N124" s="1"/>
      <c r="O124" s="1">
        <v>84.64</v>
      </c>
      <c r="P124" s="1">
        <v>164.6</v>
      </c>
    </row>
    <row r="125" spans="1:16" x14ac:dyDescent="0.3">
      <c r="A125" s="1">
        <v>123</v>
      </c>
      <c r="B125" s="1">
        <v>137.19999999999999</v>
      </c>
      <c r="C125" s="1"/>
      <c r="D125" s="1"/>
      <c r="E125" s="1"/>
      <c r="F125" s="1">
        <v>155.80000000000001</v>
      </c>
      <c r="G125" s="1"/>
      <c r="H125" s="1"/>
      <c r="I125" s="1"/>
      <c r="J125" s="1"/>
      <c r="K125" s="1"/>
      <c r="L125" s="1"/>
      <c r="M125" s="1"/>
      <c r="N125" s="1"/>
      <c r="O125" s="1">
        <v>84.91</v>
      </c>
      <c r="P125" s="1">
        <v>166.9</v>
      </c>
    </row>
    <row r="126" spans="1:16" x14ac:dyDescent="0.3">
      <c r="A126" s="1">
        <v>124</v>
      </c>
      <c r="B126" s="1">
        <v>138.6</v>
      </c>
      <c r="C126" s="1"/>
      <c r="D126" s="1"/>
      <c r="E126" s="1"/>
      <c r="F126" s="1">
        <v>150</v>
      </c>
      <c r="G126" s="1"/>
      <c r="H126" s="1"/>
      <c r="I126" s="1"/>
      <c r="J126" s="1"/>
      <c r="K126" s="1"/>
      <c r="L126" s="1"/>
      <c r="M126" s="1"/>
      <c r="N126" s="1"/>
      <c r="O126" s="1">
        <v>85.66</v>
      </c>
      <c r="P126" s="1">
        <v>168.1</v>
      </c>
    </row>
    <row r="127" spans="1:16" x14ac:dyDescent="0.3">
      <c r="A127" s="1">
        <v>125</v>
      </c>
      <c r="B127" s="1">
        <v>140.4</v>
      </c>
      <c r="C127" s="1"/>
      <c r="D127" s="1"/>
      <c r="E127" s="1"/>
      <c r="F127" s="1">
        <v>145.6</v>
      </c>
      <c r="G127" s="1"/>
      <c r="H127" s="1"/>
      <c r="I127" s="1"/>
      <c r="J127" s="1"/>
      <c r="K127" s="1"/>
      <c r="L127" s="1"/>
      <c r="M127" s="1"/>
      <c r="N127" s="1"/>
      <c r="O127" s="1">
        <v>85.98</v>
      </c>
      <c r="P127" s="1">
        <v>170.1</v>
      </c>
    </row>
    <row r="128" spans="1:16" x14ac:dyDescent="0.3">
      <c r="A128" s="1">
        <v>126</v>
      </c>
      <c r="B128" s="1">
        <v>142.30000000000001</v>
      </c>
      <c r="C128" s="1"/>
      <c r="D128" s="1"/>
      <c r="E128" s="1"/>
      <c r="F128" s="1">
        <v>145.9</v>
      </c>
      <c r="G128" s="1"/>
      <c r="H128" s="1"/>
      <c r="I128" s="1"/>
      <c r="J128" s="1"/>
      <c r="K128" s="1"/>
      <c r="L128" s="1"/>
      <c r="M128" s="1"/>
      <c r="N128" s="1"/>
      <c r="O128" s="1">
        <v>86.85</v>
      </c>
      <c r="P128" s="1">
        <v>171.4</v>
      </c>
    </row>
    <row r="129" spans="1:16" x14ac:dyDescent="0.3">
      <c r="A129" s="1">
        <v>127</v>
      </c>
      <c r="B129" s="1">
        <v>141.1</v>
      </c>
      <c r="C129" s="1"/>
      <c r="D129" s="1"/>
      <c r="E129" s="1"/>
      <c r="F129" s="1">
        <v>146.6</v>
      </c>
      <c r="G129" s="1"/>
      <c r="H129" s="1"/>
      <c r="I129" s="1"/>
      <c r="J129" s="1"/>
      <c r="K129" s="1"/>
      <c r="L129" s="1"/>
      <c r="M129" s="1"/>
      <c r="N129" s="1"/>
      <c r="O129" s="1">
        <v>88.28</v>
      </c>
      <c r="P129" s="1">
        <v>172.4</v>
      </c>
    </row>
    <row r="130" spans="1:16" x14ac:dyDescent="0.3">
      <c r="A130" s="1">
        <v>128</v>
      </c>
      <c r="B130" s="1">
        <v>142.69999999999999</v>
      </c>
      <c r="C130" s="1"/>
      <c r="D130" s="1"/>
      <c r="E130" s="1"/>
      <c r="F130" s="1">
        <v>147.69999999999999</v>
      </c>
      <c r="G130" s="1"/>
      <c r="H130" s="1"/>
      <c r="I130" s="1"/>
      <c r="J130" s="1"/>
      <c r="K130" s="1"/>
      <c r="L130" s="1"/>
      <c r="M130" s="1"/>
      <c r="N130" s="1"/>
      <c r="O130" s="1">
        <v>87.9</v>
      </c>
      <c r="P130" s="1">
        <v>173.4</v>
      </c>
    </row>
    <row r="131" spans="1:16" x14ac:dyDescent="0.3">
      <c r="A131" s="1">
        <v>129</v>
      </c>
      <c r="B131" s="1">
        <v>143.4</v>
      </c>
      <c r="C131" s="1"/>
      <c r="D131" s="1"/>
      <c r="E131" s="1"/>
      <c r="F131" s="1">
        <v>149.9</v>
      </c>
      <c r="G131" s="1"/>
      <c r="H131" s="1"/>
      <c r="I131" s="1"/>
      <c r="J131" s="1"/>
      <c r="K131" s="1"/>
      <c r="L131" s="1"/>
      <c r="M131" s="1"/>
      <c r="N131" s="1"/>
      <c r="O131" s="1">
        <v>88.49</v>
      </c>
      <c r="P131" s="1">
        <v>174.5</v>
      </c>
    </row>
    <row r="132" spans="1:16" x14ac:dyDescent="0.3">
      <c r="A132" s="1">
        <v>130</v>
      </c>
      <c r="B132" s="1">
        <v>145</v>
      </c>
      <c r="C132" s="1"/>
      <c r="D132" s="1"/>
      <c r="E132" s="1"/>
      <c r="F132" s="1">
        <v>148.6</v>
      </c>
      <c r="G132" s="1"/>
      <c r="H132" s="1"/>
      <c r="I132" s="1"/>
      <c r="J132" s="1"/>
      <c r="K132" s="1"/>
      <c r="L132" s="1"/>
      <c r="M132" s="1"/>
      <c r="N132" s="1"/>
      <c r="O132" s="1">
        <v>89.25</v>
      </c>
      <c r="P132" s="1">
        <v>176.3</v>
      </c>
    </row>
    <row r="133" spans="1:16" x14ac:dyDescent="0.3">
      <c r="A133" s="1">
        <v>131</v>
      </c>
      <c r="B133" s="1">
        <v>147.4</v>
      </c>
      <c r="C133" s="1"/>
      <c r="D133" s="1"/>
      <c r="E133" s="1"/>
      <c r="F133" s="1">
        <v>150</v>
      </c>
      <c r="G133" s="1"/>
      <c r="H133" s="1"/>
      <c r="I133" s="1"/>
      <c r="J133" s="1"/>
      <c r="K133" s="1"/>
      <c r="L133" s="1"/>
      <c r="M133" s="1"/>
      <c r="N133" s="1"/>
      <c r="O133" s="1">
        <v>89.93</v>
      </c>
      <c r="P133" s="1">
        <v>177.9</v>
      </c>
    </row>
    <row r="134" spans="1:16" x14ac:dyDescent="0.3">
      <c r="A134" s="1">
        <v>132</v>
      </c>
      <c r="B134" s="1">
        <v>148.30000000000001</v>
      </c>
      <c r="C134" s="1"/>
      <c r="D134" s="1"/>
      <c r="E134" s="1"/>
      <c r="F134" s="1">
        <v>151.19999999999999</v>
      </c>
      <c r="G134" s="1"/>
      <c r="H134" s="1"/>
      <c r="I134" s="1"/>
      <c r="J134" s="1"/>
      <c r="K134" s="1"/>
      <c r="L134" s="1"/>
      <c r="M134" s="1"/>
      <c r="N134" s="1"/>
      <c r="O134" s="1">
        <v>90.51</v>
      </c>
      <c r="P134" s="1">
        <v>179.7</v>
      </c>
    </row>
    <row r="135" spans="1:16" x14ac:dyDescent="0.3">
      <c r="A135" s="1">
        <v>133</v>
      </c>
      <c r="B135" s="1">
        <v>149.4</v>
      </c>
      <c r="C135" s="1"/>
      <c r="D135" s="1"/>
      <c r="E135" s="1"/>
      <c r="F135" s="1">
        <v>151.69999999999999</v>
      </c>
      <c r="G135" s="1"/>
      <c r="H135" s="1"/>
      <c r="I135" s="1"/>
      <c r="J135" s="1"/>
      <c r="K135" s="1"/>
      <c r="L135" s="1"/>
      <c r="M135" s="1"/>
      <c r="N135" s="1"/>
      <c r="O135" s="1">
        <v>90.86</v>
      </c>
      <c r="P135" s="1">
        <v>181.4</v>
      </c>
    </row>
    <row r="136" spans="1:16" x14ac:dyDescent="0.3">
      <c r="A136" s="1">
        <v>134</v>
      </c>
      <c r="B136" s="1">
        <v>150.80000000000001</v>
      </c>
      <c r="C136" s="1"/>
      <c r="D136" s="1"/>
      <c r="E136" s="1"/>
      <c r="F136" s="1">
        <v>152.80000000000001</v>
      </c>
      <c r="G136" s="1"/>
      <c r="H136" s="1"/>
      <c r="I136" s="1"/>
      <c r="J136" s="1"/>
      <c r="K136" s="1"/>
      <c r="L136" s="1"/>
      <c r="M136" s="1"/>
      <c r="N136" s="1"/>
      <c r="O136" s="1">
        <v>91.25</v>
      </c>
      <c r="P136" s="1">
        <v>182.7</v>
      </c>
    </row>
    <row r="137" spans="1:16" x14ac:dyDescent="0.3">
      <c r="A137" s="1">
        <v>135</v>
      </c>
      <c r="B137" s="1">
        <v>151.69999999999999</v>
      </c>
      <c r="C137" s="1"/>
      <c r="D137" s="1"/>
      <c r="E137" s="1"/>
      <c r="F137" s="1">
        <v>153.80000000000001</v>
      </c>
      <c r="G137" s="1"/>
      <c r="H137" s="1"/>
      <c r="I137" s="1"/>
      <c r="J137" s="1"/>
      <c r="K137" s="1"/>
      <c r="L137" s="1"/>
      <c r="M137" s="1"/>
      <c r="N137" s="1"/>
      <c r="O137" s="1">
        <v>93.83</v>
      </c>
      <c r="P137" s="1">
        <v>184.5</v>
      </c>
    </row>
    <row r="138" spans="1:16" x14ac:dyDescent="0.3">
      <c r="A138" s="1">
        <v>136</v>
      </c>
      <c r="B138" s="1">
        <v>153.4</v>
      </c>
      <c r="C138" s="1"/>
      <c r="D138" s="1"/>
      <c r="E138" s="1"/>
      <c r="F138" s="1">
        <v>155.19999999999999</v>
      </c>
      <c r="G138" s="1"/>
      <c r="H138" s="1"/>
      <c r="I138" s="1"/>
      <c r="J138" s="1"/>
      <c r="K138" s="1"/>
      <c r="L138" s="1"/>
      <c r="M138" s="1"/>
      <c r="N138" s="1"/>
      <c r="O138" s="1">
        <v>92.59</v>
      </c>
      <c r="P138" s="1">
        <v>186.2</v>
      </c>
    </row>
    <row r="139" spans="1:16" x14ac:dyDescent="0.3">
      <c r="A139" s="1">
        <v>137</v>
      </c>
      <c r="B139" s="1">
        <v>154.30000000000001</v>
      </c>
      <c r="C139" s="1"/>
      <c r="D139" s="1"/>
      <c r="E139" s="1"/>
      <c r="F139" s="1">
        <v>156.5</v>
      </c>
      <c r="G139" s="1"/>
      <c r="H139" s="1"/>
      <c r="I139" s="1"/>
      <c r="J139" s="1"/>
      <c r="K139" s="1"/>
      <c r="L139" s="1"/>
      <c r="M139" s="1"/>
      <c r="N139" s="1"/>
      <c r="O139" s="1">
        <v>92.81</v>
      </c>
      <c r="P139" s="1">
        <v>187.4</v>
      </c>
    </row>
    <row r="140" spans="1:16" x14ac:dyDescent="0.3">
      <c r="A140" s="1">
        <v>138</v>
      </c>
      <c r="B140" s="1">
        <v>155.19999999999999</v>
      </c>
      <c r="C140" s="1"/>
      <c r="D140" s="1"/>
      <c r="E140" s="1"/>
      <c r="F140" s="1">
        <v>163.5</v>
      </c>
      <c r="G140" s="1"/>
      <c r="H140" s="1"/>
      <c r="I140" s="1"/>
      <c r="J140" s="1"/>
      <c r="K140" s="1"/>
      <c r="L140" s="1"/>
      <c r="M140" s="1"/>
      <c r="N140" s="1"/>
      <c r="O140" s="1">
        <v>93.3</v>
      </c>
      <c r="P140" s="1">
        <v>188.6</v>
      </c>
    </row>
    <row r="141" spans="1:16" x14ac:dyDescent="0.3">
      <c r="A141" s="1">
        <v>139</v>
      </c>
      <c r="B141" s="1">
        <v>156.80000000000001</v>
      </c>
      <c r="C141" s="1"/>
      <c r="D141" s="1"/>
      <c r="E141" s="1"/>
      <c r="F141" s="1">
        <v>167.7</v>
      </c>
      <c r="G141" s="1"/>
      <c r="H141" s="1"/>
      <c r="I141" s="1"/>
      <c r="J141" s="1"/>
      <c r="K141" s="1"/>
      <c r="L141" s="1"/>
      <c r="M141" s="1"/>
      <c r="N141" s="1"/>
      <c r="O141" s="1">
        <v>93.88</v>
      </c>
      <c r="P141" s="1">
        <v>189.6</v>
      </c>
    </row>
    <row r="142" spans="1:16" x14ac:dyDescent="0.3">
      <c r="A142" s="1">
        <v>140</v>
      </c>
      <c r="B142" s="1">
        <v>157.9</v>
      </c>
      <c r="C142" s="1"/>
      <c r="D142" s="1"/>
      <c r="E142" s="1"/>
      <c r="F142" s="1">
        <v>159.6</v>
      </c>
      <c r="G142" s="1"/>
      <c r="H142" s="1"/>
      <c r="I142" s="1"/>
      <c r="J142" s="1"/>
      <c r="K142" s="1"/>
      <c r="L142" s="1"/>
      <c r="M142" s="1"/>
      <c r="N142" s="1"/>
      <c r="O142" s="1">
        <v>94.25</v>
      </c>
      <c r="P142" s="1">
        <v>191</v>
      </c>
    </row>
    <row r="143" spans="1:16" x14ac:dyDescent="0.3">
      <c r="A143" s="1">
        <v>141</v>
      </c>
      <c r="B143" s="1">
        <v>160.1</v>
      </c>
      <c r="C143" s="1"/>
      <c r="D143" s="1"/>
      <c r="E143" s="1"/>
      <c r="F143" s="1">
        <v>162.5</v>
      </c>
      <c r="G143" s="1"/>
      <c r="H143" s="1"/>
      <c r="I143" s="1"/>
      <c r="J143" s="1"/>
      <c r="K143" s="1"/>
      <c r="L143" s="1"/>
      <c r="M143" s="1"/>
      <c r="N143" s="1"/>
      <c r="O143" s="1">
        <v>94.72</v>
      </c>
      <c r="P143" s="1">
        <v>193.4</v>
      </c>
    </row>
    <row r="144" spans="1:16" x14ac:dyDescent="0.3">
      <c r="A144" s="1">
        <v>142</v>
      </c>
      <c r="B144" s="1">
        <v>161.80000000000001</v>
      </c>
      <c r="C144" s="1"/>
      <c r="D144" s="1"/>
      <c r="E144" s="1"/>
      <c r="F144" s="1">
        <v>166.8</v>
      </c>
      <c r="G144" s="1"/>
      <c r="H144" s="1"/>
      <c r="I144" s="1"/>
      <c r="J144" s="1"/>
      <c r="K144" s="1"/>
      <c r="L144" s="1"/>
      <c r="M144" s="1"/>
      <c r="N144" s="1"/>
      <c r="O144" s="1">
        <v>95.12</v>
      </c>
      <c r="P144" s="1">
        <v>195.6</v>
      </c>
    </row>
    <row r="145" spans="1:16" x14ac:dyDescent="0.3">
      <c r="A145" s="1">
        <v>143</v>
      </c>
      <c r="B145" s="1">
        <v>164.3</v>
      </c>
      <c r="C145" s="1"/>
      <c r="D145" s="1"/>
      <c r="E145" s="1"/>
      <c r="F145" s="1">
        <v>184.5</v>
      </c>
      <c r="G145" s="1"/>
      <c r="H145" s="1"/>
      <c r="I145" s="1"/>
      <c r="J145" s="1"/>
      <c r="K145" s="1"/>
      <c r="L145" s="1"/>
      <c r="M145" s="1"/>
      <c r="N145" s="1"/>
      <c r="O145" s="1">
        <v>96.01</v>
      </c>
      <c r="P145" s="1"/>
    </row>
    <row r="146" spans="1:16" x14ac:dyDescent="0.3">
      <c r="A146" s="1">
        <v>144</v>
      </c>
      <c r="B146" s="1">
        <v>165.5</v>
      </c>
      <c r="C146" s="1"/>
      <c r="D146" s="1"/>
      <c r="E146" s="1"/>
      <c r="F146" s="1">
        <v>181.8</v>
      </c>
      <c r="G146" s="1"/>
      <c r="H146" s="1"/>
      <c r="I146" s="1"/>
      <c r="J146" s="1"/>
      <c r="K146" s="1"/>
      <c r="L146" s="1"/>
      <c r="M146" s="1"/>
      <c r="N146" s="1"/>
      <c r="O146" s="1">
        <v>97.13</v>
      </c>
      <c r="P146" s="1"/>
    </row>
    <row r="147" spans="1:16" x14ac:dyDescent="0.3">
      <c r="A147" s="1">
        <v>145</v>
      </c>
      <c r="B147" s="1">
        <v>166.1</v>
      </c>
      <c r="C147" s="1"/>
      <c r="D147" s="1"/>
      <c r="E147" s="1"/>
      <c r="F147" s="1">
        <v>178.6</v>
      </c>
      <c r="G147" s="1"/>
      <c r="H147" s="1"/>
      <c r="I147" s="1"/>
      <c r="J147" s="1"/>
      <c r="K147" s="1"/>
      <c r="L147" s="1"/>
      <c r="M147" s="1"/>
      <c r="N147" s="1"/>
      <c r="O147" s="1">
        <v>98.74</v>
      </c>
      <c r="P147" s="1"/>
    </row>
    <row r="148" spans="1:16" x14ac:dyDescent="0.3">
      <c r="A148" s="1">
        <v>146</v>
      </c>
      <c r="B148" s="1">
        <v>167.6</v>
      </c>
      <c r="C148" s="1"/>
      <c r="D148" s="1"/>
      <c r="E148" s="1"/>
      <c r="F148" s="1">
        <v>172</v>
      </c>
      <c r="G148" s="1"/>
      <c r="H148" s="1"/>
      <c r="I148" s="1"/>
      <c r="J148" s="1"/>
      <c r="K148" s="1"/>
      <c r="L148" s="1"/>
      <c r="M148" s="1"/>
      <c r="N148" s="1"/>
      <c r="O148" s="1">
        <v>99.27</v>
      </c>
      <c r="P148" s="1"/>
    </row>
    <row r="149" spans="1:16" x14ac:dyDescent="0.3">
      <c r="A149" s="1">
        <v>147</v>
      </c>
      <c r="B149" s="1">
        <v>169.4</v>
      </c>
      <c r="C149" s="1"/>
      <c r="D149" s="1"/>
      <c r="E149" s="1"/>
      <c r="F149" s="1">
        <v>180.5</v>
      </c>
      <c r="G149" s="1"/>
      <c r="H149" s="1"/>
      <c r="I149" s="1"/>
      <c r="J149" s="1"/>
      <c r="K149" s="1"/>
      <c r="L149" s="1"/>
      <c r="M149" s="1"/>
      <c r="N149" s="1"/>
      <c r="O149" s="1">
        <v>100.3</v>
      </c>
      <c r="P149" s="1"/>
    </row>
    <row r="150" spans="1:16" x14ac:dyDescent="0.3">
      <c r="A150" s="1">
        <v>148</v>
      </c>
      <c r="B150" s="1">
        <v>170.5</v>
      </c>
      <c r="C150" s="1"/>
      <c r="D150" s="1"/>
      <c r="E150" s="1"/>
      <c r="F150" s="1"/>
      <c r="G150" s="1"/>
      <c r="H150" s="1"/>
      <c r="I150" s="1"/>
      <c r="J150" s="1"/>
      <c r="K150" s="1"/>
      <c r="L150" s="1"/>
      <c r="M150" s="1"/>
      <c r="N150" s="1"/>
      <c r="O150" s="1">
        <v>100.9</v>
      </c>
      <c r="P150" s="1"/>
    </row>
    <row r="151" spans="1:16" x14ac:dyDescent="0.3">
      <c r="A151" s="1">
        <v>149</v>
      </c>
      <c r="B151" s="1">
        <v>172.2</v>
      </c>
      <c r="C151" s="1"/>
      <c r="D151" s="1"/>
      <c r="E151" s="1"/>
      <c r="F151" s="1"/>
      <c r="G151" s="1"/>
      <c r="H151" s="1"/>
      <c r="I151" s="1"/>
      <c r="J151" s="1"/>
      <c r="K151" s="1"/>
      <c r="L151" s="1"/>
      <c r="M151" s="1"/>
      <c r="N151" s="1"/>
      <c r="O151" s="1">
        <v>101.5</v>
      </c>
      <c r="P151" s="1"/>
    </row>
    <row r="152" spans="1:16" x14ac:dyDescent="0.3">
      <c r="A152" s="1">
        <v>150</v>
      </c>
      <c r="B152" s="1">
        <v>172.9</v>
      </c>
      <c r="C152" s="1"/>
      <c r="D152" s="1"/>
      <c r="E152" s="1"/>
      <c r="F152" s="1"/>
      <c r="G152" s="1"/>
      <c r="H152" s="1"/>
      <c r="I152" s="1"/>
      <c r="J152" s="1"/>
      <c r="K152" s="1"/>
      <c r="L152" s="1"/>
      <c r="M152" s="1"/>
      <c r="N152" s="1"/>
      <c r="O152" s="1">
        <v>102</v>
      </c>
      <c r="P152" s="1"/>
    </row>
    <row r="153" spans="1:16" x14ac:dyDescent="0.3">
      <c r="A153" s="1">
        <v>151</v>
      </c>
      <c r="B153" s="1">
        <v>175.4</v>
      </c>
      <c r="C153" s="1"/>
      <c r="D153" s="1"/>
      <c r="E153" s="1"/>
      <c r="F153" s="1"/>
      <c r="G153" s="1"/>
      <c r="H153" s="1"/>
      <c r="I153" s="1"/>
      <c r="J153" s="1"/>
      <c r="K153" s="1"/>
      <c r="L153" s="1"/>
      <c r="M153" s="1"/>
      <c r="N153" s="1"/>
      <c r="O153" s="1">
        <v>102.7</v>
      </c>
      <c r="P153" s="1"/>
    </row>
    <row r="154" spans="1:16" x14ac:dyDescent="0.3">
      <c r="A154" s="1">
        <v>152</v>
      </c>
      <c r="B154" s="1">
        <v>176.7</v>
      </c>
      <c r="C154" s="1"/>
      <c r="D154" s="1"/>
      <c r="E154" s="1"/>
      <c r="F154" s="1"/>
      <c r="G154" s="1"/>
      <c r="H154" s="1"/>
      <c r="I154" s="1"/>
      <c r="J154" s="1"/>
      <c r="K154" s="1"/>
      <c r="L154" s="1"/>
      <c r="M154" s="1"/>
      <c r="N154" s="1"/>
      <c r="O154" s="1">
        <v>103</v>
      </c>
      <c r="P154" s="1"/>
    </row>
    <row r="155" spans="1:16" x14ac:dyDescent="0.3">
      <c r="A155" s="1">
        <v>153</v>
      </c>
      <c r="B155" s="1">
        <v>179.3</v>
      </c>
      <c r="C155" s="1"/>
      <c r="D155" s="1"/>
      <c r="E155" s="1"/>
      <c r="F155" s="1"/>
      <c r="G155" s="1"/>
      <c r="H155" s="1"/>
      <c r="I155" s="1"/>
      <c r="J155" s="1"/>
      <c r="K155" s="1"/>
      <c r="L155" s="1"/>
      <c r="M155" s="1"/>
      <c r="N155" s="1"/>
      <c r="O155" s="1">
        <v>103.6</v>
      </c>
      <c r="P155" s="1"/>
    </row>
    <row r="156" spans="1:16" x14ac:dyDescent="0.3">
      <c r="A156" s="1">
        <v>154</v>
      </c>
      <c r="B156" s="1">
        <v>182.9</v>
      </c>
      <c r="C156" s="1"/>
      <c r="D156" s="1"/>
      <c r="E156" s="1"/>
      <c r="F156" s="1"/>
      <c r="G156" s="1"/>
      <c r="H156" s="1"/>
      <c r="I156" s="1"/>
      <c r="J156" s="1"/>
      <c r="K156" s="1"/>
      <c r="L156" s="1"/>
      <c r="M156" s="1"/>
      <c r="N156" s="1"/>
      <c r="O156" s="1">
        <v>104.2</v>
      </c>
      <c r="P156" s="1"/>
    </row>
    <row r="157" spans="1:16" x14ac:dyDescent="0.3">
      <c r="A157" s="1">
        <v>155</v>
      </c>
      <c r="B157" s="1">
        <v>184.1</v>
      </c>
      <c r="C157" s="1"/>
      <c r="D157" s="1"/>
      <c r="E157" s="1"/>
      <c r="F157" s="1"/>
      <c r="G157" s="1"/>
      <c r="H157" s="1"/>
      <c r="I157" s="1"/>
      <c r="J157" s="1"/>
      <c r="K157" s="1"/>
      <c r="L157" s="1"/>
      <c r="M157" s="1"/>
      <c r="N157" s="1"/>
      <c r="O157" s="1">
        <v>104.4</v>
      </c>
      <c r="P157" s="1"/>
    </row>
    <row r="158" spans="1:16" x14ac:dyDescent="0.3">
      <c r="A158" s="1">
        <v>156</v>
      </c>
      <c r="B158" s="1">
        <v>185.8</v>
      </c>
      <c r="C158" s="1"/>
      <c r="D158" s="1"/>
      <c r="E158" s="1"/>
      <c r="F158" s="1"/>
      <c r="G158" s="1"/>
      <c r="H158" s="1"/>
      <c r="I158" s="1"/>
      <c r="J158" s="1"/>
      <c r="K158" s="1"/>
      <c r="L158" s="1"/>
      <c r="M158" s="1"/>
      <c r="N158" s="1"/>
      <c r="O158" s="1">
        <v>108.5</v>
      </c>
      <c r="P158" s="1"/>
    </row>
    <row r="159" spans="1:16" x14ac:dyDescent="0.3">
      <c r="A159" s="1">
        <v>157</v>
      </c>
      <c r="B159" s="1">
        <v>188.8</v>
      </c>
      <c r="C159" s="1"/>
      <c r="D159" s="1"/>
      <c r="E159" s="1"/>
      <c r="F159" s="1"/>
      <c r="G159" s="1"/>
      <c r="H159" s="1"/>
      <c r="I159" s="1"/>
      <c r="J159" s="1"/>
      <c r="K159" s="1"/>
      <c r="L159" s="1"/>
      <c r="M159" s="1"/>
      <c r="N159" s="1"/>
      <c r="O159" s="1">
        <v>105.2</v>
      </c>
      <c r="P159" s="1"/>
    </row>
    <row r="160" spans="1:16" x14ac:dyDescent="0.3">
      <c r="A160" s="1">
        <v>158</v>
      </c>
      <c r="B160" s="1">
        <v>188.1</v>
      </c>
      <c r="C160" s="1"/>
      <c r="D160" s="1"/>
      <c r="E160" s="1"/>
      <c r="F160" s="1"/>
      <c r="G160" s="1"/>
      <c r="H160" s="1"/>
      <c r="I160" s="1"/>
      <c r="J160" s="1"/>
      <c r="K160" s="1"/>
      <c r="L160" s="1"/>
      <c r="M160" s="1"/>
      <c r="N160" s="1"/>
      <c r="O160" s="1">
        <v>105.8</v>
      </c>
      <c r="P160" s="1"/>
    </row>
    <row r="161" spans="1:16" x14ac:dyDescent="0.3">
      <c r="A161" s="1">
        <v>159</v>
      </c>
      <c r="B161" s="1">
        <v>189</v>
      </c>
      <c r="C161" s="1"/>
      <c r="D161" s="1"/>
      <c r="E161" s="1"/>
      <c r="F161" s="1"/>
      <c r="G161" s="1"/>
      <c r="H161" s="1"/>
      <c r="I161" s="1"/>
      <c r="J161" s="1"/>
      <c r="K161" s="1"/>
      <c r="L161" s="1"/>
      <c r="M161" s="1"/>
      <c r="N161" s="1"/>
      <c r="O161" s="1">
        <v>106.5</v>
      </c>
      <c r="P161" s="1"/>
    </row>
    <row r="162" spans="1:16" x14ac:dyDescent="0.3">
      <c r="A162" s="1">
        <v>160</v>
      </c>
      <c r="B162" s="1">
        <v>190.1</v>
      </c>
      <c r="C162" s="1"/>
      <c r="D162" s="1"/>
      <c r="E162" s="1"/>
      <c r="F162" s="1"/>
      <c r="G162" s="1"/>
      <c r="H162" s="1"/>
      <c r="I162" s="1"/>
      <c r="J162" s="1"/>
      <c r="K162" s="1"/>
      <c r="L162" s="1"/>
      <c r="M162" s="1"/>
      <c r="N162" s="1"/>
      <c r="O162" s="1">
        <v>106.8</v>
      </c>
      <c r="P162" s="1"/>
    </row>
    <row r="163" spans="1:16" x14ac:dyDescent="0.3">
      <c r="A163" s="1">
        <v>161</v>
      </c>
      <c r="B163" s="1">
        <v>190.9</v>
      </c>
      <c r="C163" s="1"/>
      <c r="D163" s="1"/>
      <c r="E163" s="1"/>
      <c r="F163" s="1"/>
      <c r="G163" s="1"/>
      <c r="H163" s="1"/>
      <c r="I163" s="1"/>
      <c r="J163" s="1"/>
      <c r="K163" s="1"/>
      <c r="L163" s="1"/>
      <c r="M163" s="1"/>
      <c r="N163" s="1"/>
      <c r="O163" s="1">
        <v>108.1</v>
      </c>
      <c r="P163" s="1"/>
    </row>
    <row r="164" spans="1:16" x14ac:dyDescent="0.3">
      <c r="A164" s="1">
        <v>162</v>
      </c>
      <c r="B164" s="1">
        <v>191.9</v>
      </c>
      <c r="C164" s="1"/>
      <c r="D164" s="1"/>
      <c r="E164" s="1"/>
      <c r="F164" s="1"/>
      <c r="G164" s="1"/>
      <c r="H164" s="1"/>
      <c r="I164" s="1"/>
      <c r="J164" s="1"/>
      <c r="K164" s="1"/>
      <c r="L164" s="1"/>
      <c r="M164" s="1"/>
      <c r="N164" s="1"/>
      <c r="O164" s="1">
        <v>109</v>
      </c>
      <c r="P164" s="1"/>
    </row>
    <row r="165" spans="1:16" x14ac:dyDescent="0.3">
      <c r="A165" s="1">
        <v>163</v>
      </c>
      <c r="B165" s="1"/>
      <c r="C165" s="1"/>
      <c r="D165" s="1"/>
      <c r="E165" s="1"/>
      <c r="F165" s="1"/>
      <c r="G165" s="1"/>
      <c r="H165" s="1"/>
      <c r="I165" s="1"/>
      <c r="J165" s="1"/>
      <c r="K165" s="1"/>
      <c r="L165" s="1"/>
      <c r="M165" s="1"/>
      <c r="N165" s="1"/>
      <c r="O165" s="1">
        <v>110.6</v>
      </c>
      <c r="P165" s="1"/>
    </row>
    <row r="166" spans="1:16" x14ac:dyDescent="0.3">
      <c r="A166" s="1">
        <v>164</v>
      </c>
      <c r="B166" s="1"/>
      <c r="C166" s="1"/>
      <c r="D166" s="1"/>
      <c r="E166" s="1"/>
      <c r="F166" s="1"/>
      <c r="G166" s="1"/>
      <c r="H166" s="1"/>
      <c r="I166" s="1"/>
      <c r="J166" s="1"/>
      <c r="K166" s="1"/>
      <c r="L166" s="1"/>
      <c r="M166" s="1"/>
      <c r="N166" s="1"/>
      <c r="O166" s="1">
        <v>111.1</v>
      </c>
      <c r="P166" s="1"/>
    </row>
    <row r="167" spans="1:16" x14ac:dyDescent="0.3">
      <c r="A167" s="1">
        <v>165</v>
      </c>
      <c r="B167" s="1"/>
      <c r="C167" s="1"/>
      <c r="D167" s="1"/>
      <c r="E167" s="1"/>
      <c r="F167" s="1"/>
      <c r="G167" s="1"/>
      <c r="H167" s="1"/>
      <c r="I167" s="1"/>
      <c r="J167" s="1"/>
      <c r="K167" s="1"/>
      <c r="L167" s="1"/>
      <c r="M167" s="1"/>
      <c r="N167" s="1"/>
      <c r="O167" s="1">
        <v>110.8</v>
      </c>
      <c r="P167" s="1"/>
    </row>
    <row r="168" spans="1:16" x14ac:dyDescent="0.3">
      <c r="A168" s="1">
        <v>166</v>
      </c>
      <c r="B168" s="1"/>
      <c r="C168" s="1"/>
      <c r="D168" s="1"/>
      <c r="E168" s="1"/>
      <c r="F168" s="1"/>
      <c r="G168" s="1"/>
      <c r="H168" s="1"/>
      <c r="I168" s="1"/>
      <c r="J168" s="1"/>
      <c r="K168" s="1"/>
      <c r="L168" s="1"/>
      <c r="M168" s="1"/>
      <c r="N168" s="1"/>
      <c r="O168" s="1">
        <v>113.8</v>
      </c>
      <c r="P168" s="1"/>
    </row>
    <row r="169" spans="1:16" x14ac:dyDescent="0.3">
      <c r="A169" s="1">
        <v>167</v>
      </c>
      <c r="B169" s="1"/>
      <c r="C169" s="1"/>
      <c r="D169" s="1"/>
      <c r="E169" s="1"/>
      <c r="F169" s="1"/>
      <c r="G169" s="1"/>
      <c r="H169" s="1"/>
      <c r="I169" s="1"/>
      <c r="J169" s="1"/>
      <c r="K169" s="1"/>
      <c r="L169" s="1"/>
      <c r="M169" s="1"/>
      <c r="N169" s="1"/>
      <c r="O169" s="1">
        <v>114.4</v>
      </c>
      <c r="P169" s="1"/>
    </row>
    <row r="170" spans="1:16" x14ac:dyDescent="0.3">
      <c r="A170" s="1">
        <v>168</v>
      </c>
      <c r="B170" s="1"/>
      <c r="C170" s="1"/>
      <c r="D170" s="1"/>
      <c r="E170" s="1"/>
      <c r="F170" s="1"/>
      <c r="G170" s="1"/>
      <c r="H170" s="1"/>
      <c r="I170" s="1"/>
      <c r="J170" s="1"/>
      <c r="K170" s="1"/>
      <c r="L170" s="1"/>
      <c r="M170" s="1"/>
      <c r="N170" s="1"/>
      <c r="O170" s="1">
        <v>116.7</v>
      </c>
      <c r="P170" s="1"/>
    </row>
    <row r="171" spans="1:16" x14ac:dyDescent="0.3">
      <c r="A171" s="1">
        <v>169</v>
      </c>
      <c r="B171" s="1"/>
      <c r="C171" s="1"/>
      <c r="D171" s="1"/>
      <c r="E171" s="1"/>
      <c r="F171" s="1"/>
      <c r="G171" s="1"/>
      <c r="H171" s="1"/>
      <c r="I171" s="1"/>
      <c r="J171" s="1"/>
      <c r="K171" s="1"/>
      <c r="L171" s="1"/>
      <c r="M171" s="1"/>
      <c r="N171" s="1"/>
      <c r="O171" s="1">
        <v>118.5</v>
      </c>
      <c r="P171" s="1"/>
    </row>
    <row r="172" spans="1:16" x14ac:dyDescent="0.3">
      <c r="A172" s="1">
        <v>170</v>
      </c>
      <c r="B172" s="1"/>
      <c r="C172" s="1"/>
      <c r="D172" s="1"/>
      <c r="E172" s="1"/>
      <c r="F172" s="1"/>
      <c r="G172" s="1"/>
      <c r="H172" s="1"/>
      <c r="I172" s="1"/>
      <c r="J172" s="1"/>
      <c r="K172" s="1"/>
      <c r="L172" s="1"/>
      <c r="M172" s="1"/>
      <c r="N172" s="1"/>
      <c r="O172" s="1">
        <v>118.2</v>
      </c>
      <c r="P172" s="1"/>
    </row>
    <row r="173" spans="1:16" x14ac:dyDescent="0.3">
      <c r="A173" s="1">
        <v>171</v>
      </c>
      <c r="B173" s="1"/>
      <c r="C173" s="1"/>
      <c r="D173" s="1"/>
      <c r="E173" s="1"/>
      <c r="F173" s="1"/>
      <c r="G173" s="1"/>
      <c r="H173" s="1"/>
      <c r="I173" s="1"/>
      <c r="J173" s="1"/>
      <c r="K173" s="1"/>
      <c r="L173" s="1"/>
      <c r="M173" s="1"/>
      <c r="N173" s="1"/>
      <c r="O173" s="1">
        <v>119.8</v>
      </c>
      <c r="P173" s="1"/>
    </row>
    <row r="174" spans="1:16" x14ac:dyDescent="0.3">
      <c r="A174" s="1">
        <v>172</v>
      </c>
      <c r="B174" s="1"/>
      <c r="C174" s="1"/>
      <c r="D174" s="1"/>
      <c r="E174" s="1"/>
      <c r="F174" s="1"/>
      <c r="G174" s="1"/>
      <c r="H174" s="1"/>
      <c r="I174" s="1"/>
      <c r="J174" s="1"/>
      <c r="K174" s="1"/>
      <c r="L174" s="1"/>
      <c r="M174" s="1"/>
      <c r="N174" s="1"/>
      <c r="O174" s="1">
        <v>120.4</v>
      </c>
      <c r="P174" s="1"/>
    </row>
    <row r="175" spans="1:16" x14ac:dyDescent="0.3">
      <c r="A175" s="1">
        <v>173</v>
      </c>
      <c r="B175" s="1"/>
      <c r="C175" s="1"/>
      <c r="D175" s="1"/>
      <c r="E175" s="1"/>
      <c r="F175" s="1"/>
      <c r="G175" s="1"/>
      <c r="H175" s="1"/>
      <c r="I175" s="1"/>
      <c r="J175" s="1"/>
      <c r="K175" s="1"/>
      <c r="L175" s="1"/>
      <c r="M175" s="1"/>
      <c r="N175" s="1"/>
      <c r="O175" s="1">
        <v>120.5</v>
      </c>
      <c r="P175" s="1"/>
    </row>
    <row r="176" spans="1:16" x14ac:dyDescent="0.3">
      <c r="A176" s="1">
        <v>174</v>
      </c>
      <c r="B176" s="1"/>
      <c r="C176" s="1"/>
      <c r="D176" s="1"/>
      <c r="E176" s="1"/>
      <c r="F176" s="1"/>
      <c r="G176" s="1"/>
      <c r="H176" s="1"/>
      <c r="I176" s="1"/>
      <c r="J176" s="1"/>
      <c r="K176" s="1"/>
      <c r="L176" s="1"/>
      <c r="M176" s="1"/>
      <c r="N176" s="1"/>
      <c r="O176" s="1">
        <v>121.6</v>
      </c>
      <c r="P176" s="1"/>
    </row>
    <row r="177" spans="1:16" x14ac:dyDescent="0.3">
      <c r="A177" s="1">
        <v>175</v>
      </c>
      <c r="B177" s="1"/>
      <c r="C177" s="1"/>
      <c r="D177" s="1"/>
      <c r="E177" s="1"/>
      <c r="F177" s="1"/>
      <c r="G177" s="1"/>
      <c r="H177" s="1"/>
      <c r="I177" s="1"/>
      <c r="J177" s="1"/>
      <c r="K177" s="1"/>
      <c r="L177" s="1"/>
      <c r="M177" s="1"/>
      <c r="N177" s="1"/>
      <c r="O177" s="1">
        <v>122.2</v>
      </c>
      <c r="P177" s="1"/>
    </row>
    <row r="178" spans="1:16" x14ac:dyDescent="0.3">
      <c r="A178" s="1">
        <v>176</v>
      </c>
      <c r="B178" s="1"/>
      <c r="C178" s="1"/>
      <c r="D178" s="1"/>
      <c r="E178" s="1"/>
      <c r="F178" s="1"/>
      <c r="G178" s="1"/>
      <c r="H178" s="1"/>
      <c r="I178" s="1"/>
      <c r="J178" s="1"/>
      <c r="K178" s="1"/>
      <c r="L178" s="1"/>
      <c r="M178" s="1"/>
      <c r="N178" s="1"/>
      <c r="O178" s="1">
        <v>122.5</v>
      </c>
      <c r="P178" s="1"/>
    </row>
    <row r="179" spans="1:16" x14ac:dyDescent="0.3">
      <c r="A179" s="1">
        <v>177</v>
      </c>
      <c r="B179" s="1"/>
      <c r="C179" s="1"/>
      <c r="D179" s="1"/>
      <c r="E179" s="1"/>
      <c r="F179" s="1"/>
      <c r="G179" s="1"/>
      <c r="H179" s="1"/>
      <c r="I179" s="1"/>
      <c r="J179" s="1"/>
      <c r="K179" s="1"/>
      <c r="L179" s="1"/>
      <c r="M179" s="1"/>
      <c r="N179" s="1"/>
      <c r="O179" s="1">
        <v>123.6</v>
      </c>
      <c r="P179" s="1"/>
    </row>
    <row r="180" spans="1:16" x14ac:dyDescent="0.3">
      <c r="A180" s="1">
        <v>178</v>
      </c>
      <c r="B180" s="1"/>
      <c r="C180" s="1"/>
      <c r="D180" s="1"/>
      <c r="E180" s="1"/>
      <c r="F180" s="1"/>
      <c r="G180" s="1"/>
      <c r="H180" s="1"/>
      <c r="I180" s="1"/>
      <c r="J180" s="1"/>
      <c r="K180" s="1"/>
      <c r="L180" s="1"/>
      <c r="M180" s="1"/>
      <c r="N180" s="1"/>
      <c r="O180" s="1">
        <v>124.4</v>
      </c>
      <c r="P180" s="1"/>
    </row>
    <row r="181" spans="1:16" x14ac:dyDescent="0.3">
      <c r="A181" s="1">
        <v>179</v>
      </c>
      <c r="B181" s="1"/>
      <c r="C181" s="1"/>
      <c r="D181" s="1"/>
      <c r="E181" s="1"/>
      <c r="F181" s="1"/>
      <c r="G181" s="1"/>
      <c r="H181" s="1"/>
      <c r="I181" s="1"/>
      <c r="J181" s="1"/>
      <c r="K181" s="1"/>
      <c r="L181" s="1"/>
      <c r="M181" s="1"/>
      <c r="N181" s="1"/>
      <c r="O181" s="1"/>
      <c r="P181" s="1"/>
    </row>
    <row r="182" spans="1:16" x14ac:dyDescent="0.3">
      <c r="A182" s="1">
        <v>180</v>
      </c>
      <c r="B182" s="1"/>
      <c r="C182" s="1"/>
      <c r="D182" s="1"/>
      <c r="E182" s="1"/>
      <c r="F182" s="1"/>
      <c r="G182" s="1"/>
      <c r="H182" s="1"/>
      <c r="I182" s="1"/>
      <c r="J182" s="1"/>
      <c r="K182" s="1"/>
      <c r="L182" s="1"/>
      <c r="M182" s="1"/>
      <c r="N182" s="1"/>
      <c r="O182" s="1"/>
      <c r="P182"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Fir-Ds40p</vt:lpstr>
      <vt:lpstr>Fir-Ds20p</vt:lpstr>
      <vt:lpstr>Fir-Horiz</vt:lpstr>
      <vt:lpstr>Fir-Up20p</vt:lpstr>
      <vt:lpstr>Fir-Up40p</vt:lpstr>
      <vt:lpstr>LBS-Ds40p</vt:lpstr>
      <vt:lpstr>LBS-Ds20p</vt:lpstr>
      <vt:lpstr>LBS-Horiz</vt:lpstr>
      <vt:lpstr>LBS-Up20p</vt:lpstr>
      <vt:lpstr>LBS-Up40p</vt:lpstr>
      <vt:lpstr>quasi-steady RoS</vt:lpstr>
      <vt:lpstr>Byram Convective</vt:lpstr>
      <vt:lpstr>Nc data-for correlation</vt:lpstr>
      <vt:lpstr>Simulations-horiz only</vt:lpstr>
      <vt:lpstr>Cruz 2020</vt:lpstr>
      <vt:lpstr>Anova cruz 202</vt:lpstr>
      <vt:lpstr>cruz2018</vt:lpstr>
      <vt:lpstr>cruz-total data</vt:lpstr>
      <vt:lpstr>Nc gathered data</vt:lpstr>
    </vt:vector>
  </TitlesOfParts>
  <Company>Coventry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dc:creator>
  <cp:lastModifiedBy>Mohammad</cp:lastModifiedBy>
  <dcterms:created xsi:type="dcterms:W3CDTF">2023-11-24T11:38:00Z</dcterms:created>
  <dcterms:modified xsi:type="dcterms:W3CDTF">2025-02-25T19:10:06Z</dcterms:modified>
</cp:coreProperties>
</file>