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antonio_piovezan\Desktop\Dio\"/>
    </mc:Choice>
  </mc:AlternateContent>
  <xr:revisionPtr revIDLastSave="0" documentId="8_{4AF3D5D0-E6B7-416B-86AE-DC33FC7D9397}" xr6:coauthVersionLast="47" xr6:coauthVersionMax="47" xr10:uidLastSave="{00000000-0000-0000-0000-000000000000}"/>
  <bookViews>
    <workbookView xWindow="-110" yWindow="-110" windowWidth="19420" windowHeight="10300" tabRatio="0" xr2:uid="{00000000-000D-0000-FFFF-FFFF00000000}"/>
  </bookViews>
  <sheets>
    <sheet name="Planilha1" sheetId="1" r:id="rId1"/>
    <sheet name="Planilha2" sheetId="2" r:id="rId2"/>
  </sheets>
  <definedNames>
    <definedName name="aporte_realizado">Planilha1!$D$14</definedName>
    <definedName name="aporte_sugerido">Planilha1!$D$13</definedName>
    <definedName name="inv_mensal">Planilha1!$D$17</definedName>
    <definedName name="prazo_anos">Planilha1!$D$18</definedName>
    <definedName name="Renda_mensal">Planilha1!$D$11</definedName>
    <definedName name="rendimento_esperado">Planilha1!$D$12</definedName>
    <definedName name="total_acumulado">Planilha1!$D$20</definedName>
    <definedName name="tx_rend_esperado">Planilha1!$D$19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27" i="1"/>
  <c r="C26" i="1"/>
  <c r="C25" i="1"/>
  <c r="D38" i="1"/>
  <c r="D39" i="1"/>
  <c r="C38" i="1"/>
  <c r="C39" i="1"/>
  <c r="C40" i="1"/>
  <c r="D40" i="1" s="1"/>
  <c r="C41" i="1"/>
  <c r="D41" i="1" s="1"/>
  <c r="C42" i="1"/>
  <c r="D42" i="1" s="1"/>
  <c r="C37" i="1"/>
  <c r="D37" i="1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" i="2"/>
  <c r="C34" i="1"/>
  <c r="D19" i="1"/>
  <c r="D13" i="1"/>
  <c r="D17" i="1"/>
  <c r="D43" i="1" l="1"/>
  <c r="D27" i="1"/>
  <c r="D20" i="1"/>
  <c r="D21" i="1" s="1"/>
  <c r="C29" i="1"/>
  <c r="D29" i="1" s="1"/>
  <c r="D25" i="1"/>
  <c r="C30" i="1"/>
  <c r="D30" i="1" s="1"/>
  <c r="D26" i="1"/>
  <c r="D28" i="1"/>
</calcChain>
</file>

<file path=xl/sharedStrings.xml><?xml version="1.0" encoding="utf-8"?>
<sst xmlns="http://schemas.openxmlformats.org/spreadsheetml/2006/main" count="74" uniqueCount="38">
  <si>
    <t>Rendimento Esperado</t>
  </si>
  <si>
    <t>Investimento Mensal</t>
  </si>
  <si>
    <t>Prazo de investimento em anos</t>
  </si>
  <si>
    <t>Taxa de  Rendimento esperada mensal</t>
  </si>
  <si>
    <t>Total Acumulado</t>
  </si>
  <si>
    <t>Dividendos Mensais</t>
  </si>
  <si>
    <t>01 ano</t>
  </si>
  <si>
    <t>02 anos</t>
  </si>
  <si>
    <t>05 anos</t>
  </si>
  <si>
    <t>10 anos</t>
  </si>
  <si>
    <t>20 anos</t>
  </si>
  <si>
    <t>30 anos</t>
  </si>
  <si>
    <t>Renda Mensal</t>
  </si>
  <si>
    <t>Aporte Mensal Realizado</t>
  </si>
  <si>
    <t>RENDA E APORTE MENSAL</t>
  </si>
  <si>
    <t>ACUMULAÇÃO</t>
  </si>
  <si>
    <t>DIVIDENDOS</t>
  </si>
  <si>
    <t>PATRIMONIO ACUMULADO</t>
  </si>
  <si>
    <t>PRAZO EM ANOS</t>
  </si>
  <si>
    <t>ACUMULADO</t>
  </si>
  <si>
    <t>Agressivo</t>
  </si>
  <si>
    <t>VALOR A SER INVESTIDO POR MÊS</t>
  </si>
  <si>
    <t>PERFIL</t>
  </si>
  <si>
    <t>TIPO DE FII</t>
  </si>
  <si>
    <t>Percentual</t>
  </si>
  <si>
    <t>Valores</t>
  </si>
  <si>
    <t>TIJOLO</t>
  </si>
  <si>
    <t>HÍBRIDO</t>
  </si>
  <si>
    <t>PAPEL</t>
  </si>
  <si>
    <t>DESENVOLVIMENTO</t>
  </si>
  <si>
    <t>FOFs</t>
  </si>
  <si>
    <t>HOTELARIA</t>
  </si>
  <si>
    <t>TOTAL</t>
  </si>
  <si>
    <t>Conservador</t>
  </si>
  <si>
    <t>Moderado</t>
  </si>
  <si>
    <t>%</t>
  </si>
  <si>
    <t>Chave</t>
  </si>
  <si>
    <t>Aporte Mensal Sugerido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</si>
</sst>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2" tint="-0.74999237037263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ck">
        <color theme="0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/>
      <top style="thick">
        <color theme="0"/>
      </top>
      <bottom/>
      <diagonal/>
    </border>
    <border>
      <left/>
      <right style="thick">
        <color theme="1" tint="0.34998626667073579"/>
      </right>
      <top style="thick">
        <color theme="0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indexed="64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thick">
        <color theme="1" tint="0.34998626667073579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indexed="64"/>
      </left>
      <right/>
      <top style="medium">
        <color theme="0" tint="-0.249977111117893"/>
      </top>
      <bottom style="medium">
        <color indexed="64"/>
      </bottom>
      <diagonal/>
    </border>
    <border>
      <left/>
      <right style="thick">
        <color theme="1" tint="0.34998626667073579"/>
      </right>
      <top style="medium">
        <color theme="0" tint="-0.249977111117893"/>
      </top>
      <bottom style="medium">
        <color indexed="64"/>
      </bottom>
      <diagonal/>
    </border>
    <border>
      <left style="thick">
        <color theme="1" tint="0.34998626667073579"/>
      </left>
      <right style="medium">
        <color indexed="64"/>
      </right>
      <top style="medium">
        <color theme="0" tint="-0.249977111117893"/>
      </top>
      <bottom style="medium">
        <color indexed="64"/>
      </bottom>
      <diagonal/>
    </border>
    <border>
      <left style="thick">
        <color theme="1" tint="0.34998626667073579"/>
      </left>
      <right style="medium">
        <color indexed="64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indexed="64"/>
      </left>
      <right/>
      <top style="thin">
        <color theme="0"/>
      </top>
      <bottom style="medium">
        <color theme="0" tint="-0.249977111117893"/>
      </bottom>
      <diagonal/>
    </border>
    <border>
      <left/>
      <right style="medium">
        <color indexed="64"/>
      </right>
      <top style="thin">
        <color theme="0"/>
      </top>
      <bottom style="medium">
        <color theme="0" tint="-0.249977111117893"/>
      </bottom>
      <diagonal/>
    </border>
    <border>
      <left/>
      <right style="medium">
        <color indexed="64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indexed="64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theme="0"/>
      </top>
      <bottom style="medium">
        <color theme="0" tint="-0.249977111117893"/>
      </bottom>
      <diagonal/>
    </border>
    <border>
      <left/>
      <right style="medium">
        <color indexed="64"/>
      </right>
      <top style="medium">
        <color theme="0" tint="-0.249977111117893"/>
      </top>
      <bottom/>
      <diagonal/>
    </border>
    <border>
      <left/>
      <right style="medium">
        <color indexed="64"/>
      </right>
      <top style="medium">
        <color theme="0" tint="-0.249977111117893"/>
      </top>
      <bottom style="medium">
        <color indexed="64"/>
      </bottom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indexed="64"/>
      </bottom>
      <diagonal/>
    </border>
    <border>
      <left style="medium">
        <color theme="0" tint="-0.249977111117893"/>
      </left>
      <right style="medium">
        <color indexed="64"/>
      </right>
      <top style="thin">
        <color theme="0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indexed="64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indexed="64"/>
      </right>
      <top style="medium">
        <color theme="0" tint="-0.249977111117893"/>
      </top>
      <bottom style="medium">
        <color indexed="64"/>
      </bottom>
      <diagonal/>
    </border>
    <border>
      <left/>
      <right style="medium">
        <color theme="0" tint="-0.249977111117893"/>
      </right>
      <top style="thin">
        <color theme="0"/>
      </top>
      <bottom style="medium">
        <color theme="0" tint="-0.249977111117893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medium">
        <color theme="0" tint="-0.249977111117893"/>
      </right>
      <top style="thin">
        <color theme="0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64">
    <xf numFmtId="0" fontId="0" fillId="0" borderId="0" xfId="0"/>
    <xf numFmtId="0" fontId="0" fillId="6" borderId="2" xfId="0" applyFill="1" applyBorder="1" applyAlignment="1">
      <alignment horizontal="left"/>
    </xf>
    <xf numFmtId="0" fontId="0" fillId="0" borderId="4" xfId="0" applyBorder="1"/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4" borderId="8" xfId="4" applyFont="1" applyFill="1" applyBorder="1" applyAlignment="1">
      <alignment horizontal="center"/>
    </xf>
    <xf numFmtId="0" fontId="5" fillId="4" borderId="9" xfId="4" applyFont="1" applyFill="1" applyBorder="1" applyAlignment="1">
      <alignment horizontal="center"/>
    </xf>
    <xf numFmtId="0" fontId="5" fillId="4" borderId="10" xfId="4" applyFont="1" applyFill="1" applyBorder="1" applyAlignment="1">
      <alignment horizontal="center"/>
    </xf>
    <xf numFmtId="0" fontId="0" fillId="6" borderId="11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0" fontId="0" fillId="6" borderId="22" xfId="0" applyFill="1" applyBorder="1" applyAlignment="1">
      <alignment horizontal="left"/>
    </xf>
    <xf numFmtId="0" fontId="0" fillId="6" borderId="35" xfId="0" applyFill="1" applyBorder="1" applyAlignment="1">
      <alignment horizontal="left"/>
    </xf>
    <xf numFmtId="0" fontId="4" fillId="8" borderId="22" xfId="0" applyFont="1" applyFill="1" applyBorder="1" applyAlignment="1">
      <alignment horizontal="left"/>
    </xf>
    <xf numFmtId="0" fontId="4" fillId="8" borderId="35" xfId="0" applyFont="1" applyFill="1" applyBorder="1" applyAlignment="1">
      <alignment horizontal="left"/>
    </xf>
    <xf numFmtId="8" fontId="4" fillId="8" borderId="33" xfId="0" applyNumberFormat="1" applyFont="1" applyFill="1" applyBorder="1" applyAlignment="1">
      <alignment horizontal="right" vertical="center"/>
    </xf>
    <xf numFmtId="0" fontId="4" fillId="8" borderId="36" xfId="0" applyFont="1" applyFill="1" applyBorder="1" applyAlignment="1">
      <alignment horizontal="left"/>
    </xf>
    <xf numFmtId="0" fontId="4" fillId="8" borderId="37" xfId="0" applyFont="1" applyFill="1" applyBorder="1" applyAlignment="1">
      <alignment horizontal="left"/>
    </xf>
    <xf numFmtId="8" fontId="4" fillId="8" borderId="34" xfId="0" applyNumberFormat="1" applyFont="1" applyFill="1" applyBorder="1"/>
    <xf numFmtId="0" fontId="2" fillId="2" borderId="0" xfId="3" applyBorder="1"/>
    <xf numFmtId="0" fontId="2" fillId="2" borderId="0" xfId="3"/>
    <xf numFmtId="0" fontId="4" fillId="6" borderId="0" xfId="0" applyFont="1" applyFill="1"/>
    <xf numFmtId="44" fontId="4" fillId="6" borderId="0" xfId="1" applyFont="1" applyFill="1"/>
    <xf numFmtId="44" fontId="0" fillId="0" borderId="0" xfId="0" applyNumberFormat="1"/>
    <xf numFmtId="0" fontId="0" fillId="9" borderId="0" xfId="0" applyFill="1"/>
    <xf numFmtId="44" fontId="0" fillId="9" borderId="0" xfId="0" applyNumberFormat="1" applyFill="1"/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6" fillId="0" borderId="0" xfId="0" applyFont="1"/>
    <xf numFmtId="9" fontId="0" fillId="0" borderId="0" xfId="2" applyFont="1"/>
    <xf numFmtId="0" fontId="6" fillId="0" borderId="4" xfId="0" applyFont="1" applyBorder="1"/>
    <xf numFmtId="9" fontId="0" fillId="0" borderId="4" xfId="2" applyFont="1" applyBorder="1"/>
    <xf numFmtId="0" fontId="2" fillId="2" borderId="0" xfId="3" applyAlignment="1">
      <alignment horizontal="center"/>
    </xf>
    <xf numFmtId="0" fontId="4" fillId="6" borderId="2" xfId="0" applyFont="1" applyFill="1" applyBorder="1"/>
    <xf numFmtId="164" fontId="4" fillId="6" borderId="14" xfId="0" applyNumberFormat="1" applyFont="1" applyFill="1" applyBorder="1" applyAlignment="1">
      <alignment horizontal="right"/>
    </xf>
    <xf numFmtId="164" fontId="4" fillId="6" borderId="3" xfId="0" applyNumberFormat="1" applyFont="1" applyFill="1" applyBorder="1"/>
    <xf numFmtId="0" fontId="4" fillId="6" borderId="16" xfId="0" applyFont="1" applyFill="1" applyBorder="1"/>
    <xf numFmtId="164" fontId="4" fillId="6" borderId="28" xfId="0" applyNumberFormat="1" applyFont="1" applyFill="1" applyBorder="1"/>
    <xf numFmtId="0" fontId="4" fillId="6" borderId="26" xfId="0" applyFont="1" applyFill="1" applyBorder="1"/>
    <xf numFmtId="164" fontId="4" fillId="6" borderId="15" xfId="0" applyNumberFormat="1" applyFont="1" applyFill="1" applyBorder="1" applyAlignment="1">
      <alignment horizontal="right"/>
    </xf>
    <xf numFmtId="164" fontId="4" fillId="6" borderId="25" xfId="0" applyNumberFormat="1" applyFont="1" applyFill="1" applyBorder="1" applyAlignment="1">
      <alignment horizontal="right"/>
    </xf>
    <xf numFmtId="164" fontId="4" fillId="6" borderId="24" xfId="0" applyNumberFormat="1" applyFont="1" applyFill="1" applyBorder="1"/>
    <xf numFmtId="164" fontId="4" fillId="6" borderId="30" xfId="0" applyNumberFormat="1" applyFont="1" applyFill="1" applyBorder="1" applyAlignment="1">
      <alignment horizontal="right"/>
    </xf>
    <xf numFmtId="0" fontId="4" fillId="6" borderId="18" xfId="0" applyFont="1" applyFill="1" applyBorder="1"/>
    <xf numFmtId="164" fontId="4" fillId="6" borderId="31" xfId="0" applyNumberFormat="1" applyFont="1" applyFill="1" applyBorder="1" applyAlignment="1">
      <alignment horizontal="right"/>
    </xf>
    <xf numFmtId="164" fontId="4" fillId="6" borderId="29" xfId="0" applyNumberFormat="1" applyFont="1" applyFill="1" applyBorder="1"/>
    <xf numFmtId="0" fontId="7" fillId="7" borderId="22" xfId="0" applyFont="1" applyFill="1" applyBorder="1" applyAlignment="1">
      <alignment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/>
    </xf>
    <xf numFmtId="164" fontId="0" fillId="10" borderId="32" xfId="0" applyNumberFormat="1" applyFill="1" applyBorder="1" applyAlignment="1">
      <alignment horizontal="right" vertical="center"/>
    </xf>
    <xf numFmtId="164" fontId="0" fillId="0" borderId="3" xfId="0" applyNumberFormat="1" applyBorder="1" applyProtection="1">
      <protection locked="0"/>
    </xf>
    <xf numFmtId="10" fontId="0" fillId="0" borderId="21" xfId="0" applyNumberFormat="1" applyBorder="1" applyProtection="1">
      <protection locked="0"/>
    </xf>
    <xf numFmtId="164" fontId="0" fillId="0" borderId="21" xfId="0" applyNumberFormat="1" applyBorder="1" applyProtection="1">
      <protection locked="0"/>
    </xf>
    <xf numFmtId="164" fontId="0" fillId="0" borderId="20" xfId="0" applyNumberFormat="1" applyBorder="1" applyProtection="1">
      <protection locked="0"/>
    </xf>
    <xf numFmtId="0" fontId="0" fillId="0" borderId="33" xfId="0" applyBorder="1" applyProtection="1">
      <protection locked="0"/>
    </xf>
    <xf numFmtId="10" fontId="0" fillId="0" borderId="33" xfId="0" applyNumberFormat="1" applyBorder="1" applyProtection="1">
      <protection locked="0"/>
    </xf>
  </cellXfs>
  <cellStyles count="5">
    <cellStyle name="Cálculo" xfId="4" builtinId="22"/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8</xdr:row>
      <xdr:rowOff>9071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41CCDBA-068D-41C1-814D-12CA1FB323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658"/>
        <a:stretch/>
      </xdr:blipFill>
      <xdr:spPr>
        <a:xfrm>
          <a:off x="0" y="0"/>
          <a:ext cx="6821714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G43"/>
  <sheetViews>
    <sheetView showGridLines="0" tabSelected="1" topLeftCell="A9" zoomScale="70" zoomScaleNormal="70" workbookViewId="0">
      <selection activeCell="D19" sqref="D19"/>
    </sheetView>
  </sheetViews>
  <sheetFormatPr defaultColWidth="0" defaultRowHeight="14.5" x14ac:dyDescent="0.35"/>
  <cols>
    <col min="1" max="1" width="8.7265625" customWidth="1"/>
    <col min="2" max="2" width="36.54296875" bestFit="1" customWidth="1"/>
    <col min="3" max="3" width="26.7265625" bestFit="1" customWidth="1"/>
    <col min="4" max="4" width="17" bestFit="1" customWidth="1"/>
    <col min="5" max="5" width="8.7265625" customWidth="1"/>
    <col min="6" max="6" width="8.7265625" hidden="1" customWidth="1"/>
    <col min="8" max="16384" width="8.7265625" hidden="1"/>
  </cols>
  <sheetData>
    <row r="9" spans="2:4" ht="15" thickBot="1" x14ac:dyDescent="0.4"/>
    <row r="10" spans="2:4" ht="21.5" thickBot="1" x14ac:dyDescent="0.55000000000000004">
      <c r="B10" s="9" t="s">
        <v>14</v>
      </c>
      <c r="C10" s="10"/>
      <c r="D10" s="11"/>
    </row>
    <row r="11" spans="2:4" ht="15.5" thickTop="1" thickBot="1" x14ac:dyDescent="0.4">
      <c r="B11" s="12" t="s">
        <v>12</v>
      </c>
      <c r="C11" s="13"/>
      <c r="D11" s="58">
        <v>2000</v>
      </c>
    </row>
    <row r="12" spans="2:4" ht="15" thickBot="1" x14ac:dyDescent="0.4">
      <c r="B12" s="15" t="s">
        <v>0</v>
      </c>
      <c r="C12" s="16"/>
      <c r="D12" s="59">
        <v>8.8999999999999999E-3</v>
      </c>
    </row>
    <row r="13" spans="2:4" ht="15" thickBot="1" x14ac:dyDescent="0.4">
      <c r="B13" s="1" t="s">
        <v>37</v>
      </c>
      <c r="C13" s="14"/>
      <c r="D13" s="60">
        <f>Renda_mensal*0.1</f>
        <v>200</v>
      </c>
    </row>
    <row r="14" spans="2:4" ht="15" thickBot="1" x14ac:dyDescent="0.4">
      <c r="B14" s="17" t="s">
        <v>13</v>
      </c>
      <c r="C14" s="18"/>
      <c r="D14" s="61">
        <v>300</v>
      </c>
    </row>
    <row r="15" spans="2:4" ht="15" thickBot="1" x14ac:dyDescent="0.4"/>
    <row r="16" spans="2:4" ht="21" x14ac:dyDescent="0.5">
      <c r="B16" s="3" t="s">
        <v>15</v>
      </c>
      <c r="C16" s="4"/>
      <c r="D16" s="5"/>
    </row>
    <row r="17" spans="2:4" ht="15" thickBot="1" x14ac:dyDescent="0.4">
      <c r="B17" s="19" t="s">
        <v>1</v>
      </c>
      <c r="C17" s="20"/>
      <c r="D17" s="57">
        <f>$D$14</f>
        <v>300</v>
      </c>
    </row>
    <row r="18" spans="2:4" ht="15" thickBot="1" x14ac:dyDescent="0.4">
      <c r="B18" s="19" t="s">
        <v>2</v>
      </c>
      <c r="C18" s="20"/>
      <c r="D18" s="62">
        <v>1</v>
      </c>
    </row>
    <row r="19" spans="2:4" ht="15" thickBot="1" x14ac:dyDescent="0.4">
      <c r="B19" s="19" t="s">
        <v>3</v>
      </c>
      <c r="C19" s="20"/>
      <c r="D19" s="63">
        <f>rendimento_esperado</f>
        <v>8.8999999999999999E-3</v>
      </c>
    </row>
    <row r="20" spans="2:4" ht="15" thickBot="1" x14ac:dyDescent="0.4">
      <c r="B20" s="21" t="s">
        <v>4</v>
      </c>
      <c r="C20" s="22"/>
      <c r="D20" s="23">
        <f>-1*FV(tx_rend_esperado,prazo_anos*12,inv_mensal)</f>
        <v>3781.5540542498525</v>
      </c>
    </row>
    <row r="21" spans="2:4" ht="15" thickBot="1" x14ac:dyDescent="0.4">
      <c r="B21" s="24" t="s">
        <v>5</v>
      </c>
      <c r="C21" s="25"/>
      <c r="D21" s="26">
        <f>D20*D19</f>
        <v>33.655831082823688</v>
      </c>
    </row>
    <row r="22" spans="2:4" ht="15" thickBot="1" x14ac:dyDescent="0.4"/>
    <row r="23" spans="2:4" ht="21" x14ac:dyDescent="0.35">
      <c r="B23" s="6" t="s">
        <v>17</v>
      </c>
      <c r="C23" s="7"/>
      <c r="D23" s="8"/>
    </row>
    <row r="24" spans="2:4" ht="16.5" thickBot="1" x14ac:dyDescent="0.45">
      <c r="B24" s="54" t="s">
        <v>18</v>
      </c>
      <c r="C24" s="55" t="s">
        <v>19</v>
      </c>
      <c r="D24" s="56" t="s">
        <v>16</v>
      </c>
    </row>
    <row r="25" spans="2:4" ht="15" thickBot="1" x14ac:dyDescent="0.4">
      <c r="B25" s="41" t="s">
        <v>6</v>
      </c>
      <c r="C25" s="42">
        <f>-1*FV($D$19,1*12,$D$17)</f>
        <v>3781.5540542498525</v>
      </c>
      <c r="D25" s="43">
        <f>C25*tx_rend_esperado</f>
        <v>33.655831082823688</v>
      </c>
    </row>
    <row r="26" spans="2:4" ht="15" thickBot="1" x14ac:dyDescent="0.4">
      <c r="B26" s="44" t="s">
        <v>7</v>
      </c>
      <c r="C26" s="42">
        <f>-1*FV($D$19,2*12,$D$17)</f>
        <v>7987.3459234343809</v>
      </c>
      <c r="D26" s="45">
        <f>C26*tx_rend_esperado</f>
        <v>71.087378718565986</v>
      </c>
    </row>
    <row r="27" spans="2:4" ht="15" thickBot="1" x14ac:dyDescent="0.4">
      <c r="B27" s="46" t="s">
        <v>8</v>
      </c>
      <c r="C27" s="47">
        <f>-1*FV($D$19,5*12,$D$17)</f>
        <v>23653.379990532543</v>
      </c>
      <c r="D27" s="45">
        <f>C27*tx_rend_esperado</f>
        <v>210.51508191573964</v>
      </c>
    </row>
    <row r="28" spans="2:4" ht="15" thickBot="1" x14ac:dyDescent="0.4">
      <c r="B28" s="46" t="s">
        <v>9</v>
      </c>
      <c r="C28" s="48">
        <f>-1*FV($D$19,10*12,$D$17)</f>
        <v>63904.73740203536</v>
      </c>
      <c r="D28" s="49">
        <f>C28*tx_rend_esperado</f>
        <v>568.75216287811475</v>
      </c>
    </row>
    <row r="29" spans="2:4" ht="15" thickBot="1" x14ac:dyDescent="0.4">
      <c r="B29" s="46" t="s">
        <v>10</v>
      </c>
      <c r="C29" s="50">
        <f>-1*FV($D$19,_xlfn.NUMBERVALUE(LEFT(B29,2)*12),$D$17)</f>
        <v>248962.6668559559</v>
      </c>
      <c r="D29" s="43">
        <f>C29*tx_rend_esperado</f>
        <v>2215.7677350180074</v>
      </c>
    </row>
    <row r="30" spans="2:4" ht="15" thickBot="1" x14ac:dyDescent="0.4">
      <c r="B30" s="51" t="s">
        <v>11</v>
      </c>
      <c r="C30" s="52">
        <f>-1*FV($D$19,_xlfn.NUMBERVALUE(LEFT(B30,2)*12),$D$17)</f>
        <v>784860.92175875243</v>
      </c>
      <c r="D30" s="53">
        <f>C30*tx_rend_esperado</f>
        <v>6985.2622036528965</v>
      </c>
    </row>
    <row r="33" spans="2:4" x14ac:dyDescent="0.35">
      <c r="B33" s="27" t="s">
        <v>22</v>
      </c>
      <c r="C33" s="40" t="s">
        <v>34</v>
      </c>
      <c r="D33" s="28"/>
    </row>
    <row r="34" spans="2:4" x14ac:dyDescent="0.35">
      <c r="B34" s="29" t="s">
        <v>21</v>
      </c>
      <c r="C34" s="30">
        <f>inv_mensal</f>
        <v>300</v>
      </c>
      <c r="D34" s="29"/>
    </row>
    <row r="36" spans="2:4" x14ac:dyDescent="0.35">
      <c r="B36" s="34" t="s">
        <v>23</v>
      </c>
      <c r="C36" s="35" t="s">
        <v>24</v>
      </c>
      <c r="D36" s="35" t="s">
        <v>25</v>
      </c>
    </row>
    <row r="37" spans="2:4" x14ac:dyDescent="0.35">
      <c r="B37" t="s">
        <v>28</v>
      </c>
      <c r="C37" t="str">
        <f>$C$33&amp;" - "&amp;B37</f>
        <v>Moderado - PAPEL</v>
      </c>
      <c r="D37" s="31">
        <f>$C$34*_xlfn.XLOOKUP(Planilha1!C37,Planilha2!A:A,Planilha2!D:D)</f>
        <v>96</v>
      </c>
    </row>
    <row r="38" spans="2:4" x14ac:dyDescent="0.35">
      <c r="B38" t="s">
        <v>26</v>
      </c>
      <c r="C38" t="str">
        <f t="shared" ref="C38:C42" si="0">$C$33&amp;" - "&amp;B38</f>
        <v>Moderado - TIJOLO</v>
      </c>
      <c r="D38" s="31">
        <f>$C$34*_xlfn.XLOOKUP(Planilha1!C38,Planilha2!A:A,Planilha2!D:D)</f>
        <v>90</v>
      </c>
    </row>
    <row r="39" spans="2:4" x14ac:dyDescent="0.35">
      <c r="B39" t="s">
        <v>27</v>
      </c>
      <c r="C39" t="str">
        <f t="shared" si="0"/>
        <v>Moderado - HÍBRIDO</v>
      </c>
      <c r="D39" s="31">
        <f>$C$34*_xlfn.XLOOKUP(Planilha1!C39,Planilha2!A:A,Planilha2!D:D)</f>
        <v>24</v>
      </c>
    </row>
    <row r="40" spans="2:4" x14ac:dyDescent="0.35">
      <c r="B40" t="s">
        <v>30</v>
      </c>
      <c r="C40" t="str">
        <f t="shared" si="0"/>
        <v>Moderado - FOFs</v>
      </c>
      <c r="D40" s="31">
        <f>$C$34*_xlfn.XLOOKUP(Planilha1!C40,Planilha2!A:A,Planilha2!D:D)</f>
        <v>30</v>
      </c>
    </row>
    <row r="41" spans="2:4" x14ac:dyDescent="0.35">
      <c r="B41" t="s">
        <v>29</v>
      </c>
      <c r="C41" t="str">
        <f t="shared" si="0"/>
        <v>Moderado - DESENVOLVIMENTO</v>
      </c>
      <c r="D41" s="31">
        <f>$C$34*_xlfn.XLOOKUP(Planilha1!C41,Planilha2!A:A,Planilha2!D:D)</f>
        <v>30</v>
      </c>
    </row>
    <row r="42" spans="2:4" x14ac:dyDescent="0.35">
      <c r="B42" t="s">
        <v>31</v>
      </c>
      <c r="C42" t="str">
        <f t="shared" si="0"/>
        <v>Moderado - HOTELARIA</v>
      </c>
      <c r="D42" s="31">
        <f>$C$34*_xlfn.XLOOKUP(Planilha1!C42,Planilha2!A:A,Planilha2!D:D)</f>
        <v>30</v>
      </c>
    </row>
    <row r="43" spans="2:4" x14ac:dyDescent="0.35">
      <c r="B43" s="32" t="s">
        <v>32</v>
      </c>
      <c r="C43" s="32"/>
      <c r="D43" s="33">
        <f>SUM(D37:D42)</f>
        <v>300</v>
      </c>
    </row>
  </sheetData>
  <mergeCells count="12">
    <mergeCell ref="B10:D10"/>
    <mergeCell ref="B23:D23"/>
    <mergeCell ref="B16:D16"/>
    <mergeCell ref="B11:C11"/>
    <mergeCell ref="B12:C12"/>
    <mergeCell ref="B13:C13"/>
    <mergeCell ref="B14:C14"/>
    <mergeCell ref="B17:C17"/>
    <mergeCell ref="B18:C18"/>
    <mergeCell ref="B19:C19"/>
    <mergeCell ref="B20:C20"/>
    <mergeCell ref="B21:C21"/>
  </mergeCells>
  <dataValidations count="1">
    <dataValidation type="list" allowBlank="1" showInputMessage="1" showErrorMessage="1" sqref="C33" xr:uid="{D77A2001-E584-4256-A5A7-758C00DA3C9A}">
      <formula1>"Conservador, Moderado, Agressivo"</formula1>
    </dataValidation>
  </dataValidations>
  <pageMargins left="0.7" right="0.7" top="0.75" bottom="0.75" header="0.3" footer="0.3"/>
  <headerFooter>
    <oddFooter>&amp;C_x000D_&amp;1#&amp;"Calibri"&amp;10&amp;K000000 Classificação da informação: Uso Interno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3ED6-4BFC-4221-98BC-F776AFA23D61}">
  <dimension ref="A1:D19"/>
  <sheetViews>
    <sheetView workbookViewId="0">
      <selection activeCell="D10" sqref="D10"/>
    </sheetView>
  </sheetViews>
  <sheetFormatPr defaultRowHeight="14.5" x14ac:dyDescent="0.35"/>
  <cols>
    <col min="1" max="1" width="17.81640625" bestFit="1" customWidth="1"/>
    <col min="2" max="2" width="11.08984375" bestFit="1" customWidth="1"/>
    <col min="3" max="3" width="17.453125" bestFit="1" customWidth="1"/>
    <col min="4" max="4" width="8.7265625" style="37"/>
  </cols>
  <sheetData>
    <row r="1" spans="1:4" x14ac:dyDescent="0.35">
      <c r="A1" t="s">
        <v>36</v>
      </c>
      <c r="B1" t="s">
        <v>22</v>
      </c>
      <c r="C1" t="s">
        <v>23</v>
      </c>
      <c r="D1" s="37" t="s">
        <v>35</v>
      </c>
    </row>
    <row r="2" spans="1:4" x14ac:dyDescent="0.35">
      <c r="A2" t="str">
        <f>B2&amp;" - "&amp;C2</f>
        <v>Conservador - PAPEL</v>
      </c>
      <c r="B2" t="s">
        <v>33</v>
      </c>
      <c r="C2" s="36" t="s">
        <v>28</v>
      </c>
      <c r="D2" s="37">
        <v>0.3</v>
      </c>
    </row>
    <row r="3" spans="1:4" x14ac:dyDescent="0.35">
      <c r="A3" t="str">
        <f t="shared" ref="A3:A19" si="0">B3&amp;" - "&amp;C3</f>
        <v>Conservador - TIJOLO</v>
      </c>
      <c r="B3" t="s">
        <v>33</v>
      </c>
      <c r="C3" s="36" t="s">
        <v>26</v>
      </c>
      <c r="D3" s="37">
        <v>0.5</v>
      </c>
    </row>
    <row r="4" spans="1:4" x14ac:dyDescent="0.35">
      <c r="A4" t="str">
        <f t="shared" si="0"/>
        <v>Conservador - HÍBRIDO</v>
      </c>
      <c r="B4" t="s">
        <v>33</v>
      </c>
      <c r="C4" s="36" t="s">
        <v>27</v>
      </c>
      <c r="D4" s="37">
        <v>0.1</v>
      </c>
    </row>
    <row r="5" spans="1:4" x14ac:dyDescent="0.35">
      <c r="A5" t="str">
        <f t="shared" si="0"/>
        <v>Conservador - FOFs</v>
      </c>
      <c r="B5" t="s">
        <v>33</v>
      </c>
      <c r="C5" s="36" t="s">
        <v>30</v>
      </c>
      <c r="D5" s="37">
        <v>0.1</v>
      </c>
    </row>
    <row r="6" spans="1:4" x14ac:dyDescent="0.35">
      <c r="A6" t="str">
        <f t="shared" si="0"/>
        <v>Conservador - DESENVOLVIMENTO</v>
      </c>
      <c r="B6" t="s">
        <v>33</v>
      </c>
      <c r="C6" s="36" t="s">
        <v>29</v>
      </c>
      <c r="D6" s="37">
        <v>0</v>
      </c>
    </row>
    <row r="7" spans="1:4" ht="15" thickBot="1" x14ac:dyDescent="0.4">
      <c r="A7" s="2" t="str">
        <f t="shared" si="0"/>
        <v>Conservador - HOTELARIA</v>
      </c>
      <c r="B7" s="2" t="s">
        <v>33</v>
      </c>
      <c r="C7" s="38" t="s">
        <v>31</v>
      </c>
      <c r="D7" s="39">
        <v>0</v>
      </c>
    </row>
    <row r="8" spans="1:4" x14ac:dyDescent="0.35">
      <c r="A8" t="str">
        <f t="shared" si="0"/>
        <v>Moderado - PAPEL</v>
      </c>
      <c r="B8" t="s">
        <v>34</v>
      </c>
      <c r="C8" s="36" t="s">
        <v>28</v>
      </c>
      <c r="D8" s="37">
        <v>0.32</v>
      </c>
    </row>
    <row r="9" spans="1:4" x14ac:dyDescent="0.35">
      <c r="A9" t="str">
        <f t="shared" si="0"/>
        <v>Moderado - TIJOLO</v>
      </c>
      <c r="B9" t="s">
        <v>34</v>
      </c>
      <c r="C9" s="36" t="s">
        <v>26</v>
      </c>
      <c r="D9" s="37">
        <v>0.3</v>
      </c>
    </row>
    <row r="10" spans="1:4" x14ac:dyDescent="0.35">
      <c r="A10" t="str">
        <f t="shared" si="0"/>
        <v>Moderado - HÍBRIDO</v>
      </c>
      <c r="B10" t="s">
        <v>34</v>
      </c>
      <c r="C10" s="36" t="s">
        <v>27</v>
      </c>
      <c r="D10" s="37">
        <v>0.08</v>
      </c>
    </row>
    <row r="11" spans="1:4" x14ac:dyDescent="0.35">
      <c r="A11" t="str">
        <f t="shared" si="0"/>
        <v>Moderado - FOFs</v>
      </c>
      <c r="B11" t="s">
        <v>34</v>
      </c>
      <c r="C11" s="36" t="s">
        <v>30</v>
      </c>
      <c r="D11" s="37">
        <v>0.1</v>
      </c>
    </row>
    <row r="12" spans="1:4" x14ac:dyDescent="0.35">
      <c r="A12" t="str">
        <f t="shared" si="0"/>
        <v>Moderado - DESENVOLVIMENTO</v>
      </c>
      <c r="B12" t="s">
        <v>34</v>
      </c>
      <c r="C12" s="36" t="s">
        <v>29</v>
      </c>
      <c r="D12" s="37">
        <v>0.1</v>
      </c>
    </row>
    <row r="13" spans="1:4" ht="15" thickBot="1" x14ac:dyDescent="0.4">
      <c r="A13" s="2" t="str">
        <f t="shared" si="0"/>
        <v>Moderado - HOTELARIA</v>
      </c>
      <c r="B13" s="2" t="s">
        <v>34</v>
      </c>
      <c r="C13" s="38" t="s">
        <v>31</v>
      </c>
      <c r="D13" s="39">
        <v>0.1</v>
      </c>
    </row>
    <row r="14" spans="1:4" x14ac:dyDescent="0.35">
      <c r="A14" t="str">
        <f t="shared" si="0"/>
        <v>Agressivo - PAPEL</v>
      </c>
      <c r="B14" t="s">
        <v>20</v>
      </c>
      <c r="C14" s="36" t="s">
        <v>28</v>
      </c>
      <c r="D14" s="37">
        <v>0.5</v>
      </c>
    </row>
    <row r="15" spans="1:4" x14ac:dyDescent="0.35">
      <c r="A15" t="str">
        <f t="shared" si="0"/>
        <v>Agressivo - TIJOLO</v>
      </c>
      <c r="B15" t="s">
        <v>20</v>
      </c>
      <c r="C15" s="36" t="s">
        <v>26</v>
      </c>
      <c r="D15" s="37">
        <v>0.1</v>
      </c>
    </row>
    <row r="16" spans="1:4" x14ac:dyDescent="0.35">
      <c r="A16" t="str">
        <f t="shared" si="0"/>
        <v>Agressivo - HÍBRIDO</v>
      </c>
      <c r="B16" t="s">
        <v>20</v>
      </c>
      <c r="C16" s="36" t="s">
        <v>27</v>
      </c>
      <c r="D16" s="37">
        <v>0.05</v>
      </c>
    </row>
    <row r="17" spans="1:4" x14ac:dyDescent="0.35">
      <c r="A17" t="str">
        <f t="shared" si="0"/>
        <v>Agressivo - FOFs</v>
      </c>
      <c r="B17" t="s">
        <v>20</v>
      </c>
      <c r="C17" s="36" t="s">
        <v>30</v>
      </c>
      <c r="D17" s="37">
        <v>0.05</v>
      </c>
    </row>
    <row r="18" spans="1:4" x14ac:dyDescent="0.35">
      <c r="A18" t="str">
        <f t="shared" si="0"/>
        <v>Agressivo - DESENVOLVIMENTO</v>
      </c>
      <c r="B18" t="s">
        <v>20</v>
      </c>
      <c r="C18" s="36" t="s">
        <v>29</v>
      </c>
      <c r="D18" s="37">
        <v>0.2</v>
      </c>
    </row>
    <row r="19" spans="1:4" x14ac:dyDescent="0.35">
      <c r="A19" t="str">
        <f t="shared" si="0"/>
        <v>Agressivo - HOTELARIA</v>
      </c>
      <c r="B19" t="s">
        <v>20</v>
      </c>
      <c r="C19" s="36" t="s">
        <v>31</v>
      </c>
      <c r="D19" s="37">
        <v>0.1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Planilha1</vt:lpstr>
      <vt:lpstr>Planilha2</vt:lpstr>
      <vt:lpstr>aporte_realizado</vt:lpstr>
      <vt:lpstr>aporte_sugerido</vt:lpstr>
      <vt:lpstr>inv_mensal</vt:lpstr>
      <vt:lpstr>prazo_anos</vt:lpstr>
      <vt:lpstr>Renda_mensal</vt:lpstr>
      <vt:lpstr>rendimento_esperado</vt:lpstr>
      <vt:lpstr>total_acumulado</vt:lpstr>
      <vt:lpstr>tx_rend_esperado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Vinicius Piovezan</dc:creator>
  <cp:keywords/>
  <dc:description/>
  <cp:lastModifiedBy>Antonio Vinicius Piovezan</cp:lastModifiedBy>
  <cp:revision/>
  <dcterms:created xsi:type="dcterms:W3CDTF">2025-06-16T01:52:07Z</dcterms:created>
  <dcterms:modified xsi:type="dcterms:W3CDTF">2025-06-17T14:40:18Z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2025-06-17T14:39:56Z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9cb0794a-0274-48c8-8f7c-a7a5e4a51c7b</vt:lpwstr>
  </property>
  <property fmtid="{D5CDD505-2E9C-101B-9397-08002B2CF9AE}" pid="8" name="MSIP_Label_99deea41-824f-4c3c-afd5-7afdfc16eee8_ContentBits">
    <vt:lpwstr>2</vt:lpwstr>
  </property>
  <property fmtid="{D5CDD505-2E9C-101B-9397-08002B2CF9AE}" pid="9" name="MSIP_Label_99deea41-824f-4c3c-afd5-7afdfc16eee8_Tag">
    <vt:lpwstr>10, 3, 0, 1</vt:lpwstr>
  </property>
</Properties>
</file>