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C:\Users\Aude\Downloads\"/>
    </mc:Choice>
  </mc:AlternateContent>
  <bookViews>
    <workbookView xWindow="0" yWindow="0" windowWidth="23040" windowHeight="9405"/>
  </bookViews>
  <sheets>
    <sheet name="Planning" sheetId="1" r:id="rId1"/>
    <sheet name="Décompte Mensuel" sheetId="2" r:id="rId2"/>
  </sheets>
  <definedNames>
    <definedName name="Type">Planning!$AG$2:$AG$5</definedName>
  </definedNames>
  <calcPr calcId="152511" iterateDelta="1E-4"/>
</workbook>
</file>

<file path=xl/calcChain.xml><?xml version="1.0" encoding="utf-8"?>
<calcChain xmlns="http://schemas.openxmlformats.org/spreadsheetml/2006/main">
  <c r="T11" i="1" l="1"/>
  <c r="T16" i="1"/>
  <c r="T21" i="1"/>
  <c r="T26" i="1"/>
  <c r="T31" i="1"/>
  <c r="T36" i="1"/>
  <c r="T41" i="1"/>
  <c r="T46" i="1"/>
  <c r="T51" i="1"/>
  <c r="T56" i="1"/>
  <c r="T61" i="1"/>
  <c r="T66" i="1"/>
  <c r="T71" i="1"/>
  <c r="T76" i="1"/>
  <c r="T81" i="1"/>
  <c r="T86" i="1"/>
  <c r="T91" i="1"/>
  <c r="T96" i="1"/>
  <c r="T6" i="1"/>
  <c r="AE11" i="1" l="1"/>
  <c r="AE16" i="1"/>
  <c r="AE21" i="1"/>
  <c r="AE26" i="1"/>
  <c r="AE31" i="1"/>
  <c r="AE36" i="1"/>
  <c r="AE41" i="1"/>
  <c r="AE46" i="1"/>
  <c r="AE51" i="1"/>
  <c r="AE56" i="1"/>
  <c r="AE61" i="1"/>
  <c r="AE66" i="1"/>
  <c r="AE71" i="1"/>
  <c r="AE76" i="1"/>
  <c r="AE81" i="1"/>
  <c r="AE86" i="1"/>
  <c r="AE91" i="1"/>
  <c r="AE96" i="1"/>
  <c r="AE6" i="1"/>
  <c r="V11" i="1"/>
  <c r="V16" i="1"/>
  <c r="V21" i="1"/>
  <c r="V26" i="1"/>
  <c r="V31" i="1"/>
  <c r="V36" i="1"/>
  <c r="V41" i="1"/>
  <c r="V46" i="1"/>
  <c r="V51" i="1"/>
  <c r="V56" i="1"/>
  <c r="V61" i="1"/>
  <c r="V66" i="1"/>
  <c r="V71" i="1"/>
  <c r="V76" i="1"/>
  <c r="V81" i="1"/>
  <c r="V86" i="1"/>
  <c r="V91" i="1"/>
  <c r="V96" i="1"/>
  <c r="V6" i="1"/>
  <c r="B4" i="2" l="1"/>
  <c r="B5" i="2"/>
  <c r="B6" i="2"/>
  <c r="K7" i="1" l="1"/>
  <c r="W11" i="1"/>
  <c r="J8" i="1"/>
  <c r="P8" i="1" s="1"/>
  <c r="L9" i="1"/>
  <c r="M12" i="1"/>
  <c r="W16" i="1"/>
  <c r="K13" i="1"/>
  <c r="J14" i="1"/>
  <c r="P14" i="1" s="1"/>
  <c r="J15" i="1"/>
  <c r="P15" i="1" s="1"/>
  <c r="J16" i="1"/>
  <c r="P16" i="1" s="1"/>
  <c r="M17" i="1"/>
  <c r="W21" i="1"/>
  <c r="M18" i="1"/>
  <c r="K19" i="1"/>
  <c r="J20" i="1"/>
  <c r="P20" i="1" s="1"/>
  <c r="J21" i="1"/>
  <c r="P21" i="1" s="1"/>
  <c r="K22" i="1"/>
  <c r="W26" i="1"/>
  <c r="X26" i="1" s="1"/>
  <c r="Z26" i="1" s="1"/>
  <c r="M23" i="1"/>
  <c r="J24" i="1"/>
  <c r="P24" i="1" s="1"/>
  <c r="K25" i="1"/>
  <c r="J26" i="1"/>
  <c r="P26" i="1" s="1"/>
  <c r="Y31" i="1"/>
  <c r="AA31" i="1" s="1"/>
  <c r="AC31" i="1" s="1"/>
  <c r="AD31" i="1" s="1"/>
  <c r="W31" i="1"/>
  <c r="K28" i="1"/>
  <c r="M29" i="1"/>
  <c r="J30" i="1"/>
  <c r="P30" i="1" s="1"/>
  <c r="K31" i="1"/>
  <c r="W36" i="1"/>
  <c r="J33" i="1"/>
  <c r="P33" i="1" s="1"/>
  <c r="K34" i="1"/>
  <c r="M35" i="1"/>
  <c r="J36" i="1"/>
  <c r="P36" i="1" s="1"/>
  <c r="J37" i="1"/>
  <c r="P37" i="1" s="1"/>
  <c r="W41" i="1"/>
  <c r="J38" i="1"/>
  <c r="P38" i="1" s="1"/>
  <c r="J39" i="1"/>
  <c r="P39" i="1" s="1"/>
  <c r="K40" i="1"/>
  <c r="J42" i="1"/>
  <c r="P42" i="1" s="1"/>
  <c r="W46" i="1"/>
  <c r="X46" i="1" s="1"/>
  <c r="Z46" i="1" s="1"/>
  <c r="J43" i="1"/>
  <c r="P43" i="1" s="1"/>
  <c r="K46" i="1"/>
  <c r="K47" i="1"/>
  <c r="W51" i="1"/>
  <c r="J48" i="1"/>
  <c r="P48" i="1" s="1"/>
  <c r="J49" i="1"/>
  <c r="P49" i="1" s="1"/>
  <c r="J50" i="1"/>
  <c r="P50" i="1" s="1"/>
  <c r="J51" i="1"/>
  <c r="P51" i="1" s="1"/>
  <c r="M52" i="1"/>
  <c r="W56" i="1"/>
  <c r="J54" i="1"/>
  <c r="P54" i="1" s="1"/>
  <c r="J55" i="1"/>
  <c r="P55" i="1" s="1"/>
  <c r="W61" i="1"/>
  <c r="M58" i="1"/>
  <c r="K60" i="1"/>
  <c r="L61" i="1"/>
  <c r="W66" i="1"/>
  <c r="X66" i="1" s="1"/>
  <c r="Z66" i="1" s="1"/>
  <c r="M64" i="1"/>
  <c r="M66" i="1"/>
  <c r="J67" i="1"/>
  <c r="P67" i="1" s="1"/>
  <c r="W71" i="1"/>
  <c r="AF71" i="1" s="1"/>
  <c r="AG71" i="1" s="1"/>
  <c r="J68" i="1"/>
  <c r="P68" i="1" s="1"/>
  <c r="L69" i="1"/>
  <c r="M70" i="1"/>
  <c r="K71" i="1"/>
  <c r="W76" i="1"/>
  <c r="M73" i="1"/>
  <c r="M74" i="1"/>
  <c r="J76" i="1"/>
  <c r="P76" i="1" s="1"/>
  <c r="K77" i="1"/>
  <c r="W81" i="1"/>
  <c r="K78" i="1"/>
  <c r="M79" i="1"/>
  <c r="M80" i="1"/>
  <c r="W86" i="1"/>
  <c r="X86" i="1" s="1"/>
  <c r="Z86" i="1" s="1"/>
  <c r="J83" i="1"/>
  <c r="P83" i="1" s="1"/>
  <c r="K84" i="1"/>
  <c r="M85" i="1"/>
  <c r="K86" i="1"/>
  <c r="M87" i="1"/>
  <c r="W91" i="1"/>
  <c r="L89" i="1"/>
  <c r="J90" i="1"/>
  <c r="P90" i="1" s="1"/>
  <c r="M91" i="1"/>
  <c r="J92" i="1"/>
  <c r="P92" i="1" s="1"/>
  <c r="W96" i="1"/>
  <c r="X96" i="1" s="1"/>
  <c r="Z96" i="1" s="1"/>
  <c r="J93" i="1"/>
  <c r="P93" i="1" s="1"/>
  <c r="M94" i="1"/>
  <c r="K95" i="1"/>
  <c r="B14" i="2"/>
  <c r="B12" i="2"/>
  <c r="B98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M5" i="1"/>
  <c r="L3" i="1"/>
  <c r="W6" i="1"/>
  <c r="Y6" i="1"/>
  <c r="AA6" i="1" s="1"/>
  <c r="AC6" i="1" s="1"/>
  <c r="AD6" i="1" s="1"/>
  <c r="Q78" i="1" l="1"/>
  <c r="R78" i="1" s="1"/>
  <c r="S78" i="1" s="1"/>
  <c r="Q86" i="1"/>
  <c r="R86" i="1" s="1"/>
  <c r="S86" i="1" s="1"/>
  <c r="Q60" i="1"/>
  <c r="R60" i="1" s="1"/>
  <c r="S60" i="1" s="1"/>
  <c r="Q47" i="1"/>
  <c r="R47" i="1" s="1"/>
  <c r="S47" i="1" s="1"/>
  <c r="Q34" i="1"/>
  <c r="R34" i="1" s="1"/>
  <c r="S34" i="1" s="1"/>
  <c r="Q13" i="1"/>
  <c r="R13" i="1" s="1"/>
  <c r="S13" i="1" s="1"/>
  <c r="Q77" i="1"/>
  <c r="R77" i="1" s="1"/>
  <c r="S77" i="1" s="1"/>
  <c r="Q46" i="1"/>
  <c r="R46" i="1" s="1"/>
  <c r="S46" i="1" s="1"/>
  <c r="Q40" i="1"/>
  <c r="R40" i="1" s="1"/>
  <c r="S40" i="1" s="1"/>
  <c r="Q19" i="1"/>
  <c r="R19" i="1" s="1"/>
  <c r="S19" i="1" s="1"/>
  <c r="Q31" i="1"/>
  <c r="R31" i="1" s="1"/>
  <c r="S31" i="1" s="1"/>
  <c r="Q95" i="1"/>
  <c r="R95" i="1" s="1"/>
  <c r="S95" i="1" s="1"/>
  <c r="Q84" i="1"/>
  <c r="R84" i="1" s="1"/>
  <c r="S84" i="1" s="1"/>
  <c r="Q71" i="1"/>
  <c r="R71" i="1" s="1"/>
  <c r="S71" i="1" s="1"/>
  <c r="Q28" i="1"/>
  <c r="R28" i="1" s="1"/>
  <c r="S28" i="1" s="1"/>
  <c r="Q25" i="1"/>
  <c r="R25" i="1" s="1"/>
  <c r="S25" i="1" s="1"/>
  <c r="Q22" i="1"/>
  <c r="R22" i="1" s="1"/>
  <c r="S22" i="1" s="1"/>
  <c r="Q7" i="1"/>
  <c r="R7" i="1" s="1"/>
  <c r="S7" i="1" s="1"/>
  <c r="K74" i="1"/>
  <c r="Y91" i="1"/>
  <c r="AA91" i="1" s="1"/>
  <c r="AC91" i="1" s="1"/>
  <c r="AD91" i="1" s="1"/>
  <c r="Y81" i="1"/>
  <c r="AA81" i="1" s="1"/>
  <c r="AC81" i="1" s="1"/>
  <c r="AD81" i="1" s="1"/>
  <c r="K43" i="1"/>
  <c r="K87" i="1"/>
  <c r="K61" i="1"/>
  <c r="M43" i="1"/>
  <c r="J87" i="1"/>
  <c r="P87" i="1" s="1"/>
  <c r="J77" i="1"/>
  <c r="P77" i="1" s="1"/>
  <c r="J61" i="1"/>
  <c r="P61" i="1" s="1"/>
  <c r="L43" i="1"/>
  <c r="K8" i="1"/>
  <c r="L42" i="1"/>
  <c r="Y71" i="1"/>
  <c r="AA71" i="1" s="1"/>
  <c r="AC71" i="1" s="1"/>
  <c r="AD71" i="1" s="1"/>
  <c r="L66" i="1"/>
  <c r="K66" i="1"/>
  <c r="M61" i="1"/>
  <c r="K42" i="1"/>
  <c r="M37" i="1"/>
  <c r="L80" i="1"/>
  <c r="L37" i="1"/>
  <c r="J84" i="1"/>
  <c r="P84" i="1" s="1"/>
  <c r="K80" i="1"/>
  <c r="K76" i="1"/>
  <c r="Y41" i="1"/>
  <c r="AA41" i="1" s="1"/>
  <c r="AC41" i="1" s="1"/>
  <c r="AD41" i="1" s="1"/>
  <c r="K37" i="1"/>
  <c r="M30" i="1"/>
  <c r="J86" i="1"/>
  <c r="P86" i="1" s="1"/>
  <c r="U86" i="1"/>
  <c r="J80" i="1"/>
  <c r="P80" i="1" s="1"/>
  <c r="Y46" i="1"/>
  <c r="AA46" i="1" s="1"/>
  <c r="AC46" i="1" s="1"/>
  <c r="AD46" i="1" s="1"/>
  <c r="L30" i="1"/>
  <c r="L28" i="1"/>
  <c r="K26" i="1"/>
  <c r="J78" i="1"/>
  <c r="P78" i="1" s="1"/>
  <c r="AF26" i="1"/>
  <c r="AG26" i="1" s="1"/>
  <c r="L87" i="1"/>
  <c r="K48" i="1"/>
  <c r="M42" i="1"/>
  <c r="K30" i="1"/>
  <c r="J60" i="1"/>
  <c r="P60" i="1" s="1"/>
  <c r="AF56" i="1"/>
  <c r="AG56" i="1" s="1"/>
  <c r="X56" i="1"/>
  <c r="Z56" i="1" s="1"/>
  <c r="M24" i="1"/>
  <c r="U56" i="1"/>
  <c r="L24" i="1"/>
  <c r="M9" i="1"/>
  <c r="L95" i="1"/>
  <c r="X71" i="1"/>
  <c r="Z71" i="1" s="1"/>
  <c r="J66" i="1"/>
  <c r="P66" i="1" s="1"/>
  <c r="L64" i="1"/>
  <c r="M55" i="1"/>
  <c r="L54" i="1"/>
  <c r="L52" i="1"/>
  <c r="Y51" i="1"/>
  <c r="AA51" i="1" s="1"/>
  <c r="AC51" i="1" s="1"/>
  <c r="AD51" i="1" s="1"/>
  <c r="M49" i="1"/>
  <c r="J40" i="1"/>
  <c r="P40" i="1" s="1"/>
  <c r="J34" i="1"/>
  <c r="P34" i="1" s="1"/>
  <c r="K24" i="1"/>
  <c r="K9" i="1"/>
  <c r="M95" i="1"/>
  <c r="M69" i="1"/>
  <c r="K64" i="1"/>
  <c r="L55" i="1"/>
  <c r="K52" i="1"/>
  <c r="L12" i="1"/>
  <c r="J9" i="1"/>
  <c r="P9" i="1" s="1"/>
  <c r="J95" i="1"/>
  <c r="P95" i="1" s="1"/>
  <c r="K89" i="1"/>
  <c r="AF86" i="1"/>
  <c r="AG86" i="1" s="1"/>
  <c r="L77" i="1"/>
  <c r="M76" i="1"/>
  <c r="L60" i="1"/>
  <c r="K55" i="1"/>
  <c r="K49" i="1"/>
  <c r="K18" i="1"/>
  <c r="Y16" i="1"/>
  <c r="AA16" i="1" s="1"/>
  <c r="AC16" i="1" s="1"/>
  <c r="AD16" i="1" s="1"/>
  <c r="K12" i="1"/>
  <c r="M54" i="1"/>
  <c r="M77" i="1"/>
  <c r="M60" i="1"/>
  <c r="Y56" i="1"/>
  <c r="AA56" i="1" s="1"/>
  <c r="AC56" i="1" s="1"/>
  <c r="AD56" i="1" s="1"/>
  <c r="K54" i="1"/>
  <c r="L49" i="1"/>
  <c r="L18" i="1"/>
  <c r="J89" i="1"/>
  <c r="P89" i="1" s="1"/>
  <c r="L76" i="1"/>
  <c r="L74" i="1"/>
  <c r="AF66" i="1"/>
  <c r="AG66" i="1" s="1"/>
  <c r="J18" i="1"/>
  <c r="P18" i="1" s="1"/>
  <c r="J12" i="1"/>
  <c r="P12" i="1" s="1"/>
  <c r="X16" i="1"/>
  <c r="Z16" i="1" s="1"/>
  <c r="AF16" i="1"/>
  <c r="AG16" i="1" s="1"/>
  <c r="AF81" i="1"/>
  <c r="AG81" i="1" s="1"/>
  <c r="X81" i="1"/>
  <c r="Z81" i="1" s="1"/>
  <c r="AF36" i="1"/>
  <c r="AG36" i="1" s="1"/>
  <c r="X36" i="1"/>
  <c r="Z36" i="1" s="1"/>
  <c r="X31" i="1"/>
  <c r="Z31" i="1" s="1"/>
  <c r="AF31" i="1"/>
  <c r="AG31" i="1" s="1"/>
  <c r="M36" i="1"/>
  <c r="Y96" i="1"/>
  <c r="AA96" i="1" s="1"/>
  <c r="AC96" i="1" s="1"/>
  <c r="AD96" i="1" s="1"/>
  <c r="L36" i="1"/>
  <c r="M20" i="1"/>
  <c r="M93" i="1"/>
  <c r="M92" i="1"/>
  <c r="M83" i="1"/>
  <c r="J74" i="1"/>
  <c r="P74" i="1" s="1"/>
  <c r="L70" i="1"/>
  <c r="L67" i="1"/>
  <c r="J64" i="1"/>
  <c r="P64" i="1" s="1"/>
  <c r="K58" i="1"/>
  <c r="J52" i="1"/>
  <c r="P52" i="1" s="1"/>
  <c r="K36" i="1"/>
  <c r="K33" i="1"/>
  <c r="J28" i="1"/>
  <c r="P28" i="1" s="1"/>
  <c r="L22" i="1"/>
  <c r="M21" i="1"/>
  <c r="L20" i="1"/>
  <c r="M15" i="1"/>
  <c r="M14" i="1"/>
  <c r="L93" i="1"/>
  <c r="L92" i="1"/>
  <c r="L83" i="1"/>
  <c r="U81" i="1"/>
  <c r="M71" i="1"/>
  <c r="K70" i="1"/>
  <c r="K67" i="1"/>
  <c r="J58" i="1"/>
  <c r="P58" i="1" s="1"/>
  <c r="M51" i="1"/>
  <c r="L46" i="1"/>
  <c r="M39" i="1"/>
  <c r="J22" i="1"/>
  <c r="P22" i="1" s="1"/>
  <c r="L21" i="1"/>
  <c r="K20" i="1"/>
  <c r="L15" i="1"/>
  <c r="L14" i="1"/>
  <c r="Y11" i="1"/>
  <c r="AA11" i="1" s="1"/>
  <c r="AC11" i="1" s="1"/>
  <c r="AD11" i="1" s="1"/>
  <c r="L58" i="1"/>
  <c r="M86" i="1"/>
  <c r="K93" i="1"/>
  <c r="K92" i="1"/>
  <c r="M89" i="1"/>
  <c r="L86" i="1"/>
  <c r="K83" i="1"/>
  <c r="J70" i="1"/>
  <c r="P70" i="1" s="1"/>
  <c r="L68" i="1"/>
  <c r="L51" i="1"/>
  <c r="M48" i="1"/>
  <c r="J46" i="1"/>
  <c r="P46" i="1" s="1"/>
  <c r="L39" i="1"/>
  <c r="M26" i="1"/>
  <c r="K21" i="1"/>
  <c r="K15" i="1"/>
  <c r="K14" i="1"/>
  <c r="M8" i="1"/>
  <c r="M67" i="1"/>
  <c r="K51" i="1"/>
  <c r="L48" i="1"/>
  <c r="L40" i="1"/>
  <c r="K39" i="1"/>
  <c r="L34" i="1"/>
  <c r="L26" i="1"/>
  <c r="L8" i="1"/>
  <c r="X76" i="1"/>
  <c r="Z76" i="1" s="1"/>
  <c r="AF76" i="1"/>
  <c r="AG76" i="1" s="1"/>
  <c r="AF91" i="1"/>
  <c r="AG91" i="1" s="1"/>
  <c r="X91" i="1"/>
  <c r="Z91" i="1" s="1"/>
  <c r="K96" i="1"/>
  <c r="L96" i="1"/>
  <c r="M96" i="1"/>
  <c r="K62" i="1"/>
  <c r="Y66" i="1"/>
  <c r="AA66" i="1" s="1"/>
  <c r="AC66" i="1" s="1"/>
  <c r="AD66" i="1" s="1"/>
  <c r="M62" i="1"/>
  <c r="U66" i="1"/>
  <c r="J62" i="1"/>
  <c r="P62" i="1" s="1"/>
  <c r="L62" i="1"/>
  <c r="J82" i="1"/>
  <c r="P82" i="1" s="1"/>
  <c r="K82" i="1"/>
  <c r="Y86" i="1"/>
  <c r="AA86" i="1" s="1"/>
  <c r="AC86" i="1" s="1"/>
  <c r="AD86" i="1" s="1"/>
  <c r="L82" i="1"/>
  <c r="M82" i="1"/>
  <c r="K90" i="1"/>
  <c r="L90" i="1"/>
  <c r="M90" i="1"/>
  <c r="L79" i="1"/>
  <c r="J79" i="1"/>
  <c r="P79" i="1" s="1"/>
  <c r="K79" i="1"/>
  <c r="J75" i="1"/>
  <c r="P75" i="1" s="1"/>
  <c r="K75" i="1"/>
  <c r="L75" i="1"/>
  <c r="M75" i="1"/>
  <c r="K10" i="1"/>
  <c r="L10" i="1"/>
  <c r="M10" i="1"/>
  <c r="J10" i="1"/>
  <c r="P10" i="1" s="1"/>
  <c r="J11" i="1"/>
  <c r="P11" i="1" s="1"/>
  <c r="K11" i="1"/>
  <c r="L11" i="1"/>
  <c r="M11" i="1"/>
  <c r="U96" i="1"/>
  <c r="J57" i="1"/>
  <c r="P57" i="1" s="1"/>
  <c r="K57" i="1"/>
  <c r="Y61" i="1"/>
  <c r="AA61" i="1" s="1"/>
  <c r="AC61" i="1" s="1"/>
  <c r="AD61" i="1" s="1"/>
  <c r="L57" i="1"/>
  <c r="M57" i="1"/>
  <c r="X51" i="1"/>
  <c r="Z51" i="1" s="1"/>
  <c r="AF51" i="1"/>
  <c r="AG51" i="1" s="1"/>
  <c r="K72" i="1"/>
  <c r="J72" i="1"/>
  <c r="P72" i="1" s="1"/>
  <c r="Y76" i="1"/>
  <c r="AA76" i="1" s="1"/>
  <c r="AC76" i="1" s="1"/>
  <c r="AD76" i="1" s="1"/>
  <c r="L72" i="1"/>
  <c r="M72" i="1"/>
  <c r="U76" i="1"/>
  <c r="J63" i="1"/>
  <c r="P63" i="1" s="1"/>
  <c r="K63" i="1"/>
  <c r="L63" i="1"/>
  <c r="M63" i="1"/>
  <c r="K44" i="1"/>
  <c r="L44" i="1"/>
  <c r="M44" i="1"/>
  <c r="J44" i="1"/>
  <c r="P44" i="1" s="1"/>
  <c r="U46" i="1"/>
  <c r="J41" i="1"/>
  <c r="P41" i="1" s="1"/>
  <c r="K41" i="1"/>
  <c r="L41" i="1"/>
  <c r="M41" i="1"/>
  <c r="X11" i="1"/>
  <c r="Z11" i="1" s="1"/>
  <c r="AF11" i="1"/>
  <c r="AG11" i="1" s="1"/>
  <c r="J96" i="1"/>
  <c r="P96" i="1" s="1"/>
  <c r="K56" i="1"/>
  <c r="L56" i="1"/>
  <c r="M56" i="1"/>
  <c r="J56" i="1"/>
  <c r="P56" i="1" s="1"/>
  <c r="J88" i="1"/>
  <c r="P88" i="1" s="1"/>
  <c r="M88" i="1"/>
  <c r="K88" i="1"/>
  <c r="U91" i="1"/>
  <c r="L88" i="1"/>
  <c r="J53" i="1"/>
  <c r="P53" i="1" s="1"/>
  <c r="L53" i="1"/>
  <c r="M53" i="1"/>
  <c r="K53" i="1"/>
  <c r="L91" i="1"/>
  <c r="J91" i="1"/>
  <c r="P91" i="1" s="1"/>
  <c r="K91" i="1"/>
  <c r="U61" i="1"/>
  <c r="J94" i="1"/>
  <c r="P94" i="1" s="1"/>
  <c r="K94" i="1"/>
  <c r="L94" i="1"/>
  <c r="L85" i="1"/>
  <c r="J85" i="1"/>
  <c r="P85" i="1" s="1"/>
  <c r="K85" i="1"/>
  <c r="J59" i="1"/>
  <c r="P59" i="1" s="1"/>
  <c r="L59" i="1"/>
  <c r="M59" i="1"/>
  <c r="K59" i="1"/>
  <c r="J65" i="1"/>
  <c r="P65" i="1" s="1"/>
  <c r="L65" i="1"/>
  <c r="M65" i="1"/>
  <c r="K65" i="1"/>
  <c r="J45" i="1"/>
  <c r="P45" i="1" s="1"/>
  <c r="K45" i="1"/>
  <c r="L45" i="1"/>
  <c r="M45" i="1"/>
  <c r="J81" i="1"/>
  <c r="P81" i="1" s="1"/>
  <c r="K81" i="1"/>
  <c r="L81" i="1"/>
  <c r="M81" i="1"/>
  <c r="L73" i="1"/>
  <c r="J73" i="1"/>
  <c r="P73" i="1" s="1"/>
  <c r="K73" i="1"/>
  <c r="X61" i="1"/>
  <c r="Z61" i="1" s="1"/>
  <c r="AF61" i="1"/>
  <c r="AG61" i="1" s="1"/>
  <c r="X41" i="1"/>
  <c r="Z41" i="1" s="1"/>
  <c r="AF41" i="1"/>
  <c r="AG41" i="1" s="1"/>
  <c r="K32" i="1"/>
  <c r="Y36" i="1"/>
  <c r="AA36" i="1" s="1"/>
  <c r="AC36" i="1" s="1"/>
  <c r="AD36" i="1" s="1"/>
  <c r="L32" i="1"/>
  <c r="M32" i="1"/>
  <c r="J32" i="1"/>
  <c r="P32" i="1" s="1"/>
  <c r="U36" i="1"/>
  <c r="U31" i="1"/>
  <c r="J27" i="1"/>
  <c r="P27" i="1" s="1"/>
  <c r="K27" i="1"/>
  <c r="L27" i="1"/>
  <c r="M27" i="1"/>
  <c r="X21" i="1"/>
  <c r="Z21" i="1" s="1"/>
  <c r="AF21" i="1"/>
  <c r="AG21" i="1" s="1"/>
  <c r="J29" i="1"/>
  <c r="P29" i="1" s="1"/>
  <c r="K29" i="1"/>
  <c r="L29" i="1"/>
  <c r="J17" i="1"/>
  <c r="P17" i="1" s="1"/>
  <c r="K17" i="1"/>
  <c r="Y21" i="1"/>
  <c r="AA21" i="1" s="1"/>
  <c r="AC21" i="1" s="1"/>
  <c r="AD21" i="1" s="1"/>
  <c r="L17" i="1"/>
  <c r="J13" i="1"/>
  <c r="P13" i="1" s="1"/>
  <c r="L13" i="1"/>
  <c r="M13" i="1"/>
  <c r="AF96" i="1"/>
  <c r="AG96" i="1" s="1"/>
  <c r="J47" i="1"/>
  <c r="P47" i="1" s="1"/>
  <c r="L47" i="1"/>
  <c r="M47" i="1"/>
  <c r="U51" i="1"/>
  <c r="J31" i="1"/>
  <c r="P31" i="1" s="1"/>
  <c r="L31" i="1"/>
  <c r="M31" i="1"/>
  <c r="J19" i="1"/>
  <c r="P19" i="1" s="1"/>
  <c r="L19" i="1"/>
  <c r="M19" i="1"/>
  <c r="K16" i="1"/>
  <c r="L16" i="1"/>
  <c r="M16" i="1"/>
  <c r="M84" i="1"/>
  <c r="M78" i="1"/>
  <c r="K50" i="1"/>
  <c r="L50" i="1"/>
  <c r="M50" i="1"/>
  <c r="K38" i="1"/>
  <c r="U41" i="1"/>
  <c r="L38" i="1"/>
  <c r="M38" i="1"/>
  <c r="J35" i="1"/>
  <c r="P35" i="1" s="1"/>
  <c r="K35" i="1"/>
  <c r="L35" i="1"/>
  <c r="U21" i="1"/>
  <c r="U16" i="1"/>
  <c r="L84" i="1"/>
  <c r="L78" i="1"/>
  <c r="J71" i="1"/>
  <c r="P71" i="1" s="1"/>
  <c r="L71" i="1"/>
  <c r="M33" i="1"/>
  <c r="J23" i="1"/>
  <c r="P23" i="1" s="1"/>
  <c r="K23" i="1"/>
  <c r="L23" i="1"/>
  <c r="J69" i="1"/>
  <c r="P69" i="1" s="1"/>
  <c r="K69" i="1"/>
  <c r="K68" i="1"/>
  <c r="M68" i="1"/>
  <c r="U71" i="1"/>
  <c r="L33" i="1"/>
  <c r="J25" i="1"/>
  <c r="P25" i="1" s="1"/>
  <c r="L25" i="1"/>
  <c r="M25" i="1"/>
  <c r="J7" i="1"/>
  <c r="P7" i="1" s="1"/>
  <c r="L7" i="1"/>
  <c r="M7" i="1"/>
  <c r="U11" i="1"/>
  <c r="AF46" i="1"/>
  <c r="AG46" i="1" s="1"/>
  <c r="U26" i="1"/>
  <c r="M46" i="1"/>
  <c r="M40" i="1"/>
  <c r="M34" i="1"/>
  <c r="M28" i="1"/>
  <c r="M22" i="1"/>
  <c r="Y26" i="1"/>
  <c r="AA26" i="1" s="1"/>
  <c r="AC26" i="1" s="1"/>
  <c r="AD26" i="1" s="1"/>
  <c r="L2" i="1"/>
  <c r="M2" i="1"/>
  <c r="J3" i="1"/>
  <c r="P3" i="1" s="1"/>
  <c r="J5" i="1"/>
  <c r="P5" i="1" s="1"/>
  <c r="J2" i="1"/>
  <c r="P2" i="1" s="1"/>
  <c r="M3" i="1"/>
  <c r="K5" i="1"/>
  <c r="K2" i="1"/>
  <c r="Q2" i="1" s="1"/>
  <c r="R2" i="1" s="1"/>
  <c r="K3" i="1"/>
  <c r="L5" i="1"/>
  <c r="L6" i="1"/>
  <c r="M6" i="1"/>
  <c r="J6" i="1"/>
  <c r="P6" i="1" s="1"/>
  <c r="K6" i="1"/>
  <c r="L4" i="1"/>
  <c r="T98" i="1"/>
  <c r="K4" i="1"/>
  <c r="J4" i="1"/>
  <c r="P4" i="1" s="1"/>
  <c r="B7" i="2"/>
  <c r="B21" i="2"/>
  <c r="AF6" i="1"/>
  <c r="AG6" i="1" s="1"/>
  <c r="X6" i="1"/>
  <c r="Z6" i="1" s="1"/>
  <c r="M4" i="1"/>
  <c r="Q4" i="1" l="1"/>
  <c r="R4" i="1" s="1"/>
  <c r="S4" i="1" s="1"/>
  <c r="Q3" i="1"/>
  <c r="R3" i="1" s="1"/>
  <c r="S3" i="1" s="1"/>
  <c r="Q69" i="1"/>
  <c r="R69" i="1" s="1"/>
  <c r="S69" i="1" s="1"/>
  <c r="Q27" i="1"/>
  <c r="R27" i="1" s="1"/>
  <c r="S27" i="1" s="1"/>
  <c r="Q32" i="1"/>
  <c r="R32" i="1" s="1"/>
  <c r="S32" i="1" s="1"/>
  <c r="Q59" i="1"/>
  <c r="R59" i="1" s="1"/>
  <c r="S59" i="1" s="1"/>
  <c r="Q94" i="1"/>
  <c r="R94" i="1" s="1"/>
  <c r="S94" i="1" s="1"/>
  <c r="Q10" i="1"/>
  <c r="R10" i="1" s="1"/>
  <c r="S10" i="1" s="1"/>
  <c r="Q39" i="1"/>
  <c r="R39" i="1" s="1"/>
  <c r="S39" i="1" s="1"/>
  <c r="Q18" i="1"/>
  <c r="R18" i="1" s="1"/>
  <c r="S18" i="1" s="1"/>
  <c r="Q66" i="1"/>
  <c r="R66" i="1" s="1"/>
  <c r="S66" i="1" s="1"/>
  <c r="Q8" i="1"/>
  <c r="R8" i="1" s="1"/>
  <c r="S8" i="1" s="1"/>
  <c r="Q43" i="1"/>
  <c r="R43" i="1" s="1"/>
  <c r="S43" i="1" s="1"/>
  <c r="Q35" i="1"/>
  <c r="R35" i="1" s="1"/>
  <c r="S35" i="1" s="1"/>
  <c r="Q50" i="1"/>
  <c r="R50" i="1" s="1"/>
  <c r="S50" i="1" s="1"/>
  <c r="Q73" i="1"/>
  <c r="R73" i="1" s="1"/>
  <c r="S73" i="1" s="1"/>
  <c r="Q63" i="1"/>
  <c r="R63" i="1" s="1"/>
  <c r="S63" i="1" s="1"/>
  <c r="Q79" i="1"/>
  <c r="R79" i="1" s="1"/>
  <c r="S79" i="1" s="1"/>
  <c r="Q62" i="1"/>
  <c r="R62" i="1" s="1"/>
  <c r="S62" i="1" s="1"/>
  <c r="Q67" i="1"/>
  <c r="R67" i="1" s="1"/>
  <c r="S67" i="1" s="1"/>
  <c r="Q58" i="1"/>
  <c r="R58" i="1" s="1"/>
  <c r="S58" i="1" s="1"/>
  <c r="Q54" i="1"/>
  <c r="R54" i="1" s="1"/>
  <c r="S54" i="1" s="1"/>
  <c r="Q49" i="1"/>
  <c r="R49" i="1" s="1"/>
  <c r="S49" i="1" s="1"/>
  <c r="Q64" i="1"/>
  <c r="R64" i="1" s="1"/>
  <c r="S64" i="1" s="1"/>
  <c r="Q24" i="1"/>
  <c r="R24" i="1" s="1"/>
  <c r="S24" i="1" s="1"/>
  <c r="Q80" i="1"/>
  <c r="R80" i="1" s="1"/>
  <c r="S80" i="1" s="1"/>
  <c r="Q65" i="1"/>
  <c r="R65" i="1" s="1"/>
  <c r="S65" i="1" s="1"/>
  <c r="Q85" i="1"/>
  <c r="R85" i="1" s="1"/>
  <c r="S85" i="1" s="1"/>
  <c r="Q21" i="1"/>
  <c r="R21" i="1" s="1"/>
  <c r="S21" i="1" s="1"/>
  <c r="Q9" i="1"/>
  <c r="R9" i="1" s="1"/>
  <c r="S9" i="1" s="1"/>
  <c r="Q38" i="1"/>
  <c r="R38" i="1" s="1"/>
  <c r="S38" i="1" s="1"/>
  <c r="Q16" i="1"/>
  <c r="R16" i="1" s="1"/>
  <c r="S16" i="1" s="1"/>
  <c r="Q29" i="1"/>
  <c r="R29" i="1" s="1"/>
  <c r="S29" i="1" s="1"/>
  <c r="Q81" i="1"/>
  <c r="R81" i="1" s="1"/>
  <c r="S81" i="1" s="1"/>
  <c r="Q45" i="1"/>
  <c r="R45" i="1" s="1"/>
  <c r="S45" i="1" s="1"/>
  <c r="Q53" i="1"/>
  <c r="R53" i="1" s="1"/>
  <c r="S53" i="1" s="1"/>
  <c r="Q56" i="1"/>
  <c r="R56" i="1" s="1"/>
  <c r="S56" i="1" s="1"/>
  <c r="Q44" i="1"/>
  <c r="R44" i="1" s="1"/>
  <c r="S44" i="1" s="1"/>
  <c r="Q57" i="1"/>
  <c r="R57" i="1" s="1"/>
  <c r="S57" i="1" s="1"/>
  <c r="Q90" i="1"/>
  <c r="R90" i="1" s="1"/>
  <c r="S90" i="1" s="1"/>
  <c r="Q82" i="1"/>
  <c r="R82" i="1" s="1"/>
  <c r="S82" i="1" s="1"/>
  <c r="Q14" i="1"/>
  <c r="R14" i="1" s="1"/>
  <c r="S14" i="1" s="1"/>
  <c r="Q20" i="1"/>
  <c r="R20" i="1" s="1"/>
  <c r="S20" i="1" s="1"/>
  <c r="Q70" i="1"/>
  <c r="R70" i="1" s="1"/>
  <c r="S70" i="1" s="1"/>
  <c r="Q33" i="1"/>
  <c r="R33" i="1" s="1"/>
  <c r="S33" i="1" s="1"/>
  <c r="Q12" i="1"/>
  <c r="R12" i="1" s="1"/>
  <c r="S12" i="1" s="1"/>
  <c r="Q55" i="1"/>
  <c r="R55" i="1" s="1"/>
  <c r="S55" i="1" s="1"/>
  <c r="Q48" i="1"/>
  <c r="R48" i="1" s="1"/>
  <c r="S48" i="1" s="1"/>
  <c r="Q26" i="1"/>
  <c r="R26" i="1" s="1"/>
  <c r="S26" i="1" s="1"/>
  <c r="Q37" i="1"/>
  <c r="R37" i="1" s="1"/>
  <c r="S37" i="1" s="1"/>
  <c r="Q42" i="1"/>
  <c r="R42" i="1" s="1"/>
  <c r="S42" i="1" s="1"/>
  <c r="Q61" i="1"/>
  <c r="R61" i="1" s="1"/>
  <c r="S61" i="1" s="1"/>
  <c r="Q88" i="1"/>
  <c r="R88" i="1" s="1"/>
  <c r="S88" i="1" s="1"/>
  <c r="Q41" i="1"/>
  <c r="R41" i="1" s="1"/>
  <c r="S41" i="1" s="1"/>
  <c r="Q72" i="1"/>
  <c r="R72" i="1" s="1"/>
  <c r="S72" i="1" s="1"/>
  <c r="Q96" i="1"/>
  <c r="R96" i="1" s="1"/>
  <c r="S96" i="1" s="1"/>
  <c r="Q83" i="1"/>
  <c r="R83" i="1" s="1"/>
  <c r="S83" i="1" s="1"/>
  <c r="Q93" i="1"/>
  <c r="R93" i="1" s="1"/>
  <c r="S93" i="1" s="1"/>
  <c r="Q30" i="1"/>
  <c r="R30" i="1" s="1"/>
  <c r="S30" i="1" s="1"/>
  <c r="Q76" i="1"/>
  <c r="R76" i="1" s="1"/>
  <c r="S76" i="1" s="1"/>
  <c r="Q5" i="1"/>
  <c r="R5" i="1" s="1"/>
  <c r="S5" i="1" s="1"/>
  <c r="Q6" i="1"/>
  <c r="R6" i="1" s="1"/>
  <c r="S6" i="1" s="1"/>
  <c r="Q68" i="1"/>
  <c r="R68" i="1" s="1"/>
  <c r="S68" i="1" s="1"/>
  <c r="Q23" i="1"/>
  <c r="R23" i="1" s="1"/>
  <c r="S23" i="1" s="1"/>
  <c r="Q17" i="1"/>
  <c r="R17" i="1" s="1"/>
  <c r="S17" i="1" s="1"/>
  <c r="Q91" i="1"/>
  <c r="R91" i="1" s="1"/>
  <c r="S91" i="1" s="1"/>
  <c r="Q11" i="1"/>
  <c r="R11" i="1" s="1"/>
  <c r="S11" i="1" s="1"/>
  <c r="Q75" i="1"/>
  <c r="R75" i="1" s="1"/>
  <c r="S75" i="1" s="1"/>
  <c r="Q51" i="1"/>
  <c r="R51" i="1" s="1"/>
  <c r="S51" i="1" s="1"/>
  <c r="Q15" i="1"/>
  <c r="R15" i="1" s="1"/>
  <c r="S15" i="1" s="1"/>
  <c r="Q92" i="1"/>
  <c r="R92" i="1" s="1"/>
  <c r="S92" i="1" s="1"/>
  <c r="Q36" i="1"/>
  <c r="R36" i="1" s="1"/>
  <c r="S36" i="1" s="1"/>
  <c r="Q89" i="1"/>
  <c r="R89" i="1" s="1"/>
  <c r="S89" i="1" s="1"/>
  <c r="Q52" i="1"/>
  <c r="R52" i="1" s="1"/>
  <c r="S52" i="1" s="1"/>
  <c r="Q87" i="1"/>
  <c r="R87" i="1" s="1"/>
  <c r="S87" i="1" s="1"/>
  <c r="Q74" i="1"/>
  <c r="R74" i="1" s="1"/>
  <c r="S74" i="1" s="1"/>
  <c r="M98" i="1"/>
  <c r="J98" i="1"/>
  <c r="S2" i="1"/>
  <c r="U6" i="1"/>
  <c r="K98" i="1"/>
  <c r="B17" i="2"/>
  <c r="AG98" i="1"/>
  <c r="B27" i="2" s="1"/>
  <c r="R98" i="1" l="1"/>
  <c r="S98" i="1"/>
  <c r="AD98" i="1"/>
  <c r="B9" i="2" s="1"/>
  <c r="B18" i="2" l="1"/>
  <c r="B15" i="2"/>
  <c r="B19" i="2" s="1"/>
  <c r="B29" i="2" l="1"/>
  <c r="B30" i="2" s="1"/>
</calcChain>
</file>

<file path=xl/sharedStrings.xml><?xml version="1.0" encoding="utf-8"?>
<sst xmlns="http://schemas.openxmlformats.org/spreadsheetml/2006/main" count="56" uniqueCount="54">
  <si>
    <t>Date</t>
  </si>
  <si>
    <t>Nb jours d’engagement</t>
  </si>
  <si>
    <t>Départ</t>
  </si>
  <si>
    <t>Arrivée</t>
  </si>
  <si>
    <t>Type</t>
  </si>
  <si>
    <t>Départ prog</t>
  </si>
  <si>
    <t>Arrivée prog</t>
  </si>
  <si>
    <t>Bloc départ</t>
  </si>
  <si>
    <t>Bloc arrivée</t>
  </si>
  <si>
    <t>HDV Prog / HV100%(r)</t>
  </si>
  <si>
    <t>HDV reélles</t>
  </si>
  <si>
    <t>MEP</t>
  </si>
  <si>
    <t>Hcs / Hcsr</t>
  </si>
  <si>
    <t>Fin nuit</t>
  </si>
  <si>
    <t>Début nuit</t>
  </si>
  <si>
    <t>HDN Prog</t>
  </si>
  <si>
    <t>HDN Réal</t>
  </si>
  <si>
    <t>HDV nuit</t>
  </si>
  <si>
    <t>Hcnuit</t>
  </si>
  <si>
    <t>Tme</t>
  </si>
  <si>
    <t>Cmt</t>
  </si>
  <si>
    <t>Premier Bloc</t>
  </si>
  <si>
    <t>Dernier Bloc</t>
  </si>
  <si>
    <t>TR</t>
  </si>
  <si>
    <t>Hcv</t>
  </si>
  <si>
    <t>Hct</t>
  </si>
  <si>
    <t>H1</t>
  </si>
  <si>
    <t>Hca</t>
  </si>
  <si>
    <t>H2</t>
  </si>
  <si>
    <t>Début TS</t>
  </si>
  <si>
    <t>Fin TS</t>
  </si>
  <si>
    <t>Indemnités repas</t>
  </si>
  <si>
    <t>Totaux</t>
  </si>
  <si>
    <t>Ancienneté</t>
  </si>
  <si>
    <t>Fonction</t>
  </si>
  <si>
    <t>OPL</t>
  </si>
  <si>
    <t>Fixe</t>
  </si>
  <si>
    <t>PV</t>
  </si>
  <si>
    <t>PV&gt;75HC</t>
  </si>
  <si>
    <t>SMMG</t>
  </si>
  <si>
    <t>Total HC</t>
  </si>
  <si>
    <t>Jours de congé</t>
  </si>
  <si>
    <t>HC Congés</t>
  </si>
  <si>
    <t>Seuil HS</t>
  </si>
  <si>
    <t>HS</t>
  </si>
  <si>
    <t>SMMG après congés</t>
  </si>
  <si>
    <t>PV Comp.</t>
  </si>
  <si>
    <t>PV HS + Majoration</t>
  </si>
  <si>
    <t>Prime d'incitation</t>
  </si>
  <si>
    <t>Indemnité transport</t>
  </si>
  <si>
    <t>Ind. Entretien uniforme</t>
  </si>
  <si>
    <t>Brut</t>
  </si>
  <si>
    <t>Net estimé</t>
  </si>
  <si>
    <t>∑H1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</si>
</sst>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h:mm;@"/>
    <numFmt numFmtId="165" formatCode="0.0000"/>
    <numFmt numFmtId="166" formatCode="dd/mm/yy"/>
    <numFmt numFmtId="167" formatCode="_-* #,##0.00,_€_-;\-* #,##0.00,_€_-;_-* \-??\ _€_-;_-@_-"/>
    <numFmt numFmtId="168" formatCode="_-* #,##0.00,\€_-;\-* #,##0.00,\€_-;_-* \-??&quot; €&quot;_-;_-@_-"/>
    <numFmt numFmtId="169" formatCode="#,##0.00\ [$€-40C];\-#,##0.00\ [$€-40C]"/>
    <numFmt numFmtId="170" formatCode="dd/mm/yy;@"/>
    <numFmt numFmtId="171" formatCode="#,##0.00\ &quot;€&quot;"/>
  </numFmts>
  <fonts count="8" x14ac:knownFonts="1">
    <font>
      <sz val="12"/>
      <name val="Verdana"/>
      <family val="2"/>
      <charset val="1"/>
    </font>
    <font>
      <sz val="11"/>
      <color theme="1"/>
      <name val="Calibri"/>
      <family val="2"/>
      <scheme val="minor"/>
    </font>
    <font>
      <sz val="12"/>
      <name val="Verdana"/>
      <family val="2"/>
      <charset val="1"/>
    </font>
    <font>
      <sz val="12"/>
      <name val="Calibri"/>
      <family val="2"/>
      <scheme val="minor"/>
    </font>
    <font>
      <b/>
      <sz val="11"/>
      <color theme="0" tint="-0.499984740745262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 tint="0.49998474074526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CFFFF"/>
      </patternFill>
    </fill>
  </fills>
  <borders count="3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auto="1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auto="1"/>
      </right>
      <top/>
      <bottom style="thin">
        <color theme="2" tint="-9.9978637043366805E-2"/>
      </bottom>
      <diagonal/>
    </border>
    <border>
      <left style="medium">
        <color auto="1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auto="1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/>
      <top/>
      <bottom style="medium">
        <color theme="1" tint="0.49998474074526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medium">
        <color auto="1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medium">
        <color auto="1"/>
      </right>
      <top style="thin">
        <color theme="2" tint="-9.9978637043366805E-2"/>
      </top>
      <bottom/>
      <diagonal/>
    </border>
    <border>
      <left/>
      <right/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rgb="FF808080"/>
      </left>
      <right/>
      <top style="medium">
        <color rgb="FF808080"/>
      </top>
      <bottom style="medium">
        <color rgb="FF808080"/>
      </bottom>
      <diagonal/>
    </border>
    <border>
      <left/>
      <right/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hair">
        <color rgb="FF808080"/>
      </right>
      <top style="medium">
        <color rgb="FF808080"/>
      </top>
      <bottom style="medium">
        <color rgb="FF808080"/>
      </bottom>
      <diagonal/>
    </border>
    <border>
      <left style="hair">
        <color rgb="FF808080"/>
      </left>
      <right style="hair">
        <color rgb="FF808080"/>
      </right>
      <top style="medium">
        <color rgb="FF808080"/>
      </top>
      <bottom style="medium">
        <color rgb="FF80808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">
    <xf numFmtId="0" fontId="0" fillId="0" borderId="0">
      <alignment vertical="top" wrapText="1"/>
    </xf>
    <xf numFmtId="167" fontId="2" fillId="0" borderId="0" applyBorder="0" applyProtection="0">
      <alignment vertical="top" wrapText="1"/>
    </xf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03">
    <xf numFmtId="0" fontId="0" fillId="0" borderId="0" xfId="0">
      <alignment vertical="top" wrapText="1"/>
    </xf>
    <xf numFmtId="0" fontId="3" fillId="0" borderId="0" xfId="0" applyFont="1">
      <alignment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vertical="top" wrapText="1"/>
    </xf>
    <xf numFmtId="0" fontId="4" fillId="0" borderId="14" xfId="0" applyNumberFormat="1" applyFont="1" applyFill="1" applyBorder="1" applyAlignment="1" applyProtection="1">
      <alignment horizontal="center" vertical="center" wrapText="1"/>
    </xf>
    <xf numFmtId="0" fontId="5" fillId="0" borderId="0" xfId="0" applyFont="1">
      <alignment vertical="top" wrapText="1"/>
    </xf>
    <xf numFmtId="1" fontId="6" fillId="6" borderId="11" xfId="0" applyNumberFormat="1" applyFont="1" applyFill="1" applyBorder="1" applyAlignment="1" applyProtection="1">
      <alignment horizontal="center" vertical="top"/>
    </xf>
    <xf numFmtId="0" fontId="6" fillId="6" borderId="7" xfId="0" applyNumberFormat="1" applyFont="1" applyFill="1" applyBorder="1" applyAlignment="1" applyProtection="1">
      <alignment horizontal="center" vertical="top"/>
    </xf>
    <xf numFmtId="0" fontId="6" fillId="6" borderId="8" xfId="0" applyNumberFormat="1" applyFont="1" applyFill="1" applyBorder="1" applyAlignment="1" applyProtection="1">
      <alignment horizontal="center" vertical="top"/>
    </xf>
    <xf numFmtId="0" fontId="6" fillId="6" borderId="11" xfId="0" applyNumberFormat="1" applyFont="1" applyFill="1" applyBorder="1" applyAlignment="1" applyProtection="1">
      <alignment horizontal="center" vertical="top"/>
    </xf>
    <xf numFmtId="164" fontId="6" fillId="6" borderId="7" xfId="0" applyNumberFormat="1" applyFont="1" applyFill="1" applyBorder="1" applyAlignment="1" applyProtection="1">
      <alignment horizontal="center" vertical="top"/>
    </xf>
    <xf numFmtId="164" fontId="6" fillId="6" borderId="8" xfId="0" applyNumberFormat="1" applyFont="1" applyFill="1" applyBorder="1" applyAlignment="1" applyProtection="1">
      <alignment horizontal="center" vertical="top"/>
    </xf>
    <xf numFmtId="2" fontId="6" fillId="6" borderId="12" xfId="1" applyNumberFormat="1" applyFont="1" applyFill="1" applyBorder="1" applyAlignment="1" applyProtection="1">
      <alignment vertical="top"/>
    </xf>
    <xf numFmtId="2" fontId="6" fillId="6" borderId="13" xfId="0" applyNumberFormat="1" applyFont="1" applyFill="1" applyBorder="1" applyAlignment="1" applyProtection="1">
      <alignment vertical="top"/>
    </xf>
    <xf numFmtId="164" fontId="6" fillId="6" borderId="13" xfId="0" applyNumberFormat="1" applyFont="1" applyFill="1" applyBorder="1" applyAlignment="1" applyProtection="1">
      <alignment horizontal="center" vertical="top"/>
    </xf>
    <xf numFmtId="2" fontId="6" fillId="6" borderId="13" xfId="0" applyNumberFormat="1" applyFont="1" applyFill="1" applyBorder="1" applyAlignment="1" applyProtection="1">
      <alignment vertical="top" wrapText="1"/>
    </xf>
    <xf numFmtId="164" fontId="6" fillId="6" borderId="13" xfId="0" applyNumberFormat="1" applyFont="1" applyFill="1" applyBorder="1" applyAlignment="1" applyProtection="1">
      <alignment vertical="top"/>
    </xf>
    <xf numFmtId="1" fontId="6" fillId="6" borderId="13" xfId="0" applyNumberFormat="1" applyFont="1" applyFill="1" applyBorder="1" applyAlignment="1" applyProtection="1">
      <alignment vertical="top"/>
    </xf>
    <xf numFmtId="1" fontId="6" fillId="0" borderId="6" xfId="0" applyNumberFormat="1" applyFont="1" applyBorder="1" applyAlignment="1" applyProtection="1">
      <alignment horizontal="center" vertical="top"/>
    </xf>
    <xf numFmtId="0" fontId="6" fillId="0" borderId="9" xfId="0" applyNumberFormat="1" applyFont="1" applyBorder="1" applyAlignment="1" applyProtection="1">
      <alignment horizontal="center" vertical="top"/>
    </xf>
    <xf numFmtId="0" fontId="6" fillId="0" borderId="10" xfId="0" applyNumberFormat="1" applyFont="1" applyBorder="1" applyAlignment="1" applyProtection="1">
      <alignment horizontal="center" vertical="top"/>
    </xf>
    <xf numFmtId="0" fontId="6" fillId="2" borderId="5" xfId="0" applyNumberFormat="1" applyFont="1" applyFill="1" applyBorder="1" applyAlignment="1" applyProtection="1">
      <alignment horizontal="center" vertical="top"/>
    </xf>
    <xf numFmtId="164" fontId="6" fillId="0" borderId="9" xfId="0" applyNumberFormat="1" applyFont="1" applyBorder="1" applyAlignment="1" applyProtection="1">
      <alignment horizontal="center" vertical="top"/>
    </xf>
    <xf numFmtId="164" fontId="6" fillId="0" borderId="10" xfId="0" applyNumberFormat="1" applyFont="1" applyBorder="1" applyAlignment="1" applyProtection="1">
      <alignment horizontal="center" vertical="top"/>
    </xf>
    <xf numFmtId="164" fontId="6" fillId="2" borderId="10" xfId="0" applyNumberFormat="1" applyFont="1" applyFill="1" applyBorder="1" applyAlignment="1" applyProtection="1">
      <alignment horizontal="center" vertical="top"/>
    </xf>
    <xf numFmtId="2" fontId="6" fillId="0" borderId="4" xfId="1" applyNumberFormat="1" applyFont="1" applyBorder="1" applyAlignment="1" applyProtection="1">
      <alignment vertical="top"/>
    </xf>
    <xf numFmtId="2" fontId="6" fillId="0" borderId="3" xfId="0" applyNumberFormat="1" applyFont="1" applyBorder="1" applyAlignment="1" applyProtection="1">
      <alignment vertical="top"/>
    </xf>
    <xf numFmtId="2" fontId="6" fillId="0" borderId="3" xfId="0" applyNumberFormat="1" applyFont="1" applyBorder="1" applyAlignment="1" applyProtection="1">
      <alignment horizontal="center" vertical="top"/>
    </xf>
    <xf numFmtId="2" fontId="6" fillId="0" borderId="3" xfId="0" applyNumberFormat="1" applyFont="1" applyBorder="1" applyAlignment="1" applyProtection="1">
      <alignment vertical="top" wrapText="1"/>
    </xf>
    <xf numFmtId="164" fontId="6" fillId="0" borderId="3" xfId="0" applyNumberFormat="1" applyFont="1" applyBorder="1" applyAlignment="1" applyProtection="1">
      <alignment vertical="top"/>
    </xf>
    <xf numFmtId="2" fontId="6" fillId="0" borderId="3" xfId="0" applyNumberFormat="1" applyFont="1" applyBorder="1">
      <alignment vertical="top" wrapText="1"/>
    </xf>
    <xf numFmtId="164" fontId="6" fillId="0" borderId="3" xfId="0" applyNumberFormat="1" applyFont="1" applyBorder="1">
      <alignment vertical="top" wrapText="1"/>
    </xf>
    <xf numFmtId="1" fontId="6" fillId="0" borderId="3" xfId="0" applyNumberFormat="1" applyFont="1" applyBorder="1" applyAlignment="1">
      <alignment vertical="top"/>
    </xf>
    <xf numFmtId="2" fontId="6" fillId="0" borderId="4" xfId="0" applyNumberFormat="1" applyFont="1" applyBorder="1" applyAlignment="1" applyProtection="1">
      <alignment vertical="top"/>
    </xf>
    <xf numFmtId="1" fontId="6" fillId="0" borderId="3" xfId="0" applyNumberFormat="1" applyFont="1" applyBorder="1" applyAlignment="1" applyProtection="1">
      <alignment vertical="top"/>
    </xf>
    <xf numFmtId="0" fontId="5" fillId="0" borderId="0" xfId="0" applyFont="1" applyBorder="1" applyAlignment="1" applyProtection="1">
      <alignment vertical="top" wrapText="1"/>
    </xf>
    <xf numFmtId="1" fontId="6" fillId="6" borderId="5" xfId="0" applyNumberFormat="1" applyFont="1" applyFill="1" applyBorder="1" applyAlignment="1" applyProtection="1">
      <alignment horizontal="center" vertical="top"/>
    </xf>
    <xf numFmtId="0" fontId="6" fillId="6" borderId="9" xfId="0" applyNumberFormat="1" applyFont="1" applyFill="1" applyBorder="1" applyAlignment="1" applyProtection="1">
      <alignment horizontal="center" vertical="top"/>
    </xf>
    <xf numFmtId="0" fontId="6" fillId="6" borderId="10" xfId="0" applyNumberFormat="1" applyFont="1" applyFill="1" applyBorder="1" applyAlignment="1" applyProtection="1">
      <alignment horizontal="center" vertical="top"/>
    </xf>
    <xf numFmtId="0" fontId="6" fillId="6" borderId="5" xfId="0" applyNumberFormat="1" applyFont="1" applyFill="1" applyBorder="1" applyAlignment="1" applyProtection="1">
      <alignment horizontal="center" vertical="top"/>
    </xf>
    <xf numFmtId="164" fontId="6" fillId="6" borderId="9" xfId="0" applyNumberFormat="1" applyFont="1" applyFill="1" applyBorder="1" applyAlignment="1" applyProtection="1">
      <alignment horizontal="center" vertical="top"/>
    </xf>
    <xf numFmtId="164" fontId="6" fillId="6" borderId="10" xfId="0" applyNumberFormat="1" applyFont="1" applyFill="1" applyBorder="1" applyAlignment="1" applyProtection="1">
      <alignment horizontal="center" vertical="top"/>
    </xf>
    <xf numFmtId="2" fontId="6" fillId="6" borderId="4" xfId="1" applyNumberFormat="1" applyFont="1" applyFill="1" applyBorder="1" applyAlignment="1" applyProtection="1">
      <alignment vertical="top"/>
    </xf>
    <xf numFmtId="2" fontId="6" fillId="6" borderId="3" xfId="0" applyNumberFormat="1" applyFont="1" applyFill="1" applyBorder="1" applyAlignment="1" applyProtection="1">
      <alignment vertical="top"/>
    </xf>
    <xf numFmtId="164" fontId="6" fillId="6" borderId="3" xfId="0" applyNumberFormat="1" applyFont="1" applyFill="1" applyBorder="1" applyAlignment="1" applyProtection="1">
      <alignment horizontal="center" vertical="top"/>
    </xf>
    <xf numFmtId="2" fontId="6" fillId="6" borderId="3" xfId="0" applyNumberFormat="1" applyFont="1" applyFill="1" applyBorder="1" applyAlignment="1" applyProtection="1">
      <alignment vertical="top" wrapText="1"/>
    </xf>
    <xf numFmtId="164" fontId="6" fillId="6" borderId="3" xfId="0" applyNumberFormat="1" applyFont="1" applyFill="1" applyBorder="1" applyAlignment="1" applyProtection="1">
      <alignment vertical="top"/>
    </xf>
    <xf numFmtId="1" fontId="6" fillId="6" borderId="3" xfId="0" applyNumberFormat="1" applyFont="1" applyFill="1" applyBorder="1" applyAlignment="1" applyProtection="1">
      <alignment vertical="top"/>
    </xf>
    <xf numFmtId="1" fontId="6" fillId="0" borderId="15" xfId="0" applyNumberFormat="1" applyFont="1" applyBorder="1" applyAlignment="1" applyProtection="1">
      <alignment horizontal="center" vertical="top"/>
    </xf>
    <xf numFmtId="0" fontId="6" fillId="0" borderId="16" xfId="0" applyNumberFormat="1" applyFont="1" applyBorder="1" applyAlignment="1" applyProtection="1">
      <alignment horizontal="center" vertical="top"/>
    </xf>
    <xf numFmtId="0" fontId="6" fillId="0" borderId="17" xfId="0" applyNumberFormat="1" applyFont="1" applyBorder="1" applyAlignment="1" applyProtection="1">
      <alignment horizontal="center" vertical="top"/>
    </xf>
    <xf numFmtId="0" fontId="6" fillId="2" borderId="18" xfId="0" applyNumberFormat="1" applyFont="1" applyFill="1" applyBorder="1" applyAlignment="1" applyProtection="1">
      <alignment horizontal="center" vertical="top"/>
    </xf>
    <xf numFmtId="164" fontId="6" fillId="0" borderId="16" xfId="0" applyNumberFormat="1" applyFont="1" applyBorder="1" applyAlignment="1" applyProtection="1">
      <alignment horizontal="center" vertical="top"/>
    </xf>
    <xf numFmtId="164" fontId="6" fillId="0" borderId="17" xfId="0" applyNumberFormat="1" applyFont="1" applyBorder="1" applyAlignment="1" applyProtection="1">
      <alignment horizontal="center" vertical="top"/>
    </xf>
    <xf numFmtId="164" fontId="6" fillId="2" borderId="17" xfId="0" applyNumberFormat="1" applyFont="1" applyFill="1" applyBorder="1" applyAlignment="1" applyProtection="1">
      <alignment horizontal="center" vertical="top"/>
    </xf>
    <xf numFmtId="2" fontId="6" fillId="0" borderId="19" xfId="0" applyNumberFormat="1" applyFont="1" applyBorder="1" applyAlignment="1" applyProtection="1">
      <alignment vertical="top"/>
    </xf>
    <xf numFmtId="2" fontId="6" fillId="0" borderId="20" xfId="0" applyNumberFormat="1" applyFont="1" applyBorder="1" applyAlignment="1" applyProtection="1">
      <alignment vertical="top"/>
    </xf>
    <xf numFmtId="2" fontId="6" fillId="0" borderId="20" xfId="0" applyNumberFormat="1" applyFont="1" applyBorder="1" applyAlignment="1" applyProtection="1">
      <alignment horizontal="center" vertical="top"/>
    </xf>
    <xf numFmtId="2" fontId="6" fillId="0" borderId="20" xfId="0" applyNumberFormat="1" applyFont="1" applyBorder="1" applyAlignment="1" applyProtection="1">
      <alignment vertical="top" wrapText="1"/>
    </xf>
    <xf numFmtId="164" fontId="6" fillId="0" borderId="20" xfId="0" applyNumberFormat="1" applyFont="1" applyBorder="1" applyAlignment="1" applyProtection="1">
      <alignment vertical="top"/>
    </xf>
    <xf numFmtId="1" fontId="6" fillId="0" borderId="20" xfId="0" applyNumberFormat="1" applyFont="1" applyBorder="1" applyAlignment="1" applyProtection="1">
      <alignment vertical="top"/>
    </xf>
    <xf numFmtId="166" fontId="7" fillId="0" borderId="21" xfId="0" applyNumberFormat="1" applyFont="1" applyFill="1" applyBorder="1" applyAlignment="1" applyProtection="1">
      <alignment horizontal="center" vertical="center" wrapText="1"/>
    </xf>
    <xf numFmtId="0" fontId="7" fillId="0" borderId="22" xfId="0" applyFont="1" applyFill="1" applyBorder="1" applyAlignment="1" applyProtection="1">
      <alignment horizontal="center" vertical="center" wrapText="1"/>
    </xf>
    <xf numFmtId="20" fontId="7" fillId="0" borderId="22" xfId="0" applyNumberFormat="1" applyFont="1" applyFill="1" applyBorder="1" applyAlignment="1" applyProtection="1">
      <alignment horizontal="center" vertical="center" wrapText="1"/>
    </xf>
    <xf numFmtId="164" fontId="7" fillId="0" borderId="22" xfId="0" applyNumberFormat="1" applyFont="1" applyFill="1" applyBorder="1" applyAlignment="1" applyProtection="1">
      <alignment horizontal="center" vertical="center" wrapText="1"/>
    </xf>
    <xf numFmtId="2" fontId="7" fillId="0" borderId="22" xfId="0" applyNumberFormat="1" applyFont="1" applyFill="1" applyBorder="1" applyAlignment="1" applyProtection="1">
      <alignment horizontal="center" vertical="center" wrapText="1"/>
    </xf>
    <xf numFmtId="165" fontId="7" fillId="0" borderId="22" xfId="0" applyNumberFormat="1" applyFont="1" applyFill="1" applyBorder="1" applyAlignment="1" applyProtection="1">
      <alignment horizontal="center" vertical="center" wrapText="1"/>
    </xf>
    <xf numFmtId="2" fontId="7" fillId="0" borderId="23" xfId="0" applyNumberFormat="1" applyFont="1" applyFill="1" applyBorder="1" applyAlignment="1" applyProtection="1">
      <alignment horizontal="center" vertical="center" wrapText="1"/>
    </xf>
    <xf numFmtId="0" fontId="5" fillId="0" borderId="0" xfId="0" applyFont="1" applyBorder="1" applyAlignment="1" applyProtection="1">
      <alignment horizontal="center" vertical="center" wrapText="1"/>
    </xf>
    <xf numFmtId="166" fontId="7" fillId="0" borderId="24" xfId="0" applyNumberFormat="1" applyFont="1" applyFill="1" applyBorder="1" applyAlignment="1" applyProtection="1">
      <alignment horizontal="center" vertical="center" wrapText="1"/>
    </xf>
    <xf numFmtId="1" fontId="5" fillId="0" borderId="25" xfId="0" applyNumberFormat="1" applyFont="1" applyBorder="1" applyAlignment="1" applyProtection="1">
      <alignment horizontal="center" vertical="center"/>
    </xf>
    <xf numFmtId="0" fontId="5" fillId="0" borderId="25" xfId="0" applyFont="1" applyBorder="1" applyAlignment="1" applyProtection="1">
      <alignment horizontal="center" vertical="center" wrapText="1"/>
    </xf>
    <xf numFmtId="20" fontId="5" fillId="0" borderId="25" xfId="0" applyNumberFormat="1" applyFont="1" applyBorder="1" applyAlignment="1" applyProtection="1">
      <alignment horizontal="center" vertical="center" wrapText="1"/>
    </xf>
    <xf numFmtId="164" fontId="5" fillId="0" borderId="25" xfId="0" applyNumberFormat="1" applyFont="1" applyBorder="1" applyAlignment="1" applyProtection="1">
      <alignment horizontal="center" vertical="center" wrapText="1"/>
    </xf>
    <xf numFmtId="2" fontId="5" fillId="0" borderId="25" xfId="0" applyNumberFormat="1" applyFont="1" applyBorder="1" applyAlignment="1" applyProtection="1">
      <alignment horizontal="center" vertical="center" wrapText="1"/>
    </xf>
    <xf numFmtId="165" fontId="5" fillId="0" borderId="25" xfId="0" applyNumberFormat="1" applyFont="1" applyBorder="1" applyAlignment="1" applyProtection="1">
      <alignment horizontal="center" vertical="center" wrapText="1"/>
    </xf>
    <xf numFmtId="19" fontId="5" fillId="0" borderId="22" xfId="0" applyNumberFormat="1" applyFont="1" applyBorder="1" applyAlignment="1" applyProtection="1">
      <alignment vertical="center"/>
    </xf>
    <xf numFmtId="0" fontId="5" fillId="0" borderId="22" xfId="0" applyFont="1" applyBorder="1" applyAlignment="1" applyProtection="1">
      <alignment vertical="center"/>
    </xf>
    <xf numFmtId="1" fontId="5" fillId="0" borderId="23" xfId="0" applyNumberFormat="1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vertical="center" wrapText="1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2" fontId="1" fillId="4" borderId="26" xfId="3" applyNumberFormat="1" applyBorder="1" applyAlignment="1" applyProtection="1">
      <alignment horizontal="center" vertical="center"/>
    </xf>
    <xf numFmtId="0" fontId="1" fillId="4" borderId="26" xfId="3" applyBorder="1" applyAlignment="1">
      <alignment horizontal="center" vertical="top" wrapText="1"/>
    </xf>
    <xf numFmtId="0" fontId="1" fillId="3" borderId="26" xfId="2" applyBorder="1" applyAlignment="1">
      <alignment horizontal="right" vertical="top" wrapText="1"/>
    </xf>
    <xf numFmtId="164" fontId="1" fillId="4" borderId="26" xfId="3" applyNumberFormat="1" applyBorder="1" applyAlignment="1" applyProtection="1">
      <alignment horizontal="center" vertical="center"/>
    </xf>
    <xf numFmtId="168" fontId="1" fillId="3" borderId="26" xfId="2" applyNumberFormat="1" applyBorder="1" applyAlignment="1" applyProtection="1">
      <alignment horizontal="right" vertical="center"/>
    </xf>
    <xf numFmtId="2" fontId="1" fillId="3" borderId="26" xfId="2" applyNumberFormat="1" applyBorder="1" applyAlignment="1" applyProtection="1">
      <alignment horizontal="right" vertical="center"/>
    </xf>
    <xf numFmtId="169" fontId="1" fillId="3" borderId="26" xfId="2" applyNumberFormat="1" applyBorder="1" applyAlignment="1">
      <alignment horizontal="right" vertical="top" wrapText="1"/>
    </xf>
    <xf numFmtId="0" fontId="1" fillId="4" borderId="26" xfId="3" applyBorder="1" applyAlignment="1">
      <alignment horizontal="center" vertical="center" wrapText="1"/>
    </xf>
    <xf numFmtId="170" fontId="6" fillId="5" borderId="2" xfId="0" applyNumberFormat="1" applyFont="1" applyFill="1" applyBorder="1" applyAlignment="1" applyProtection="1">
      <alignment vertical="top"/>
    </xf>
    <xf numFmtId="170" fontId="6" fillId="0" borderId="0" xfId="0" applyNumberFormat="1" applyFont="1" applyFill="1" applyBorder="1" applyAlignment="1" applyProtection="1">
      <alignment vertical="top"/>
    </xf>
    <xf numFmtId="170" fontId="6" fillId="5" borderId="1" xfId="0" applyNumberFormat="1" applyFont="1" applyFill="1" applyBorder="1" applyAlignment="1" applyProtection="1">
      <alignment vertical="top"/>
    </xf>
    <xf numFmtId="171" fontId="1" fillId="3" borderId="26" xfId="2" applyNumberFormat="1" applyBorder="1" applyAlignment="1" applyProtection="1">
      <alignment horizontal="right" vertical="center"/>
    </xf>
    <xf numFmtId="171" fontId="1" fillId="3" borderId="26" xfId="2" applyNumberFormat="1" applyBorder="1" applyAlignment="1">
      <alignment horizontal="right" vertical="top" wrapText="1"/>
    </xf>
    <xf numFmtId="171" fontId="1" fillId="3" borderId="26" xfId="2" applyNumberFormat="1" applyBorder="1" applyAlignment="1">
      <alignment horizontal="right" vertical="center" wrapText="1"/>
    </xf>
    <xf numFmtId="0" fontId="1" fillId="3" borderId="27" xfId="2" applyBorder="1" applyAlignment="1">
      <alignment horizontal="right" vertical="top" wrapText="1"/>
    </xf>
    <xf numFmtId="2" fontId="1" fillId="4" borderId="28" xfId="3" applyNumberFormat="1" applyBorder="1" applyAlignment="1" applyProtection="1">
      <alignment horizontal="center" vertical="center"/>
    </xf>
    <xf numFmtId="1" fontId="1" fillId="3" borderId="1" xfId="2" applyNumberFormat="1" applyBorder="1" applyAlignment="1" applyProtection="1">
      <alignment horizontal="center" vertical="center"/>
    </xf>
    <xf numFmtId="164" fontId="1" fillId="3" borderId="1" xfId="2" applyNumberFormat="1" applyBorder="1" applyAlignment="1" applyProtection="1">
      <alignment horizontal="center" vertical="center"/>
    </xf>
    <xf numFmtId="164" fontId="1" fillId="4" borderId="28" xfId="3" applyNumberFormat="1" applyBorder="1" applyAlignment="1" applyProtection="1">
      <alignment horizontal="center" vertical="center"/>
    </xf>
    <xf numFmtId="0" fontId="1" fillId="3" borderId="29" xfId="2" applyBorder="1" applyAlignment="1">
      <alignment horizontal="right" vertical="top" wrapText="1"/>
    </xf>
    <xf numFmtId="2" fontId="1" fillId="3" borderId="27" xfId="2" applyNumberFormat="1" applyBorder="1" applyAlignment="1" applyProtection="1">
      <alignment horizontal="right" vertical="center"/>
    </xf>
  </cellXfs>
  <cellStyles count="4">
    <cellStyle name="20 % - Accent3" xfId="2" builtinId="38"/>
    <cellStyle name="40 % - Accent3" xfId="3" builtinId="39"/>
    <cellStyle name="Millier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173520</xdr:colOff>
      <xdr:row>0</xdr:row>
      <xdr:rowOff>0</xdr:rowOff>
    </xdr:from>
    <xdr:to>
      <xdr:col>2</xdr:col>
      <xdr:colOff>542160</xdr:colOff>
      <xdr:row>0</xdr:row>
      <xdr:rowOff>264960</xdr:rowOff>
    </xdr:to>
    <xdr:sp macro="" textlink="">
      <xdr:nvSpPr>
        <xdr:cNvPr id="2" name="CustomShape 1"/>
        <xdr:cNvSpPr/>
      </xdr:nvSpPr>
      <xdr:spPr>
        <a:xfrm>
          <a:off x="1613520" y="0"/>
          <a:ext cx="368640" cy="264960"/>
        </a:xfrm>
        <a:prstGeom prst="rect">
          <a:avLst/>
        </a:prstGeom>
        <a:noFill/>
        <a:ln w="12600"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G98"/>
  <sheetViews>
    <sheetView tabSelected="1" zoomScale="80" zoomScaleNormal="80" workbookViewId="0">
      <pane ySplit="1" topLeftCell="A2" activePane="bottomLeft" state="frozen"/>
      <selection pane="bottomLeft" activeCell="A2" sqref="A2"/>
    </sheetView>
  </sheetViews>
  <sheetFormatPr baseColWidth="10" defaultColWidth="9.19921875" defaultRowHeight="15" x14ac:dyDescent="0.2"/>
  <cols>
    <col min="1" max="1" width="7.69921875" style="80" customWidth="1"/>
    <col min="2" max="12" width="7.3984375" style="80"/>
    <col min="13" max="13" width="7" style="80" bestFit="1" customWidth="1"/>
    <col min="14" max="14" width="5.5" style="81" hidden="1" customWidth="1"/>
    <col min="15" max="15" width="7.3984375" style="81" hidden="1" customWidth="1"/>
    <col min="16" max="17" width="7" style="80" hidden="1" customWidth="1"/>
    <col min="18" max="18" width="6.5" style="80" hidden="1" customWidth="1"/>
    <col min="19" max="20" width="7.3984375" style="80"/>
    <col min="21" max="21" width="3.796875" style="80" customWidth="1"/>
    <col min="22" max="22" width="8.69921875" style="80" hidden="1" customWidth="1"/>
    <col min="23" max="23" width="8.5" style="80" hidden="1" customWidth="1"/>
    <col min="24" max="30" width="7.3984375" style="80"/>
    <col min="31" max="31" width="6.5" style="80" hidden="1" customWidth="1"/>
    <col min="32" max="32" width="4.59765625" style="80" hidden="1" customWidth="1"/>
    <col min="33" max="33" width="8.3984375" style="80"/>
    <col min="34" max="16384" width="9.19921875" style="5"/>
  </cols>
  <sheetData>
    <row r="1" spans="1:33" ht="39.75" customHeight="1" thickBo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53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</row>
    <row r="2" spans="1:33" ht="16.149999999999999" customHeight="1" thickBot="1" x14ac:dyDescent="0.25">
      <c r="A2" s="90"/>
      <c r="B2" s="6"/>
      <c r="C2" s="7"/>
      <c r="D2" s="8"/>
      <c r="E2" s="9"/>
      <c r="F2" s="10"/>
      <c r="G2" s="11"/>
      <c r="H2" s="10"/>
      <c r="I2" s="11"/>
      <c r="J2" s="12" t="str">
        <f t="shared" ref="J2:J6" si="0">IF(OR(ISBLANK(F2),E2&lt;&gt;"Vol"),"",(G2-F2)*24+IF(F2&gt;G2,24,0))</f>
        <v/>
      </c>
      <c r="K2" s="13" t="str">
        <f t="shared" ref="K2:K6" si="1">IF(OR(ISBLANK(F2),E2&lt;&gt;"Vol"),"",(I2-H2)*24+IF(F2&gt;G2,24,0))</f>
        <v/>
      </c>
      <c r="L2" s="13" t="str">
        <f t="shared" ref="L2:L6" si="2">IF(OR(ISBLANK(F2),E2&lt;&gt;"Mep"),"",(G2-F2)*24+IF(F2&gt;G2,24,0))</f>
        <v/>
      </c>
      <c r="M2" s="13" t="str">
        <f t="shared" ref="M2:M6" si="3">IF(OR(E2="Sol",E2="Déleg."),IF(E2="Sol",4,0)+IF(E2="Déleg.",6,0),"")</f>
        <v/>
      </c>
      <c r="N2" s="14">
        <v>0.375</v>
      </c>
      <c r="O2" s="14">
        <v>0.875</v>
      </c>
      <c r="P2" s="15" t="str">
        <f t="shared" ref="P2:P6" si="4">IF(J2="","",IF(F2&lt;G2,MIN(G2,$N$2)-MIN(F2,$N$2)+MAX(G2,$O$2)-MAX(F2,$O$2),"24:00:00"-MAX(F2,$O$2)+MIN(G2,$N$2)))</f>
        <v/>
      </c>
      <c r="Q2" s="15" t="str">
        <f t="shared" ref="Q2:Q65" si="5">IF(K2="","",IF(MIN(H2,F2)&lt;I2,MIN(I2,$N$2)-MIN(MIN(H2,F2),$N$2)+MAX(I2,$O$2)-MAX(MIN(H2,F2),$O$2),"24:00:00"-MAX(MIN(H2,F2),$O$2)+MIN(I2,$N$2)))</f>
        <v/>
      </c>
      <c r="R2" s="15" t="str">
        <f>IF(Q2="","",Q2*24)</f>
        <v/>
      </c>
      <c r="S2" s="13" t="str">
        <f t="shared" ref="S2:S65" si="6">IF(R2="","",R2*0.2)</f>
        <v/>
      </c>
      <c r="T2" s="13"/>
      <c r="U2" s="13"/>
      <c r="V2" s="16"/>
      <c r="W2" s="16"/>
      <c r="X2" s="13"/>
      <c r="Y2" s="13"/>
      <c r="Z2" s="13"/>
      <c r="AA2" s="13"/>
      <c r="AB2" s="13"/>
      <c r="AC2" s="13"/>
      <c r="AD2" s="13"/>
      <c r="AE2" s="16"/>
      <c r="AF2" s="16"/>
      <c r="AG2" s="17"/>
    </row>
    <row r="3" spans="1:33" ht="15.4" customHeight="1" x14ac:dyDescent="0.2">
      <c r="A3" s="91"/>
      <c r="B3" s="18"/>
      <c r="C3" s="19"/>
      <c r="D3" s="20"/>
      <c r="E3" s="21"/>
      <c r="F3" s="22"/>
      <c r="G3" s="23"/>
      <c r="H3" s="22"/>
      <c r="I3" s="24"/>
      <c r="J3" s="25" t="str">
        <f t="shared" si="0"/>
        <v/>
      </c>
      <c r="K3" s="26" t="str">
        <f t="shared" si="1"/>
        <v/>
      </c>
      <c r="L3" s="26" t="str">
        <f t="shared" si="2"/>
        <v/>
      </c>
      <c r="M3" s="26" t="str">
        <f t="shared" si="3"/>
        <v/>
      </c>
      <c r="N3" s="27"/>
      <c r="O3" s="27"/>
      <c r="P3" s="28" t="str">
        <f t="shared" si="4"/>
        <v/>
      </c>
      <c r="Q3" s="28" t="str">
        <f t="shared" si="5"/>
        <v/>
      </c>
      <c r="R3" s="28" t="str">
        <f t="shared" ref="R3:R66" si="7">IF(Q3="","",Q3*24)</f>
        <v/>
      </c>
      <c r="S3" s="26" t="str">
        <f t="shared" si="6"/>
        <v/>
      </c>
      <c r="T3" s="26"/>
      <c r="U3" s="26"/>
      <c r="V3" s="29"/>
      <c r="W3" s="29"/>
      <c r="X3" s="30"/>
      <c r="Y3" s="30"/>
      <c r="Z3" s="26"/>
      <c r="AA3" s="26"/>
      <c r="AB3" s="26"/>
      <c r="AC3" s="26"/>
      <c r="AD3" s="26"/>
      <c r="AE3" s="31"/>
      <c r="AF3" s="31"/>
      <c r="AG3" s="32"/>
    </row>
    <row r="4" spans="1:33" ht="15" customHeight="1" x14ac:dyDescent="0.2">
      <c r="A4" s="91"/>
      <c r="B4" s="18"/>
      <c r="C4" s="19"/>
      <c r="D4" s="20"/>
      <c r="E4" s="21"/>
      <c r="F4" s="22"/>
      <c r="G4" s="23"/>
      <c r="H4" s="22"/>
      <c r="I4" s="24"/>
      <c r="J4" s="25" t="str">
        <f t="shared" si="0"/>
        <v/>
      </c>
      <c r="K4" s="26" t="str">
        <f t="shared" si="1"/>
        <v/>
      </c>
      <c r="L4" s="26" t="str">
        <f t="shared" si="2"/>
        <v/>
      </c>
      <c r="M4" s="26" t="str">
        <f t="shared" si="3"/>
        <v/>
      </c>
      <c r="N4" s="27"/>
      <c r="O4" s="27"/>
      <c r="P4" s="28" t="str">
        <f t="shared" si="4"/>
        <v/>
      </c>
      <c r="Q4" s="28" t="str">
        <f t="shared" si="5"/>
        <v/>
      </c>
      <c r="R4" s="28" t="str">
        <f t="shared" si="7"/>
        <v/>
      </c>
      <c r="S4" s="26" t="str">
        <f t="shared" si="6"/>
        <v/>
      </c>
      <c r="T4" s="26"/>
      <c r="U4" s="26"/>
      <c r="V4" s="29"/>
      <c r="W4" s="29"/>
      <c r="X4" s="30"/>
      <c r="Y4" s="30"/>
      <c r="Z4" s="26"/>
      <c r="AA4" s="26"/>
      <c r="AB4" s="26"/>
      <c r="AC4" s="26"/>
      <c r="AD4" s="26"/>
      <c r="AE4" s="31"/>
      <c r="AF4" s="31"/>
      <c r="AG4" s="32"/>
    </row>
    <row r="5" spans="1:33" ht="15" customHeight="1" x14ac:dyDescent="0.2">
      <c r="A5" s="91"/>
      <c r="B5" s="18"/>
      <c r="C5" s="19"/>
      <c r="D5" s="20"/>
      <c r="E5" s="21"/>
      <c r="F5" s="22"/>
      <c r="G5" s="23"/>
      <c r="H5" s="22"/>
      <c r="I5" s="24"/>
      <c r="J5" s="25" t="str">
        <f t="shared" si="0"/>
        <v/>
      </c>
      <c r="K5" s="26" t="str">
        <f t="shared" si="1"/>
        <v/>
      </c>
      <c r="L5" s="26" t="str">
        <f t="shared" si="2"/>
        <v/>
      </c>
      <c r="M5" s="26" t="str">
        <f t="shared" si="3"/>
        <v/>
      </c>
      <c r="N5" s="27"/>
      <c r="O5" s="27"/>
      <c r="P5" s="28" t="str">
        <f t="shared" si="4"/>
        <v/>
      </c>
      <c r="Q5" s="28" t="str">
        <f t="shared" si="5"/>
        <v/>
      </c>
      <c r="R5" s="28" t="str">
        <f t="shared" si="7"/>
        <v/>
      </c>
      <c r="S5" s="26" t="str">
        <f t="shared" si="6"/>
        <v/>
      </c>
      <c r="T5" s="26"/>
      <c r="U5" s="26"/>
      <c r="V5" s="29"/>
      <c r="W5" s="29"/>
      <c r="X5" s="30"/>
      <c r="Y5" s="30"/>
      <c r="Z5" s="26"/>
      <c r="AA5" s="26"/>
      <c r="AB5" s="26"/>
      <c r="AC5" s="26"/>
      <c r="AD5" s="26"/>
      <c r="AE5" s="31"/>
      <c r="AF5" s="31"/>
      <c r="AG5" s="32"/>
    </row>
    <row r="6" spans="1:33" s="35" customFormat="1" ht="15.4" customHeight="1" thickBot="1" x14ac:dyDescent="0.25">
      <c r="A6" s="91"/>
      <c r="B6" s="18"/>
      <c r="C6" s="19"/>
      <c r="D6" s="20"/>
      <c r="E6" s="21"/>
      <c r="F6" s="22"/>
      <c r="G6" s="23"/>
      <c r="H6" s="22"/>
      <c r="I6" s="24"/>
      <c r="J6" s="33" t="str">
        <f t="shared" si="0"/>
        <v/>
      </c>
      <c r="K6" s="26" t="str">
        <f t="shared" si="1"/>
        <v/>
      </c>
      <c r="L6" s="26" t="str">
        <f t="shared" si="2"/>
        <v/>
      </c>
      <c r="M6" s="26" t="str">
        <f t="shared" si="3"/>
        <v/>
      </c>
      <c r="N6" s="27"/>
      <c r="O6" s="27"/>
      <c r="P6" s="28" t="str">
        <f t="shared" si="4"/>
        <v/>
      </c>
      <c r="Q6" s="28" t="str">
        <f>IF(K6="","",IF(MIN(H6,F6)&lt;I6,MIN(I6,$N$2)-MIN(MIN(H6,F6),$N$2)+MAX(I6,$O$2)-MAX(MIN(H6,F6),$O$2),"24:00:00"-MAX(MIN(H6,F6),$O$2)+MIN(I6,$N$2)))</f>
        <v/>
      </c>
      <c r="R6" s="28" t="str">
        <f t="shared" si="7"/>
        <v/>
      </c>
      <c r="S6" s="26" t="str">
        <f t="shared" si="6"/>
        <v/>
      </c>
      <c r="T6" s="26" t="str">
        <f>IF(COUNTIF(E2:E6,"Vol")&gt;0,AVERAGEIF(E2:E6,"=Vol",K2:K6),"")</f>
        <v/>
      </c>
      <c r="U6" s="26" t="str">
        <f>IF(T6="","",MAX(70/(21*T6+30),1))</f>
        <v/>
      </c>
      <c r="V6" s="29">
        <f>MIN(F2,H2)</f>
        <v>0</v>
      </c>
      <c r="W6" s="29" t="str">
        <f>IF(I2&lt;&gt;"",VLOOKUP(1,I2:I6,1,1),"")</f>
        <v/>
      </c>
      <c r="X6" s="26" t="str">
        <f>IF(W6="","",(W6-V6)*24+IF(V6&gt;W6,24,0)+1.5)</f>
        <v/>
      </c>
      <c r="Y6" s="26" t="str">
        <f>IF(E2&lt;&gt;"",IF(U6&lt;&gt;"",SUM(J2:J6)*U6,0)+SUM(L2:L6)/2,"")</f>
        <v/>
      </c>
      <c r="Z6" s="26" t="str">
        <f>IF(X6="","",IF(COUNTIF(E2:E6,"Vol")&gt;0,MAX(5.74,X6),X6)/1.64)</f>
        <v/>
      </c>
      <c r="AA6" s="26" t="str">
        <f>IF(Y6="","",MAX(Y6,Z6))</f>
        <v/>
      </c>
      <c r="AB6" s="26"/>
      <c r="AC6" s="26" t="str">
        <f>IF(AA6&lt;&gt;"",IF(INDEX($B$1:B6,MATCH(-1,$B$1:B6,-1))*5+MATCH(-1,$B$1:B6,-1)-1=ROW(),INDEX($B$1:B6,MATCH(-1,$B$1:B6,-1))*4,""),"")</f>
        <v/>
      </c>
      <c r="AD6" s="26" t="str">
        <f>IF(AC6="","",MAX(AC6,AB6))</f>
        <v/>
      </c>
      <c r="AE6" s="29" t="str">
        <f>IF(F2&lt;&gt;"",F2-(1.25/24),"")</f>
        <v/>
      </c>
      <c r="AF6" s="29" t="str">
        <f>IF(W6&lt;&gt;"",W6+(0.5/24),"")</f>
        <v/>
      </c>
      <c r="AG6" s="34" t="str">
        <f>IF(AF6&lt;&gt;"",IF(AND(AE6&lt;14/24,AF6&gt;12/24),1,0)+IF(AND(AE6&lt;21/24,AF6&gt;19/24),1,0)+IF(AND(AF6&lt;AE6, AE6&lt;21/24), 1,0)+IF(AND(AF6&lt;AE6, AF6&gt;12/24), 1,0),"")</f>
        <v/>
      </c>
    </row>
    <row r="7" spans="1:33" ht="16.149999999999999" customHeight="1" thickBot="1" x14ac:dyDescent="0.25">
      <c r="A7" s="92"/>
      <c r="B7" s="36"/>
      <c r="C7" s="37"/>
      <c r="D7" s="38"/>
      <c r="E7" s="39"/>
      <c r="F7" s="10"/>
      <c r="G7" s="11"/>
      <c r="H7" s="40"/>
      <c r="I7" s="41"/>
      <c r="J7" s="42" t="str">
        <f t="shared" ref="J7:J70" si="8">IF(OR(ISBLANK(F7),E7&lt;&gt;"Vol"),"",(G7-F7)*24+IF(F7&gt;G7,24,0))</f>
        <v/>
      </c>
      <c r="K7" s="43" t="str">
        <f t="shared" ref="K7:K70" si="9">IF(OR(ISBLANK(F7),E7&lt;&gt;"Vol"),"",(I7-H7)*24+IF(F7&gt;G7,24,0))</f>
        <v/>
      </c>
      <c r="L7" s="43" t="str">
        <f t="shared" ref="L7:L70" si="10">IF(OR(ISBLANK(F7),E7&lt;&gt;"Mep"),"",(G7-F7)*24+IF(F7&gt;G7,24,0))</f>
        <v/>
      </c>
      <c r="M7" s="43" t="str">
        <f t="shared" ref="M7:M70" si="11">IF(OR(E7="Sol",E7="Déleg."),IF(E7="Sol",4,0)+IF(E7="Déleg.",6,0),"")</f>
        <v/>
      </c>
      <c r="N7" s="44"/>
      <c r="O7" s="44"/>
      <c r="P7" s="45" t="str">
        <f t="shared" ref="P7:P70" si="12">IF(J7="","",IF(F7&lt;G7,MIN(G7,$N$2)-MIN(F7,$N$2)+MAX(G7,$O$2)-MAX(F7,$O$2),"24:00:00"-MAX(F7,$O$2)+MIN(G7,$N$2)))</f>
        <v/>
      </c>
      <c r="Q7" s="45" t="str">
        <f t="shared" si="5"/>
        <v/>
      </c>
      <c r="R7" s="45" t="str">
        <f t="shared" si="7"/>
        <v/>
      </c>
      <c r="S7" s="43" t="str">
        <f t="shared" si="6"/>
        <v/>
      </c>
      <c r="T7" s="43"/>
      <c r="U7" s="43"/>
      <c r="V7" s="46"/>
      <c r="W7" s="46"/>
      <c r="X7" s="43"/>
      <c r="Y7" s="43"/>
      <c r="Z7" s="43"/>
      <c r="AA7" s="43"/>
      <c r="AB7" s="43"/>
      <c r="AC7" s="43"/>
      <c r="AD7" s="43"/>
      <c r="AE7" s="46"/>
      <c r="AF7" s="46"/>
      <c r="AG7" s="47"/>
    </row>
    <row r="8" spans="1:33" ht="15.4" customHeight="1" x14ac:dyDescent="0.2">
      <c r="A8" s="91"/>
      <c r="B8" s="18"/>
      <c r="C8" s="19"/>
      <c r="D8" s="20"/>
      <c r="E8" s="21"/>
      <c r="F8" s="22"/>
      <c r="G8" s="23"/>
      <c r="H8" s="22"/>
      <c r="I8" s="24"/>
      <c r="J8" s="25" t="str">
        <f t="shared" si="8"/>
        <v/>
      </c>
      <c r="K8" s="26" t="str">
        <f t="shared" si="9"/>
        <v/>
      </c>
      <c r="L8" s="26" t="str">
        <f t="shared" si="10"/>
        <v/>
      </c>
      <c r="M8" s="26" t="str">
        <f t="shared" si="11"/>
        <v/>
      </c>
      <c r="N8" s="27"/>
      <c r="O8" s="27"/>
      <c r="P8" s="28" t="str">
        <f t="shared" si="12"/>
        <v/>
      </c>
      <c r="Q8" s="28" t="str">
        <f t="shared" si="5"/>
        <v/>
      </c>
      <c r="R8" s="28" t="str">
        <f t="shared" si="7"/>
        <v/>
      </c>
      <c r="S8" s="26" t="str">
        <f t="shared" si="6"/>
        <v/>
      </c>
      <c r="T8" s="26"/>
      <c r="U8" s="26"/>
      <c r="V8" s="29"/>
      <c r="W8" s="29"/>
      <c r="X8" s="30"/>
      <c r="Y8" s="30"/>
      <c r="Z8" s="26"/>
      <c r="AA8" s="26"/>
      <c r="AB8" s="26"/>
      <c r="AC8" s="26"/>
      <c r="AD8" s="26"/>
      <c r="AE8" s="31"/>
      <c r="AF8" s="31"/>
      <c r="AG8" s="32"/>
    </row>
    <row r="9" spans="1:33" ht="15" customHeight="1" x14ac:dyDescent="0.2">
      <c r="A9" s="91"/>
      <c r="B9" s="18"/>
      <c r="C9" s="19"/>
      <c r="D9" s="20"/>
      <c r="E9" s="21"/>
      <c r="F9" s="22"/>
      <c r="G9" s="23"/>
      <c r="H9" s="22"/>
      <c r="I9" s="24"/>
      <c r="J9" s="25" t="str">
        <f t="shared" si="8"/>
        <v/>
      </c>
      <c r="K9" s="26" t="str">
        <f t="shared" si="9"/>
        <v/>
      </c>
      <c r="L9" s="26" t="str">
        <f t="shared" si="10"/>
        <v/>
      </c>
      <c r="M9" s="26" t="str">
        <f t="shared" si="11"/>
        <v/>
      </c>
      <c r="N9" s="27"/>
      <c r="O9" s="27"/>
      <c r="P9" s="28" t="str">
        <f t="shared" si="12"/>
        <v/>
      </c>
      <c r="Q9" s="28" t="str">
        <f t="shared" si="5"/>
        <v/>
      </c>
      <c r="R9" s="28" t="str">
        <f t="shared" si="7"/>
        <v/>
      </c>
      <c r="S9" s="26" t="str">
        <f t="shared" si="6"/>
        <v/>
      </c>
      <c r="T9" s="26"/>
      <c r="U9" s="26"/>
      <c r="V9" s="29"/>
      <c r="W9" s="29"/>
      <c r="X9" s="30"/>
      <c r="Y9" s="30"/>
      <c r="Z9" s="26"/>
      <c r="AA9" s="26"/>
      <c r="AB9" s="26"/>
      <c r="AC9" s="26"/>
      <c r="AD9" s="26"/>
      <c r="AE9" s="31"/>
      <c r="AF9" s="31"/>
      <c r="AG9" s="32"/>
    </row>
    <row r="10" spans="1:33" ht="15" customHeight="1" x14ac:dyDescent="0.2">
      <c r="A10" s="91"/>
      <c r="B10" s="18"/>
      <c r="C10" s="19"/>
      <c r="D10" s="20"/>
      <c r="E10" s="21"/>
      <c r="F10" s="22"/>
      <c r="G10" s="23"/>
      <c r="H10" s="22"/>
      <c r="I10" s="24"/>
      <c r="J10" s="25" t="str">
        <f t="shared" si="8"/>
        <v/>
      </c>
      <c r="K10" s="26" t="str">
        <f t="shared" si="9"/>
        <v/>
      </c>
      <c r="L10" s="26" t="str">
        <f t="shared" si="10"/>
        <v/>
      </c>
      <c r="M10" s="26" t="str">
        <f t="shared" si="11"/>
        <v/>
      </c>
      <c r="N10" s="27"/>
      <c r="O10" s="27"/>
      <c r="P10" s="28" t="str">
        <f t="shared" si="12"/>
        <v/>
      </c>
      <c r="Q10" s="28" t="str">
        <f t="shared" si="5"/>
        <v/>
      </c>
      <c r="R10" s="28" t="str">
        <f t="shared" si="7"/>
        <v/>
      </c>
      <c r="S10" s="26" t="str">
        <f t="shared" si="6"/>
        <v/>
      </c>
      <c r="T10" s="26"/>
      <c r="U10" s="26"/>
      <c r="V10" s="29"/>
      <c r="W10" s="29"/>
      <c r="X10" s="30"/>
      <c r="Y10" s="30"/>
      <c r="Z10" s="26"/>
      <c r="AA10" s="26"/>
      <c r="AB10" s="26"/>
      <c r="AC10" s="26"/>
      <c r="AD10" s="26"/>
      <c r="AE10" s="31"/>
      <c r="AF10" s="31"/>
      <c r="AG10" s="32"/>
    </row>
    <row r="11" spans="1:33" ht="15.4" customHeight="1" thickBot="1" x14ac:dyDescent="0.25">
      <c r="A11" s="91"/>
      <c r="B11" s="18"/>
      <c r="C11" s="19"/>
      <c r="D11" s="20"/>
      <c r="E11" s="21"/>
      <c r="F11" s="22"/>
      <c r="G11" s="23"/>
      <c r="H11" s="22"/>
      <c r="I11" s="24"/>
      <c r="J11" s="33" t="str">
        <f t="shared" si="8"/>
        <v/>
      </c>
      <c r="K11" s="26" t="str">
        <f t="shared" si="9"/>
        <v/>
      </c>
      <c r="L11" s="26" t="str">
        <f t="shared" si="10"/>
        <v/>
      </c>
      <c r="M11" s="26" t="str">
        <f t="shared" si="11"/>
        <v/>
      </c>
      <c r="N11" s="27"/>
      <c r="O11" s="27"/>
      <c r="P11" s="28" t="str">
        <f t="shared" si="12"/>
        <v/>
      </c>
      <c r="Q11" s="28" t="str">
        <f t="shared" si="5"/>
        <v/>
      </c>
      <c r="R11" s="28" t="str">
        <f t="shared" si="7"/>
        <v/>
      </c>
      <c r="S11" s="26" t="str">
        <f t="shared" si="6"/>
        <v/>
      </c>
      <c r="T11" s="26" t="str">
        <f t="shared" ref="T11" si="13">IF(COUNTIF(E7:E11,"Vol")&gt;0,AVERAGEIF(E7:E11,"=Vol",K7:K11),"")</f>
        <v/>
      </c>
      <c r="U11" s="26" t="str">
        <f t="shared" ref="U11" si="14">IF(T11="","",MAX(70/(21*T11+30),1))</f>
        <v/>
      </c>
      <c r="V11" s="29">
        <f t="shared" ref="V11" si="15">MIN(F7,H7)</f>
        <v>0</v>
      </c>
      <c r="W11" s="29" t="str">
        <f t="shared" ref="W11" si="16">IF(I7&lt;&gt;"",VLOOKUP(1,I7:I11,1,1),"")</f>
        <v/>
      </c>
      <c r="X11" s="26" t="str">
        <f t="shared" ref="X11" si="17">IF(W11="","",(W11-V11)*24+IF(V11&gt;W11,24,0)+1.5)</f>
        <v/>
      </c>
      <c r="Y11" s="26" t="str">
        <f t="shared" ref="Y11" si="18">IF(E7&lt;&gt;"",IF(U11&lt;&gt;"",SUM(J7:J11)*U11,0)+SUM(L7:L11)/2,"")</f>
        <v/>
      </c>
      <c r="Z11" s="26" t="str">
        <f t="shared" ref="Z11" si="19">IF(X11="","",IF(COUNTIF(E7:E11,"Vol")&gt;0,MAX(5.74,X11),X11)/1.64)</f>
        <v/>
      </c>
      <c r="AA11" s="26" t="str">
        <f t="shared" ref="AA11" si="20">IF(Y11="","",MAX(Y11,Z11))</f>
        <v/>
      </c>
      <c r="AB11" s="26"/>
      <c r="AC11" s="26" t="str">
        <f>IF(AA11&lt;&gt;"",IF(INDEX($B$1:B11,MATCH(-1,$B$1:B11,-1))*5+MATCH(-1,$B$1:B11,-1)-1=ROW(),INDEX($B$1:B11,MATCH(-1,$B$1:B11,-1))*4,""),"")</f>
        <v/>
      </c>
      <c r="AD11" s="26" t="str">
        <f t="shared" ref="AD11" si="21">IF(AC11="","",MAX(AC11,AB11))</f>
        <v/>
      </c>
      <c r="AE11" s="29" t="str">
        <f t="shared" ref="AE11" si="22">IF(F7&lt;&gt;"",F7-(1.25/24),"")</f>
        <v/>
      </c>
      <c r="AF11" s="29" t="str">
        <f t="shared" ref="AF11" si="23">IF(W11&lt;&gt;"",W11+(0.5/24),"")</f>
        <v/>
      </c>
      <c r="AG11" s="34" t="str">
        <f t="shared" ref="AG11" si="24">IF(AF11&lt;&gt;"",IF(AND(AE11&lt;14/24,AF11&gt;12/24),1,0)+IF(AND(AE11&lt;21/24,AF11&gt;19/24),1,0)+IF(AND(AF11&lt;AE11, AE11&lt;21/24), 1,0)+IF(AND(AF11&lt;AE11, AF11&gt;12/24), 1,0),"")</f>
        <v/>
      </c>
    </row>
    <row r="12" spans="1:33" ht="16.149999999999999" customHeight="1" thickBot="1" x14ac:dyDescent="0.25">
      <c r="A12" s="92"/>
      <c r="B12" s="36"/>
      <c r="C12" s="37"/>
      <c r="D12" s="38"/>
      <c r="E12" s="39"/>
      <c r="F12" s="10"/>
      <c r="G12" s="11"/>
      <c r="H12" s="40"/>
      <c r="I12" s="41"/>
      <c r="J12" s="42" t="str">
        <f t="shared" si="8"/>
        <v/>
      </c>
      <c r="K12" s="43" t="str">
        <f t="shared" si="9"/>
        <v/>
      </c>
      <c r="L12" s="43" t="str">
        <f t="shared" si="10"/>
        <v/>
      </c>
      <c r="M12" s="43" t="str">
        <f t="shared" si="11"/>
        <v/>
      </c>
      <c r="N12" s="44"/>
      <c r="O12" s="44"/>
      <c r="P12" s="45" t="str">
        <f t="shared" si="12"/>
        <v/>
      </c>
      <c r="Q12" s="45" t="str">
        <f t="shared" si="5"/>
        <v/>
      </c>
      <c r="R12" s="45" t="str">
        <f t="shared" si="7"/>
        <v/>
      </c>
      <c r="S12" s="43" t="str">
        <f t="shared" si="6"/>
        <v/>
      </c>
      <c r="T12" s="43"/>
      <c r="U12" s="43"/>
      <c r="V12" s="46"/>
      <c r="W12" s="46"/>
      <c r="X12" s="43"/>
      <c r="Y12" s="43"/>
      <c r="Z12" s="43"/>
      <c r="AA12" s="43"/>
      <c r="AB12" s="43"/>
      <c r="AC12" s="43"/>
      <c r="AD12" s="43"/>
      <c r="AE12" s="46"/>
      <c r="AF12" s="46"/>
      <c r="AG12" s="47"/>
    </row>
    <row r="13" spans="1:33" ht="15.4" customHeight="1" x14ac:dyDescent="0.2">
      <c r="A13" s="91"/>
      <c r="B13" s="18"/>
      <c r="C13" s="19"/>
      <c r="D13" s="20"/>
      <c r="E13" s="21"/>
      <c r="F13" s="22"/>
      <c r="G13" s="23"/>
      <c r="H13" s="22"/>
      <c r="I13" s="24"/>
      <c r="J13" s="25" t="str">
        <f t="shared" si="8"/>
        <v/>
      </c>
      <c r="K13" s="26" t="str">
        <f t="shared" si="9"/>
        <v/>
      </c>
      <c r="L13" s="26" t="str">
        <f t="shared" si="10"/>
        <v/>
      </c>
      <c r="M13" s="26" t="str">
        <f t="shared" si="11"/>
        <v/>
      </c>
      <c r="N13" s="27"/>
      <c r="O13" s="27"/>
      <c r="P13" s="28" t="str">
        <f t="shared" si="12"/>
        <v/>
      </c>
      <c r="Q13" s="28" t="str">
        <f t="shared" si="5"/>
        <v/>
      </c>
      <c r="R13" s="28" t="str">
        <f t="shared" si="7"/>
        <v/>
      </c>
      <c r="S13" s="26" t="str">
        <f t="shared" si="6"/>
        <v/>
      </c>
      <c r="T13" s="26"/>
      <c r="U13" s="26"/>
      <c r="V13" s="29"/>
      <c r="W13" s="29"/>
      <c r="X13" s="30"/>
      <c r="Y13" s="30"/>
      <c r="Z13" s="26"/>
      <c r="AA13" s="26"/>
      <c r="AB13" s="26"/>
      <c r="AC13" s="26"/>
      <c r="AD13" s="26"/>
      <c r="AE13" s="31"/>
      <c r="AF13" s="31"/>
      <c r="AG13" s="32"/>
    </row>
    <row r="14" spans="1:33" ht="15" customHeight="1" x14ac:dyDescent="0.2">
      <c r="A14" s="91"/>
      <c r="B14" s="18"/>
      <c r="C14" s="19"/>
      <c r="D14" s="20"/>
      <c r="E14" s="21"/>
      <c r="F14" s="22"/>
      <c r="G14" s="23"/>
      <c r="H14" s="22"/>
      <c r="I14" s="24"/>
      <c r="J14" s="25" t="str">
        <f t="shared" si="8"/>
        <v/>
      </c>
      <c r="K14" s="26" t="str">
        <f t="shared" si="9"/>
        <v/>
      </c>
      <c r="L14" s="26" t="str">
        <f t="shared" si="10"/>
        <v/>
      </c>
      <c r="M14" s="26" t="str">
        <f t="shared" si="11"/>
        <v/>
      </c>
      <c r="N14" s="27"/>
      <c r="O14" s="27"/>
      <c r="P14" s="28" t="str">
        <f t="shared" si="12"/>
        <v/>
      </c>
      <c r="Q14" s="28" t="str">
        <f t="shared" si="5"/>
        <v/>
      </c>
      <c r="R14" s="28" t="str">
        <f t="shared" si="7"/>
        <v/>
      </c>
      <c r="S14" s="26" t="str">
        <f t="shared" si="6"/>
        <v/>
      </c>
      <c r="T14" s="26"/>
      <c r="U14" s="26"/>
      <c r="V14" s="29"/>
      <c r="W14" s="29"/>
      <c r="X14" s="30"/>
      <c r="Y14" s="30"/>
      <c r="Z14" s="26"/>
      <c r="AA14" s="26"/>
      <c r="AB14" s="26"/>
      <c r="AC14" s="26"/>
      <c r="AD14" s="26"/>
      <c r="AE14" s="31"/>
      <c r="AF14" s="31"/>
      <c r="AG14" s="32"/>
    </row>
    <row r="15" spans="1:33" ht="15" customHeight="1" x14ac:dyDescent="0.2">
      <c r="A15" s="91"/>
      <c r="B15" s="18"/>
      <c r="C15" s="19"/>
      <c r="D15" s="20"/>
      <c r="E15" s="21"/>
      <c r="F15" s="22"/>
      <c r="G15" s="23"/>
      <c r="H15" s="22"/>
      <c r="I15" s="24"/>
      <c r="J15" s="25" t="str">
        <f t="shared" si="8"/>
        <v/>
      </c>
      <c r="K15" s="26" t="str">
        <f t="shared" si="9"/>
        <v/>
      </c>
      <c r="L15" s="26" t="str">
        <f t="shared" si="10"/>
        <v/>
      </c>
      <c r="M15" s="26" t="str">
        <f t="shared" si="11"/>
        <v/>
      </c>
      <c r="N15" s="27"/>
      <c r="O15" s="27"/>
      <c r="P15" s="28" t="str">
        <f t="shared" si="12"/>
        <v/>
      </c>
      <c r="Q15" s="28" t="str">
        <f t="shared" si="5"/>
        <v/>
      </c>
      <c r="R15" s="28" t="str">
        <f t="shared" si="7"/>
        <v/>
      </c>
      <c r="S15" s="26" t="str">
        <f t="shared" si="6"/>
        <v/>
      </c>
      <c r="T15" s="26"/>
      <c r="U15" s="26"/>
      <c r="V15" s="29"/>
      <c r="W15" s="29"/>
      <c r="X15" s="30"/>
      <c r="Y15" s="30"/>
      <c r="Z15" s="26"/>
      <c r="AA15" s="26"/>
      <c r="AB15" s="26"/>
      <c r="AC15" s="26"/>
      <c r="AD15" s="26"/>
      <c r="AE15" s="31"/>
      <c r="AF15" s="31"/>
      <c r="AG15" s="32"/>
    </row>
    <row r="16" spans="1:33" ht="15.4" customHeight="1" thickBot="1" x14ac:dyDescent="0.25">
      <c r="A16" s="91"/>
      <c r="B16" s="18"/>
      <c r="C16" s="19"/>
      <c r="D16" s="20"/>
      <c r="E16" s="21"/>
      <c r="F16" s="22"/>
      <c r="G16" s="23"/>
      <c r="H16" s="22"/>
      <c r="I16" s="24"/>
      <c r="J16" s="33" t="str">
        <f t="shared" si="8"/>
        <v/>
      </c>
      <c r="K16" s="26" t="str">
        <f t="shared" si="9"/>
        <v/>
      </c>
      <c r="L16" s="26" t="str">
        <f t="shared" si="10"/>
        <v/>
      </c>
      <c r="M16" s="26" t="str">
        <f t="shared" si="11"/>
        <v/>
      </c>
      <c r="N16" s="27"/>
      <c r="O16" s="27"/>
      <c r="P16" s="28" t="str">
        <f t="shared" si="12"/>
        <v/>
      </c>
      <c r="Q16" s="28" t="str">
        <f t="shared" si="5"/>
        <v/>
      </c>
      <c r="R16" s="28" t="str">
        <f t="shared" si="7"/>
        <v/>
      </c>
      <c r="S16" s="26" t="str">
        <f t="shared" si="6"/>
        <v/>
      </c>
      <c r="T16" s="26" t="str">
        <f t="shared" ref="T16" si="25">IF(COUNTIF(E12:E16,"Vol")&gt;0,AVERAGEIF(E12:E16,"=Vol",K12:K16),"")</f>
        <v/>
      </c>
      <c r="U16" s="26" t="str">
        <f t="shared" ref="U16" si="26">IF(T16="","",MAX(70/(21*T16+30),1))</f>
        <v/>
      </c>
      <c r="V16" s="29">
        <f t="shared" ref="V16" si="27">MIN(F12,H12)</f>
        <v>0</v>
      </c>
      <c r="W16" s="29" t="str">
        <f t="shared" ref="W16" si="28">IF(I12&lt;&gt;"",VLOOKUP(1,I12:I16,1,1),"")</f>
        <v/>
      </c>
      <c r="X16" s="26" t="str">
        <f t="shared" ref="X16" si="29">IF(W16="","",(W16-V16)*24+IF(V16&gt;W16,24,0)+1.5)</f>
        <v/>
      </c>
      <c r="Y16" s="26" t="str">
        <f t="shared" ref="Y16" si="30">IF(E12&lt;&gt;"",IF(U16&lt;&gt;"",SUM(J12:J16)*U16,0)+SUM(L12:L16)/2,"")</f>
        <v/>
      </c>
      <c r="Z16" s="26" t="str">
        <f t="shared" ref="Z16" si="31">IF(X16="","",IF(COUNTIF(E12:E16,"Vol")&gt;0,MAX(5.74,X16),X16)/1.64)</f>
        <v/>
      </c>
      <c r="AA16" s="26" t="str">
        <f t="shared" ref="AA16" si="32">IF(Y16="","",MAX(Y16,Z16))</f>
        <v/>
      </c>
      <c r="AB16" s="26"/>
      <c r="AC16" s="26" t="str">
        <f>IF(AA16&lt;&gt;"",IF(INDEX($B$1:B16,MATCH(-1,$B$1:B16,-1))*5+MATCH(-1,$B$1:B16,-1)-1=ROW(),INDEX($B$1:B16,MATCH(-1,$B$1:B16,-1))*4,""),"")</f>
        <v/>
      </c>
      <c r="AD16" s="26" t="str">
        <f t="shared" ref="AD16" si="33">IF(AC16="","",MAX(AC16,AB16))</f>
        <v/>
      </c>
      <c r="AE16" s="29" t="str">
        <f t="shared" ref="AE16" si="34">IF(F12&lt;&gt;"",F12-(1.25/24),"")</f>
        <v/>
      </c>
      <c r="AF16" s="29" t="str">
        <f t="shared" ref="AF16" si="35">IF(W16&lt;&gt;"",W16+(0.5/24),"")</f>
        <v/>
      </c>
      <c r="AG16" s="34" t="str">
        <f t="shared" ref="AG16" si="36">IF(AF16&lt;&gt;"",IF(AND(AE16&lt;14/24,AF16&gt;12/24),1,0)+IF(AND(AE16&lt;21/24,AF16&gt;19/24),1,0)+IF(AND(AF16&lt;AE16, AE16&lt;21/24), 1,0)+IF(AND(AF16&lt;AE16, AF16&gt;12/24), 1,0),"")</f>
        <v/>
      </c>
    </row>
    <row r="17" spans="1:33" ht="16.149999999999999" customHeight="1" thickBot="1" x14ac:dyDescent="0.25">
      <c r="A17" s="92"/>
      <c r="B17" s="36"/>
      <c r="C17" s="37"/>
      <c r="D17" s="38"/>
      <c r="E17" s="39"/>
      <c r="F17" s="10"/>
      <c r="G17" s="11"/>
      <c r="H17" s="40"/>
      <c r="I17" s="41"/>
      <c r="J17" s="42" t="str">
        <f t="shared" si="8"/>
        <v/>
      </c>
      <c r="K17" s="43" t="str">
        <f t="shared" si="9"/>
        <v/>
      </c>
      <c r="L17" s="43" t="str">
        <f t="shared" si="10"/>
        <v/>
      </c>
      <c r="M17" s="43" t="str">
        <f t="shared" si="11"/>
        <v/>
      </c>
      <c r="N17" s="44"/>
      <c r="O17" s="44"/>
      <c r="P17" s="45" t="str">
        <f t="shared" si="12"/>
        <v/>
      </c>
      <c r="Q17" s="45" t="str">
        <f t="shared" si="5"/>
        <v/>
      </c>
      <c r="R17" s="45" t="str">
        <f t="shared" si="7"/>
        <v/>
      </c>
      <c r="S17" s="43" t="str">
        <f t="shared" si="6"/>
        <v/>
      </c>
      <c r="T17" s="43"/>
      <c r="U17" s="43"/>
      <c r="V17" s="46"/>
      <c r="W17" s="46"/>
      <c r="X17" s="43"/>
      <c r="Y17" s="43"/>
      <c r="Z17" s="43"/>
      <c r="AA17" s="43"/>
      <c r="AB17" s="43"/>
      <c r="AC17" s="43"/>
      <c r="AD17" s="43"/>
      <c r="AE17" s="46"/>
      <c r="AF17" s="46"/>
      <c r="AG17" s="47"/>
    </row>
    <row r="18" spans="1:33" ht="15.4" customHeight="1" x14ac:dyDescent="0.2">
      <c r="A18" s="91"/>
      <c r="B18" s="18"/>
      <c r="C18" s="19"/>
      <c r="D18" s="20"/>
      <c r="E18" s="21"/>
      <c r="F18" s="22"/>
      <c r="G18" s="23"/>
      <c r="H18" s="22"/>
      <c r="I18" s="24"/>
      <c r="J18" s="25" t="str">
        <f t="shared" si="8"/>
        <v/>
      </c>
      <c r="K18" s="26" t="str">
        <f t="shared" si="9"/>
        <v/>
      </c>
      <c r="L18" s="26" t="str">
        <f t="shared" si="10"/>
        <v/>
      </c>
      <c r="M18" s="26" t="str">
        <f t="shared" si="11"/>
        <v/>
      </c>
      <c r="N18" s="27"/>
      <c r="O18" s="27"/>
      <c r="P18" s="28" t="str">
        <f t="shared" si="12"/>
        <v/>
      </c>
      <c r="Q18" s="28" t="str">
        <f t="shared" si="5"/>
        <v/>
      </c>
      <c r="R18" s="28" t="str">
        <f t="shared" si="7"/>
        <v/>
      </c>
      <c r="S18" s="26" t="str">
        <f t="shared" si="6"/>
        <v/>
      </c>
      <c r="T18" s="26"/>
      <c r="U18" s="26"/>
      <c r="V18" s="29"/>
      <c r="W18" s="29"/>
      <c r="X18" s="30"/>
      <c r="Y18" s="30"/>
      <c r="Z18" s="26"/>
      <c r="AA18" s="26"/>
      <c r="AB18" s="26"/>
      <c r="AC18" s="26"/>
      <c r="AD18" s="26"/>
      <c r="AE18" s="31"/>
      <c r="AF18" s="31"/>
      <c r="AG18" s="32"/>
    </row>
    <row r="19" spans="1:33" ht="15" customHeight="1" x14ac:dyDescent="0.2">
      <c r="A19" s="91"/>
      <c r="B19" s="18"/>
      <c r="C19" s="19"/>
      <c r="D19" s="20"/>
      <c r="E19" s="21"/>
      <c r="F19" s="22"/>
      <c r="G19" s="23"/>
      <c r="H19" s="22"/>
      <c r="I19" s="24"/>
      <c r="J19" s="25" t="str">
        <f t="shared" si="8"/>
        <v/>
      </c>
      <c r="K19" s="26" t="str">
        <f t="shared" si="9"/>
        <v/>
      </c>
      <c r="L19" s="26" t="str">
        <f t="shared" si="10"/>
        <v/>
      </c>
      <c r="M19" s="26" t="str">
        <f t="shared" si="11"/>
        <v/>
      </c>
      <c r="N19" s="27"/>
      <c r="O19" s="27"/>
      <c r="P19" s="28" t="str">
        <f t="shared" si="12"/>
        <v/>
      </c>
      <c r="Q19" s="28" t="str">
        <f t="shared" si="5"/>
        <v/>
      </c>
      <c r="R19" s="28" t="str">
        <f t="shared" si="7"/>
        <v/>
      </c>
      <c r="S19" s="26" t="str">
        <f t="shared" si="6"/>
        <v/>
      </c>
      <c r="T19" s="26"/>
      <c r="U19" s="26"/>
      <c r="V19" s="29"/>
      <c r="W19" s="29"/>
      <c r="X19" s="30"/>
      <c r="Y19" s="30"/>
      <c r="Z19" s="26"/>
      <c r="AA19" s="26"/>
      <c r="AB19" s="26"/>
      <c r="AC19" s="26"/>
      <c r="AD19" s="26"/>
      <c r="AE19" s="31"/>
      <c r="AF19" s="31"/>
      <c r="AG19" s="32"/>
    </row>
    <row r="20" spans="1:33" ht="15" customHeight="1" x14ac:dyDescent="0.2">
      <c r="A20" s="91"/>
      <c r="B20" s="18"/>
      <c r="C20" s="19"/>
      <c r="D20" s="20"/>
      <c r="E20" s="21"/>
      <c r="F20" s="22"/>
      <c r="G20" s="23"/>
      <c r="H20" s="22"/>
      <c r="I20" s="24"/>
      <c r="J20" s="25" t="str">
        <f t="shared" si="8"/>
        <v/>
      </c>
      <c r="K20" s="26" t="str">
        <f t="shared" si="9"/>
        <v/>
      </c>
      <c r="L20" s="26" t="str">
        <f t="shared" si="10"/>
        <v/>
      </c>
      <c r="M20" s="26" t="str">
        <f t="shared" si="11"/>
        <v/>
      </c>
      <c r="N20" s="27"/>
      <c r="O20" s="27"/>
      <c r="P20" s="28" t="str">
        <f t="shared" si="12"/>
        <v/>
      </c>
      <c r="Q20" s="28" t="str">
        <f t="shared" si="5"/>
        <v/>
      </c>
      <c r="R20" s="28" t="str">
        <f t="shared" si="7"/>
        <v/>
      </c>
      <c r="S20" s="26" t="str">
        <f t="shared" si="6"/>
        <v/>
      </c>
      <c r="T20" s="26"/>
      <c r="U20" s="26"/>
      <c r="V20" s="29"/>
      <c r="W20" s="29"/>
      <c r="X20" s="30"/>
      <c r="Y20" s="30"/>
      <c r="Z20" s="26"/>
      <c r="AA20" s="26"/>
      <c r="AB20" s="26"/>
      <c r="AC20" s="26"/>
      <c r="AD20" s="26"/>
      <c r="AE20" s="31"/>
      <c r="AF20" s="31"/>
      <c r="AG20" s="32"/>
    </row>
    <row r="21" spans="1:33" ht="15.4" customHeight="1" thickBot="1" x14ac:dyDescent="0.25">
      <c r="A21" s="91"/>
      <c r="B21" s="18"/>
      <c r="C21" s="19"/>
      <c r="D21" s="20"/>
      <c r="E21" s="21"/>
      <c r="F21" s="22"/>
      <c r="G21" s="23"/>
      <c r="H21" s="22"/>
      <c r="I21" s="24"/>
      <c r="J21" s="33" t="str">
        <f t="shared" si="8"/>
        <v/>
      </c>
      <c r="K21" s="26" t="str">
        <f t="shared" si="9"/>
        <v/>
      </c>
      <c r="L21" s="26" t="str">
        <f t="shared" si="10"/>
        <v/>
      </c>
      <c r="M21" s="26" t="str">
        <f t="shared" si="11"/>
        <v/>
      </c>
      <c r="N21" s="27"/>
      <c r="O21" s="27"/>
      <c r="P21" s="28" t="str">
        <f t="shared" si="12"/>
        <v/>
      </c>
      <c r="Q21" s="28" t="str">
        <f t="shared" si="5"/>
        <v/>
      </c>
      <c r="R21" s="28" t="str">
        <f t="shared" si="7"/>
        <v/>
      </c>
      <c r="S21" s="26" t="str">
        <f t="shared" si="6"/>
        <v/>
      </c>
      <c r="T21" s="26" t="str">
        <f t="shared" ref="T21" si="37">IF(COUNTIF(E17:E21,"Vol")&gt;0,AVERAGEIF(E17:E21,"=Vol",K17:K21),"")</f>
        <v/>
      </c>
      <c r="U21" s="26" t="str">
        <f t="shared" ref="U21" si="38">IF(T21="","",MAX(70/(21*T21+30),1))</f>
        <v/>
      </c>
      <c r="V21" s="29">
        <f t="shared" ref="V21" si="39">MIN(F17,H17)</f>
        <v>0</v>
      </c>
      <c r="W21" s="29" t="str">
        <f t="shared" ref="W21" si="40">IF(I17&lt;&gt;"",VLOOKUP(1,I17:I21,1,1),"")</f>
        <v/>
      </c>
      <c r="X21" s="26" t="str">
        <f t="shared" ref="X21" si="41">IF(W21="","",(W21-V21)*24+IF(V21&gt;W21,24,0)+1.5)</f>
        <v/>
      </c>
      <c r="Y21" s="26" t="str">
        <f t="shared" ref="Y21" si="42">IF(E17&lt;&gt;"",IF(U21&lt;&gt;"",SUM(J17:J21)*U21,0)+SUM(L17:L21)/2,"")</f>
        <v/>
      </c>
      <c r="Z21" s="26" t="str">
        <f t="shared" ref="Z21" si="43">IF(X21="","",IF(COUNTIF(E17:E21,"Vol")&gt;0,MAX(5.74,X21),X21)/1.64)</f>
        <v/>
      </c>
      <c r="AA21" s="26" t="str">
        <f t="shared" ref="AA21" si="44">IF(Y21="","",MAX(Y21,Z21))</f>
        <v/>
      </c>
      <c r="AB21" s="26"/>
      <c r="AC21" s="26" t="str">
        <f>IF(AA21&lt;&gt;"",IF(INDEX($B$1:B21,MATCH(-1,$B$1:B21,-1))*5+MATCH(-1,$B$1:B21,-1)-1=ROW(),INDEX($B$1:B21,MATCH(-1,$B$1:B21,-1))*4,""),"")</f>
        <v/>
      </c>
      <c r="AD21" s="26" t="str">
        <f t="shared" ref="AD21" si="45">IF(AC21="","",MAX(AC21,AB21))</f>
        <v/>
      </c>
      <c r="AE21" s="29" t="str">
        <f t="shared" ref="AE21" si="46">IF(F17&lt;&gt;"",F17-(1.25/24),"")</f>
        <v/>
      </c>
      <c r="AF21" s="29" t="str">
        <f t="shared" ref="AF21" si="47">IF(W21&lt;&gt;"",W21+(0.5/24),"")</f>
        <v/>
      </c>
      <c r="AG21" s="34" t="str">
        <f t="shared" ref="AG21" si="48">IF(AF21&lt;&gt;"",IF(AND(AE21&lt;14/24,AF21&gt;12/24),1,0)+IF(AND(AE21&lt;21/24,AF21&gt;19/24),1,0)+IF(AND(AF21&lt;AE21, AE21&lt;21/24), 1,0)+IF(AND(AF21&lt;AE21, AF21&gt;12/24), 1,0),"")</f>
        <v/>
      </c>
    </row>
    <row r="22" spans="1:33" ht="16.149999999999999" customHeight="1" thickBot="1" x14ac:dyDescent="0.25">
      <c r="A22" s="92"/>
      <c r="B22" s="36"/>
      <c r="C22" s="37"/>
      <c r="D22" s="38"/>
      <c r="E22" s="39"/>
      <c r="F22" s="10"/>
      <c r="G22" s="11"/>
      <c r="H22" s="40"/>
      <c r="I22" s="41"/>
      <c r="J22" s="42" t="str">
        <f t="shared" si="8"/>
        <v/>
      </c>
      <c r="K22" s="43" t="str">
        <f t="shared" si="9"/>
        <v/>
      </c>
      <c r="L22" s="43" t="str">
        <f t="shared" si="10"/>
        <v/>
      </c>
      <c r="M22" s="43" t="str">
        <f t="shared" si="11"/>
        <v/>
      </c>
      <c r="N22" s="44"/>
      <c r="O22" s="44"/>
      <c r="P22" s="45" t="str">
        <f t="shared" si="12"/>
        <v/>
      </c>
      <c r="Q22" s="45" t="str">
        <f t="shared" si="5"/>
        <v/>
      </c>
      <c r="R22" s="45" t="str">
        <f t="shared" si="7"/>
        <v/>
      </c>
      <c r="S22" s="43" t="str">
        <f t="shared" si="6"/>
        <v/>
      </c>
      <c r="T22" s="43"/>
      <c r="U22" s="43"/>
      <c r="V22" s="46"/>
      <c r="W22" s="46"/>
      <c r="X22" s="43"/>
      <c r="Y22" s="43"/>
      <c r="Z22" s="43"/>
      <c r="AA22" s="43"/>
      <c r="AB22" s="43"/>
      <c r="AC22" s="43"/>
      <c r="AD22" s="43"/>
      <c r="AE22" s="46"/>
      <c r="AF22" s="46"/>
      <c r="AG22" s="47"/>
    </row>
    <row r="23" spans="1:33" ht="15.4" customHeight="1" x14ac:dyDescent="0.2">
      <c r="A23" s="91"/>
      <c r="B23" s="18"/>
      <c r="C23" s="19"/>
      <c r="D23" s="20"/>
      <c r="E23" s="21"/>
      <c r="F23" s="22"/>
      <c r="G23" s="23"/>
      <c r="H23" s="22"/>
      <c r="I23" s="24"/>
      <c r="J23" s="25" t="str">
        <f t="shared" si="8"/>
        <v/>
      </c>
      <c r="K23" s="26" t="str">
        <f t="shared" si="9"/>
        <v/>
      </c>
      <c r="L23" s="26" t="str">
        <f t="shared" si="10"/>
        <v/>
      </c>
      <c r="M23" s="26" t="str">
        <f t="shared" si="11"/>
        <v/>
      </c>
      <c r="N23" s="27"/>
      <c r="O23" s="27"/>
      <c r="P23" s="28" t="str">
        <f t="shared" si="12"/>
        <v/>
      </c>
      <c r="Q23" s="28" t="str">
        <f t="shared" si="5"/>
        <v/>
      </c>
      <c r="R23" s="28" t="str">
        <f t="shared" si="7"/>
        <v/>
      </c>
      <c r="S23" s="26" t="str">
        <f t="shared" si="6"/>
        <v/>
      </c>
      <c r="T23" s="26"/>
      <c r="U23" s="26"/>
      <c r="V23" s="29"/>
      <c r="W23" s="29"/>
      <c r="X23" s="30"/>
      <c r="Y23" s="30"/>
      <c r="Z23" s="26"/>
      <c r="AA23" s="26"/>
      <c r="AB23" s="26"/>
      <c r="AC23" s="26"/>
      <c r="AD23" s="26"/>
      <c r="AE23" s="31"/>
      <c r="AF23" s="31"/>
      <c r="AG23" s="32"/>
    </row>
    <row r="24" spans="1:33" ht="15" customHeight="1" x14ac:dyDescent="0.2">
      <c r="A24" s="91"/>
      <c r="B24" s="18"/>
      <c r="C24" s="19"/>
      <c r="D24" s="20"/>
      <c r="E24" s="21"/>
      <c r="F24" s="22"/>
      <c r="G24" s="23"/>
      <c r="H24" s="22"/>
      <c r="I24" s="24"/>
      <c r="J24" s="25" t="str">
        <f t="shared" si="8"/>
        <v/>
      </c>
      <c r="K24" s="26" t="str">
        <f t="shared" si="9"/>
        <v/>
      </c>
      <c r="L24" s="26" t="str">
        <f t="shared" si="10"/>
        <v/>
      </c>
      <c r="M24" s="26" t="str">
        <f t="shared" si="11"/>
        <v/>
      </c>
      <c r="N24" s="27"/>
      <c r="O24" s="27"/>
      <c r="P24" s="28" t="str">
        <f t="shared" si="12"/>
        <v/>
      </c>
      <c r="Q24" s="28" t="str">
        <f t="shared" si="5"/>
        <v/>
      </c>
      <c r="R24" s="28" t="str">
        <f t="shared" si="7"/>
        <v/>
      </c>
      <c r="S24" s="26" t="str">
        <f t="shared" si="6"/>
        <v/>
      </c>
      <c r="T24" s="26"/>
      <c r="U24" s="26"/>
      <c r="V24" s="29"/>
      <c r="W24" s="29"/>
      <c r="X24" s="30"/>
      <c r="Y24" s="30"/>
      <c r="Z24" s="26"/>
      <c r="AA24" s="26"/>
      <c r="AB24" s="26"/>
      <c r="AC24" s="26"/>
      <c r="AD24" s="26"/>
      <c r="AE24" s="31"/>
      <c r="AF24" s="31"/>
      <c r="AG24" s="32"/>
    </row>
    <row r="25" spans="1:33" ht="15" customHeight="1" x14ac:dyDescent="0.2">
      <c r="A25" s="91"/>
      <c r="B25" s="18"/>
      <c r="C25" s="19"/>
      <c r="D25" s="20"/>
      <c r="E25" s="21"/>
      <c r="F25" s="22"/>
      <c r="G25" s="23"/>
      <c r="H25" s="22"/>
      <c r="I25" s="24"/>
      <c r="J25" s="25" t="str">
        <f t="shared" si="8"/>
        <v/>
      </c>
      <c r="K25" s="26" t="str">
        <f t="shared" si="9"/>
        <v/>
      </c>
      <c r="L25" s="26" t="str">
        <f t="shared" si="10"/>
        <v/>
      </c>
      <c r="M25" s="26" t="str">
        <f t="shared" si="11"/>
        <v/>
      </c>
      <c r="N25" s="27"/>
      <c r="O25" s="27"/>
      <c r="P25" s="28" t="str">
        <f t="shared" si="12"/>
        <v/>
      </c>
      <c r="Q25" s="28" t="str">
        <f t="shared" si="5"/>
        <v/>
      </c>
      <c r="R25" s="28" t="str">
        <f t="shared" si="7"/>
        <v/>
      </c>
      <c r="S25" s="26" t="str">
        <f t="shared" si="6"/>
        <v/>
      </c>
      <c r="T25" s="26"/>
      <c r="U25" s="26"/>
      <c r="V25" s="29"/>
      <c r="W25" s="29"/>
      <c r="X25" s="30"/>
      <c r="Y25" s="30"/>
      <c r="Z25" s="26"/>
      <c r="AA25" s="26"/>
      <c r="AB25" s="26"/>
      <c r="AC25" s="26"/>
      <c r="AD25" s="26"/>
      <c r="AE25" s="31"/>
      <c r="AF25" s="31"/>
      <c r="AG25" s="32"/>
    </row>
    <row r="26" spans="1:33" ht="15.4" customHeight="1" thickBot="1" x14ac:dyDescent="0.25">
      <c r="A26" s="91"/>
      <c r="B26" s="18"/>
      <c r="C26" s="19"/>
      <c r="D26" s="20"/>
      <c r="E26" s="21"/>
      <c r="F26" s="22"/>
      <c r="G26" s="23"/>
      <c r="H26" s="22"/>
      <c r="I26" s="24"/>
      <c r="J26" s="33" t="str">
        <f t="shared" si="8"/>
        <v/>
      </c>
      <c r="K26" s="26" t="str">
        <f t="shared" si="9"/>
        <v/>
      </c>
      <c r="L26" s="26" t="str">
        <f t="shared" si="10"/>
        <v/>
      </c>
      <c r="M26" s="26" t="str">
        <f t="shared" si="11"/>
        <v/>
      </c>
      <c r="N26" s="27"/>
      <c r="O26" s="27"/>
      <c r="P26" s="28" t="str">
        <f t="shared" si="12"/>
        <v/>
      </c>
      <c r="Q26" s="28" t="str">
        <f t="shared" si="5"/>
        <v/>
      </c>
      <c r="R26" s="28" t="str">
        <f t="shared" si="7"/>
        <v/>
      </c>
      <c r="S26" s="26" t="str">
        <f t="shared" si="6"/>
        <v/>
      </c>
      <c r="T26" s="26" t="str">
        <f t="shared" ref="T26" si="49">IF(COUNTIF(E22:E26,"Vol")&gt;0,AVERAGEIF(E22:E26,"=Vol",K22:K26),"")</f>
        <v/>
      </c>
      <c r="U26" s="26" t="str">
        <f t="shared" ref="U26" si="50">IF(T26="","",MAX(70/(21*T26+30),1))</f>
        <v/>
      </c>
      <c r="V26" s="29">
        <f t="shared" ref="V26" si="51">MIN(F22,H22)</f>
        <v>0</v>
      </c>
      <c r="W26" s="29" t="str">
        <f t="shared" ref="W26" si="52">IF(I22&lt;&gt;"",VLOOKUP(1,I22:I26,1,1),"")</f>
        <v/>
      </c>
      <c r="X26" s="26" t="str">
        <f t="shared" ref="X26" si="53">IF(W26="","",(W26-V26)*24+IF(V26&gt;W26,24,0)+1.5)</f>
        <v/>
      </c>
      <c r="Y26" s="26" t="str">
        <f t="shared" ref="Y26" si="54">IF(E22&lt;&gt;"",IF(U26&lt;&gt;"",SUM(J22:J26)*U26,0)+SUM(L22:L26)/2,"")</f>
        <v/>
      </c>
      <c r="Z26" s="26" t="str">
        <f t="shared" ref="Z26" si="55">IF(X26="","",IF(COUNTIF(E22:E26,"Vol")&gt;0,MAX(5.74,X26),X26)/1.64)</f>
        <v/>
      </c>
      <c r="AA26" s="26" t="str">
        <f t="shared" ref="AA26" si="56">IF(Y26="","",MAX(Y26,Z26))</f>
        <v/>
      </c>
      <c r="AB26" s="26"/>
      <c r="AC26" s="26" t="str">
        <f>IF(AA26&lt;&gt;"",IF(INDEX($B$1:B26,MATCH(-1,$B$1:B26,-1))*5+MATCH(-1,$B$1:B26,-1)-1=ROW(),INDEX($B$1:B26,MATCH(-1,$B$1:B26,-1))*4,""),"")</f>
        <v/>
      </c>
      <c r="AD26" s="26" t="str">
        <f t="shared" ref="AD26" si="57">IF(AC26="","",MAX(AC26,AB26))</f>
        <v/>
      </c>
      <c r="AE26" s="29" t="str">
        <f t="shared" ref="AE26" si="58">IF(F22&lt;&gt;"",F22-(1.25/24),"")</f>
        <v/>
      </c>
      <c r="AF26" s="29" t="str">
        <f t="shared" ref="AF26" si="59">IF(W26&lt;&gt;"",W26+(0.5/24),"")</f>
        <v/>
      </c>
      <c r="AG26" s="34" t="str">
        <f t="shared" ref="AG26" si="60">IF(AF26&lt;&gt;"",IF(AND(AE26&lt;14/24,AF26&gt;12/24),1,0)+IF(AND(AE26&lt;21/24,AF26&gt;19/24),1,0)+IF(AND(AF26&lt;AE26, AE26&lt;21/24), 1,0)+IF(AND(AF26&lt;AE26, AF26&gt;12/24), 1,0),"")</f>
        <v/>
      </c>
    </row>
    <row r="27" spans="1:33" ht="16.149999999999999" customHeight="1" thickBot="1" x14ac:dyDescent="0.25">
      <c r="A27" s="92"/>
      <c r="B27" s="36"/>
      <c r="C27" s="37"/>
      <c r="D27" s="38"/>
      <c r="E27" s="39"/>
      <c r="F27" s="10"/>
      <c r="G27" s="11"/>
      <c r="H27" s="40"/>
      <c r="I27" s="41"/>
      <c r="J27" s="42" t="str">
        <f t="shared" si="8"/>
        <v/>
      </c>
      <c r="K27" s="43" t="str">
        <f t="shared" si="9"/>
        <v/>
      </c>
      <c r="L27" s="43" t="str">
        <f t="shared" si="10"/>
        <v/>
      </c>
      <c r="M27" s="43" t="str">
        <f t="shared" si="11"/>
        <v/>
      </c>
      <c r="N27" s="44"/>
      <c r="O27" s="44"/>
      <c r="P27" s="45" t="str">
        <f t="shared" si="12"/>
        <v/>
      </c>
      <c r="Q27" s="45" t="str">
        <f t="shared" si="5"/>
        <v/>
      </c>
      <c r="R27" s="45" t="str">
        <f t="shared" si="7"/>
        <v/>
      </c>
      <c r="S27" s="43" t="str">
        <f t="shared" si="6"/>
        <v/>
      </c>
      <c r="T27" s="43"/>
      <c r="U27" s="43"/>
      <c r="V27" s="46"/>
      <c r="W27" s="46"/>
      <c r="X27" s="43"/>
      <c r="Y27" s="43"/>
      <c r="Z27" s="43"/>
      <c r="AA27" s="43"/>
      <c r="AB27" s="43"/>
      <c r="AC27" s="43"/>
      <c r="AD27" s="43"/>
      <c r="AE27" s="46"/>
      <c r="AF27" s="46"/>
      <c r="AG27" s="47"/>
    </row>
    <row r="28" spans="1:33" ht="15.4" customHeight="1" x14ac:dyDescent="0.2">
      <c r="A28" s="91"/>
      <c r="B28" s="18"/>
      <c r="C28" s="19"/>
      <c r="D28" s="20"/>
      <c r="E28" s="21"/>
      <c r="F28" s="22"/>
      <c r="G28" s="23"/>
      <c r="H28" s="22"/>
      <c r="I28" s="24"/>
      <c r="J28" s="25" t="str">
        <f t="shared" si="8"/>
        <v/>
      </c>
      <c r="K28" s="26" t="str">
        <f t="shared" si="9"/>
        <v/>
      </c>
      <c r="L28" s="26" t="str">
        <f t="shared" si="10"/>
        <v/>
      </c>
      <c r="M28" s="26" t="str">
        <f t="shared" si="11"/>
        <v/>
      </c>
      <c r="N28" s="27"/>
      <c r="O28" s="27"/>
      <c r="P28" s="28" t="str">
        <f t="shared" si="12"/>
        <v/>
      </c>
      <c r="Q28" s="28" t="str">
        <f t="shared" si="5"/>
        <v/>
      </c>
      <c r="R28" s="28" t="str">
        <f t="shared" si="7"/>
        <v/>
      </c>
      <c r="S28" s="26" t="str">
        <f t="shared" si="6"/>
        <v/>
      </c>
      <c r="T28" s="26"/>
      <c r="U28" s="26"/>
      <c r="V28" s="29"/>
      <c r="W28" s="29"/>
      <c r="X28" s="30"/>
      <c r="Y28" s="30"/>
      <c r="Z28" s="26"/>
      <c r="AA28" s="26"/>
      <c r="AB28" s="26"/>
      <c r="AC28" s="26"/>
      <c r="AD28" s="26"/>
      <c r="AE28" s="31"/>
      <c r="AF28" s="31"/>
      <c r="AG28" s="32"/>
    </row>
    <row r="29" spans="1:33" ht="15" customHeight="1" x14ac:dyDescent="0.2">
      <c r="A29" s="91"/>
      <c r="B29" s="18"/>
      <c r="C29" s="19"/>
      <c r="D29" s="20"/>
      <c r="E29" s="21"/>
      <c r="F29" s="22"/>
      <c r="G29" s="23"/>
      <c r="H29" s="22"/>
      <c r="I29" s="24"/>
      <c r="J29" s="25" t="str">
        <f t="shared" si="8"/>
        <v/>
      </c>
      <c r="K29" s="26" t="str">
        <f t="shared" si="9"/>
        <v/>
      </c>
      <c r="L29" s="26" t="str">
        <f t="shared" si="10"/>
        <v/>
      </c>
      <c r="M29" s="26" t="str">
        <f t="shared" si="11"/>
        <v/>
      </c>
      <c r="N29" s="27"/>
      <c r="O29" s="27"/>
      <c r="P29" s="28" t="str">
        <f t="shared" si="12"/>
        <v/>
      </c>
      <c r="Q29" s="28" t="str">
        <f t="shared" si="5"/>
        <v/>
      </c>
      <c r="R29" s="28" t="str">
        <f t="shared" si="7"/>
        <v/>
      </c>
      <c r="S29" s="26" t="str">
        <f t="shared" si="6"/>
        <v/>
      </c>
      <c r="T29" s="26"/>
      <c r="U29" s="26"/>
      <c r="V29" s="29"/>
      <c r="W29" s="29"/>
      <c r="X29" s="30"/>
      <c r="Y29" s="30"/>
      <c r="Z29" s="26"/>
      <c r="AA29" s="26"/>
      <c r="AB29" s="26"/>
      <c r="AC29" s="26"/>
      <c r="AD29" s="26"/>
      <c r="AE29" s="31"/>
      <c r="AF29" s="31"/>
      <c r="AG29" s="32"/>
    </row>
    <row r="30" spans="1:33" ht="15" customHeight="1" x14ac:dyDescent="0.2">
      <c r="A30" s="91"/>
      <c r="B30" s="18"/>
      <c r="C30" s="19"/>
      <c r="D30" s="20"/>
      <c r="E30" s="21"/>
      <c r="F30" s="22"/>
      <c r="G30" s="23"/>
      <c r="H30" s="22"/>
      <c r="I30" s="24"/>
      <c r="J30" s="25" t="str">
        <f t="shared" si="8"/>
        <v/>
      </c>
      <c r="K30" s="26" t="str">
        <f t="shared" si="9"/>
        <v/>
      </c>
      <c r="L30" s="26" t="str">
        <f t="shared" si="10"/>
        <v/>
      </c>
      <c r="M30" s="26" t="str">
        <f t="shared" si="11"/>
        <v/>
      </c>
      <c r="N30" s="27"/>
      <c r="O30" s="27"/>
      <c r="P30" s="28" t="str">
        <f t="shared" si="12"/>
        <v/>
      </c>
      <c r="Q30" s="28" t="str">
        <f t="shared" si="5"/>
        <v/>
      </c>
      <c r="R30" s="28" t="str">
        <f t="shared" si="7"/>
        <v/>
      </c>
      <c r="S30" s="26" t="str">
        <f t="shared" si="6"/>
        <v/>
      </c>
      <c r="T30" s="26"/>
      <c r="U30" s="26"/>
      <c r="V30" s="29"/>
      <c r="W30" s="29"/>
      <c r="X30" s="30"/>
      <c r="Y30" s="30"/>
      <c r="Z30" s="26"/>
      <c r="AA30" s="26"/>
      <c r="AB30" s="26"/>
      <c r="AC30" s="26"/>
      <c r="AD30" s="26"/>
      <c r="AE30" s="31"/>
      <c r="AF30" s="31"/>
      <c r="AG30" s="32"/>
    </row>
    <row r="31" spans="1:33" ht="15.4" customHeight="1" thickBot="1" x14ac:dyDescent="0.25">
      <c r="A31" s="91"/>
      <c r="B31" s="18"/>
      <c r="C31" s="19"/>
      <c r="D31" s="20"/>
      <c r="E31" s="21"/>
      <c r="F31" s="22"/>
      <c r="G31" s="23"/>
      <c r="H31" s="22"/>
      <c r="I31" s="24"/>
      <c r="J31" s="33" t="str">
        <f t="shared" si="8"/>
        <v/>
      </c>
      <c r="K31" s="26" t="str">
        <f t="shared" si="9"/>
        <v/>
      </c>
      <c r="L31" s="26" t="str">
        <f t="shared" si="10"/>
        <v/>
      </c>
      <c r="M31" s="26" t="str">
        <f t="shared" si="11"/>
        <v/>
      </c>
      <c r="N31" s="27"/>
      <c r="O31" s="27"/>
      <c r="P31" s="28" t="str">
        <f t="shared" si="12"/>
        <v/>
      </c>
      <c r="Q31" s="28" t="str">
        <f t="shared" si="5"/>
        <v/>
      </c>
      <c r="R31" s="28" t="str">
        <f t="shared" si="7"/>
        <v/>
      </c>
      <c r="S31" s="26" t="str">
        <f t="shared" si="6"/>
        <v/>
      </c>
      <c r="T31" s="26" t="str">
        <f t="shared" ref="T31" si="61">IF(COUNTIF(E27:E31,"Vol")&gt;0,AVERAGEIF(E27:E31,"=Vol",K27:K31),"")</f>
        <v/>
      </c>
      <c r="U31" s="26" t="str">
        <f t="shared" ref="U31" si="62">IF(T31="","",MAX(70/(21*T31+30),1))</f>
        <v/>
      </c>
      <c r="V31" s="29">
        <f t="shared" ref="V31" si="63">MIN(F27,H27)</f>
        <v>0</v>
      </c>
      <c r="W31" s="29" t="str">
        <f t="shared" ref="W31" si="64">IF(I27&lt;&gt;"",VLOOKUP(1,I27:I31,1,1),"")</f>
        <v/>
      </c>
      <c r="X31" s="26" t="str">
        <f t="shared" ref="X31" si="65">IF(W31="","",(W31-V31)*24+IF(V31&gt;W31,24,0)+1.5)</f>
        <v/>
      </c>
      <c r="Y31" s="26" t="str">
        <f t="shared" ref="Y31" si="66">IF(E27&lt;&gt;"",IF(U31&lt;&gt;"",SUM(J27:J31)*U31,0)+SUM(L27:L31)/2,"")</f>
        <v/>
      </c>
      <c r="Z31" s="26" t="str">
        <f t="shared" ref="Z31" si="67">IF(X31="","",IF(COUNTIF(E27:E31,"Vol")&gt;0,MAX(5.74,X31),X31)/1.64)</f>
        <v/>
      </c>
      <c r="AA31" s="26" t="str">
        <f t="shared" ref="AA31" si="68">IF(Y31="","",MAX(Y31,Z31))</f>
        <v/>
      </c>
      <c r="AB31" s="26"/>
      <c r="AC31" s="26" t="str">
        <f>IF(AA31&lt;&gt;"",IF(INDEX($B$1:B31,MATCH(-1,$B$1:B31,-1))*5+MATCH(-1,$B$1:B31,-1)-1=ROW(),INDEX($B$1:B31,MATCH(-1,$B$1:B31,-1))*4,""),"")</f>
        <v/>
      </c>
      <c r="AD31" s="26" t="str">
        <f t="shared" ref="AD31" si="69">IF(AC31="","",MAX(AC31,AB31))</f>
        <v/>
      </c>
      <c r="AE31" s="29" t="str">
        <f t="shared" ref="AE31" si="70">IF(F27&lt;&gt;"",F27-(1.25/24),"")</f>
        <v/>
      </c>
      <c r="AF31" s="29" t="str">
        <f t="shared" ref="AF31" si="71">IF(W31&lt;&gt;"",W31+(0.5/24),"")</f>
        <v/>
      </c>
      <c r="AG31" s="34" t="str">
        <f t="shared" ref="AG31" si="72">IF(AF31&lt;&gt;"",IF(AND(AE31&lt;14/24,AF31&gt;12/24),1,0)+IF(AND(AE31&lt;21/24,AF31&gt;19/24),1,0)+IF(AND(AF31&lt;AE31, AE31&lt;21/24), 1,0)+IF(AND(AF31&lt;AE31, AF31&gt;12/24), 1,0),"")</f>
        <v/>
      </c>
    </row>
    <row r="32" spans="1:33" ht="16.149999999999999" customHeight="1" thickBot="1" x14ac:dyDescent="0.25">
      <c r="A32" s="92"/>
      <c r="B32" s="36"/>
      <c r="C32" s="37"/>
      <c r="D32" s="38"/>
      <c r="E32" s="39"/>
      <c r="F32" s="10"/>
      <c r="G32" s="11"/>
      <c r="H32" s="40"/>
      <c r="I32" s="41"/>
      <c r="J32" s="42" t="str">
        <f t="shared" si="8"/>
        <v/>
      </c>
      <c r="K32" s="43" t="str">
        <f t="shared" si="9"/>
        <v/>
      </c>
      <c r="L32" s="43" t="str">
        <f t="shared" si="10"/>
        <v/>
      </c>
      <c r="M32" s="43" t="str">
        <f t="shared" si="11"/>
        <v/>
      </c>
      <c r="N32" s="44"/>
      <c r="O32" s="44"/>
      <c r="P32" s="45" t="str">
        <f t="shared" si="12"/>
        <v/>
      </c>
      <c r="Q32" s="45" t="str">
        <f t="shared" si="5"/>
        <v/>
      </c>
      <c r="R32" s="45" t="str">
        <f t="shared" si="7"/>
        <v/>
      </c>
      <c r="S32" s="43" t="str">
        <f t="shared" si="6"/>
        <v/>
      </c>
      <c r="T32" s="43"/>
      <c r="U32" s="43"/>
      <c r="V32" s="46"/>
      <c r="W32" s="46"/>
      <c r="X32" s="43"/>
      <c r="Y32" s="43"/>
      <c r="Z32" s="43"/>
      <c r="AA32" s="43"/>
      <c r="AB32" s="43"/>
      <c r="AC32" s="43"/>
      <c r="AD32" s="43"/>
      <c r="AE32" s="46"/>
      <c r="AF32" s="46"/>
      <c r="AG32" s="47"/>
    </row>
    <row r="33" spans="1:33" ht="15.4" customHeight="1" x14ac:dyDescent="0.2">
      <c r="A33" s="91"/>
      <c r="B33" s="18"/>
      <c r="C33" s="19"/>
      <c r="D33" s="20"/>
      <c r="E33" s="21"/>
      <c r="F33" s="22"/>
      <c r="G33" s="23"/>
      <c r="H33" s="22"/>
      <c r="I33" s="24"/>
      <c r="J33" s="25" t="str">
        <f t="shared" si="8"/>
        <v/>
      </c>
      <c r="K33" s="26" t="str">
        <f t="shared" si="9"/>
        <v/>
      </c>
      <c r="L33" s="26" t="str">
        <f t="shared" si="10"/>
        <v/>
      </c>
      <c r="M33" s="26" t="str">
        <f t="shared" si="11"/>
        <v/>
      </c>
      <c r="N33" s="27"/>
      <c r="O33" s="27"/>
      <c r="P33" s="28" t="str">
        <f t="shared" si="12"/>
        <v/>
      </c>
      <c r="Q33" s="28" t="str">
        <f t="shared" si="5"/>
        <v/>
      </c>
      <c r="R33" s="28" t="str">
        <f t="shared" si="7"/>
        <v/>
      </c>
      <c r="S33" s="26" t="str">
        <f t="shared" si="6"/>
        <v/>
      </c>
      <c r="T33" s="26"/>
      <c r="U33" s="26"/>
      <c r="V33" s="29"/>
      <c r="W33" s="29"/>
      <c r="X33" s="30"/>
      <c r="Y33" s="30"/>
      <c r="Z33" s="26"/>
      <c r="AA33" s="26"/>
      <c r="AB33" s="26"/>
      <c r="AC33" s="26"/>
      <c r="AD33" s="26"/>
      <c r="AE33" s="31"/>
      <c r="AF33" s="31"/>
      <c r="AG33" s="32"/>
    </row>
    <row r="34" spans="1:33" ht="15" customHeight="1" x14ac:dyDescent="0.2">
      <c r="A34" s="91"/>
      <c r="B34" s="18"/>
      <c r="C34" s="19"/>
      <c r="D34" s="20"/>
      <c r="E34" s="21"/>
      <c r="F34" s="22"/>
      <c r="G34" s="23"/>
      <c r="H34" s="22"/>
      <c r="I34" s="24"/>
      <c r="J34" s="25" t="str">
        <f t="shared" si="8"/>
        <v/>
      </c>
      <c r="K34" s="26" t="str">
        <f t="shared" si="9"/>
        <v/>
      </c>
      <c r="L34" s="26" t="str">
        <f t="shared" si="10"/>
        <v/>
      </c>
      <c r="M34" s="26" t="str">
        <f t="shared" si="11"/>
        <v/>
      </c>
      <c r="N34" s="27"/>
      <c r="O34" s="27"/>
      <c r="P34" s="28" t="str">
        <f t="shared" si="12"/>
        <v/>
      </c>
      <c r="Q34" s="28" t="str">
        <f t="shared" si="5"/>
        <v/>
      </c>
      <c r="R34" s="28" t="str">
        <f t="shared" si="7"/>
        <v/>
      </c>
      <c r="S34" s="26" t="str">
        <f t="shared" si="6"/>
        <v/>
      </c>
      <c r="T34" s="26"/>
      <c r="U34" s="26"/>
      <c r="V34" s="29"/>
      <c r="W34" s="29"/>
      <c r="X34" s="30"/>
      <c r="Y34" s="30"/>
      <c r="Z34" s="26"/>
      <c r="AA34" s="26"/>
      <c r="AB34" s="26"/>
      <c r="AC34" s="26"/>
      <c r="AD34" s="26"/>
      <c r="AE34" s="31"/>
      <c r="AF34" s="31"/>
      <c r="AG34" s="32"/>
    </row>
    <row r="35" spans="1:33" ht="15" customHeight="1" x14ac:dyDescent="0.2">
      <c r="A35" s="91"/>
      <c r="B35" s="18"/>
      <c r="C35" s="19"/>
      <c r="D35" s="20"/>
      <c r="E35" s="21"/>
      <c r="F35" s="22"/>
      <c r="G35" s="23"/>
      <c r="H35" s="22"/>
      <c r="I35" s="24"/>
      <c r="J35" s="25" t="str">
        <f t="shared" si="8"/>
        <v/>
      </c>
      <c r="K35" s="26" t="str">
        <f t="shared" si="9"/>
        <v/>
      </c>
      <c r="L35" s="26" t="str">
        <f t="shared" si="10"/>
        <v/>
      </c>
      <c r="M35" s="26" t="str">
        <f t="shared" si="11"/>
        <v/>
      </c>
      <c r="N35" s="27"/>
      <c r="O35" s="27"/>
      <c r="P35" s="28" t="str">
        <f t="shared" si="12"/>
        <v/>
      </c>
      <c r="Q35" s="28" t="str">
        <f t="shared" si="5"/>
        <v/>
      </c>
      <c r="R35" s="28" t="str">
        <f t="shared" si="7"/>
        <v/>
      </c>
      <c r="S35" s="26" t="str">
        <f t="shared" si="6"/>
        <v/>
      </c>
      <c r="T35" s="26"/>
      <c r="U35" s="26"/>
      <c r="V35" s="29"/>
      <c r="W35" s="29"/>
      <c r="X35" s="30"/>
      <c r="Y35" s="30"/>
      <c r="Z35" s="26"/>
      <c r="AA35" s="26"/>
      <c r="AB35" s="26"/>
      <c r="AC35" s="26"/>
      <c r="AD35" s="26"/>
      <c r="AE35" s="31"/>
      <c r="AF35" s="31"/>
      <c r="AG35" s="32"/>
    </row>
    <row r="36" spans="1:33" ht="15.4" customHeight="1" thickBot="1" x14ac:dyDescent="0.25">
      <c r="A36" s="91"/>
      <c r="B36" s="18"/>
      <c r="C36" s="19"/>
      <c r="D36" s="20"/>
      <c r="E36" s="21"/>
      <c r="F36" s="22"/>
      <c r="G36" s="23"/>
      <c r="H36" s="22"/>
      <c r="I36" s="24"/>
      <c r="J36" s="33" t="str">
        <f t="shared" si="8"/>
        <v/>
      </c>
      <c r="K36" s="26" t="str">
        <f t="shared" si="9"/>
        <v/>
      </c>
      <c r="L36" s="26" t="str">
        <f t="shared" si="10"/>
        <v/>
      </c>
      <c r="M36" s="26" t="str">
        <f t="shared" si="11"/>
        <v/>
      </c>
      <c r="N36" s="27"/>
      <c r="O36" s="27"/>
      <c r="P36" s="28" t="str">
        <f t="shared" si="12"/>
        <v/>
      </c>
      <c r="Q36" s="28" t="str">
        <f t="shared" si="5"/>
        <v/>
      </c>
      <c r="R36" s="28" t="str">
        <f t="shared" si="7"/>
        <v/>
      </c>
      <c r="S36" s="26" t="str">
        <f t="shared" si="6"/>
        <v/>
      </c>
      <c r="T36" s="26" t="str">
        <f t="shared" ref="T36" si="73">IF(COUNTIF(E32:E36,"Vol")&gt;0,AVERAGEIF(E32:E36,"=Vol",K32:K36),"")</f>
        <v/>
      </c>
      <c r="U36" s="26" t="str">
        <f t="shared" ref="U36" si="74">IF(T36="","",MAX(70/(21*T36+30),1))</f>
        <v/>
      </c>
      <c r="V36" s="29">
        <f t="shared" ref="V36" si="75">MIN(F32,H32)</f>
        <v>0</v>
      </c>
      <c r="W36" s="29" t="str">
        <f t="shared" ref="W36" si="76">IF(I32&lt;&gt;"",VLOOKUP(1,I32:I36,1,1),"")</f>
        <v/>
      </c>
      <c r="X36" s="26" t="str">
        <f t="shared" ref="X36" si="77">IF(W36="","",(W36-V36)*24+IF(V36&gt;W36,24,0)+1.5)</f>
        <v/>
      </c>
      <c r="Y36" s="26" t="str">
        <f t="shared" ref="Y36" si="78">IF(E32&lt;&gt;"",IF(U36&lt;&gt;"",SUM(J32:J36)*U36,0)+SUM(L32:L36)/2,"")</f>
        <v/>
      </c>
      <c r="Z36" s="26" t="str">
        <f t="shared" ref="Z36" si="79">IF(X36="","",IF(COUNTIF(E32:E36,"Vol")&gt;0,MAX(5.74,X36),X36)/1.64)</f>
        <v/>
      </c>
      <c r="AA36" s="26" t="str">
        <f t="shared" ref="AA36" si="80">IF(Y36="","",MAX(Y36,Z36))</f>
        <v/>
      </c>
      <c r="AB36" s="26"/>
      <c r="AC36" s="26" t="str">
        <f>IF(AA36&lt;&gt;"",IF(INDEX($B$1:B36,MATCH(-1,$B$1:B36,-1))*5+MATCH(-1,$B$1:B36,-1)-1=ROW(),INDEX($B$1:B36,MATCH(-1,$B$1:B36,-1))*4,""),"")</f>
        <v/>
      </c>
      <c r="AD36" s="26" t="str">
        <f t="shared" ref="AD36" si="81">IF(AC36="","",MAX(AC36,AB36))</f>
        <v/>
      </c>
      <c r="AE36" s="29" t="str">
        <f t="shared" ref="AE36" si="82">IF(F32&lt;&gt;"",F32-(1.25/24),"")</f>
        <v/>
      </c>
      <c r="AF36" s="29" t="str">
        <f t="shared" ref="AF36" si="83">IF(W36&lt;&gt;"",W36+(0.5/24),"")</f>
        <v/>
      </c>
      <c r="AG36" s="34" t="str">
        <f t="shared" ref="AG36" si="84">IF(AF36&lt;&gt;"",IF(AND(AE36&lt;14/24,AF36&gt;12/24),1,0)+IF(AND(AE36&lt;21/24,AF36&gt;19/24),1,0)+IF(AND(AF36&lt;AE36, AE36&lt;21/24), 1,0)+IF(AND(AF36&lt;AE36, AF36&gt;12/24), 1,0),"")</f>
        <v/>
      </c>
    </row>
    <row r="37" spans="1:33" ht="16.149999999999999" customHeight="1" thickBot="1" x14ac:dyDescent="0.25">
      <c r="A37" s="92"/>
      <c r="B37" s="36"/>
      <c r="C37" s="37"/>
      <c r="D37" s="38"/>
      <c r="E37" s="39"/>
      <c r="F37" s="10"/>
      <c r="G37" s="11"/>
      <c r="H37" s="40"/>
      <c r="I37" s="41"/>
      <c r="J37" s="42" t="str">
        <f t="shared" si="8"/>
        <v/>
      </c>
      <c r="K37" s="43" t="str">
        <f t="shared" si="9"/>
        <v/>
      </c>
      <c r="L37" s="43" t="str">
        <f t="shared" si="10"/>
        <v/>
      </c>
      <c r="M37" s="43" t="str">
        <f t="shared" si="11"/>
        <v/>
      </c>
      <c r="N37" s="44"/>
      <c r="O37" s="44"/>
      <c r="P37" s="45" t="str">
        <f t="shared" si="12"/>
        <v/>
      </c>
      <c r="Q37" s="45" t="str">
        <f t="shared" si="5"/>
        <v/>
      </c>
      <c r="R37" s="45" t="str">
        <f t="shared" si="7"/>
        <v/>
      </c>
      <c r="S37" s="43" t="str">
        <f t="shared" si="6"/>
        <v/>
      </c>
      <c r="T37" s="43"/>
      <c r="U37" s="43"/>
      <c r="V37" s="46"/>
      <c r="W37" s="46"/>
      <c r="X37" s="43"/>
      <c r="Y37" s="43"/>
      <c r="Z37" s="43"/>
      <c r="AA37" s="43"/>
      <c r="AB37" s="43"/>
      <c r="AC37" s="43"/>
      <c r="AD37" s="43"/>
      <c r="AE37" s="46"/>
      <c r="AF37" s="46"/>
      <c r="AG37" s="47"/>
    </row>
    <row r="38" spans="1:33" ht="15.4" customHeight="1" x14ac:dyDescent="0.2">
      <c r="A38" s="91"/>
      <c r="B38" s="18"/>
      <c r="C38" s="19"/>
      <c r="D38" s="20"/>
      <c r="E38" s="21"/>
      <c r="F38" s="22"/>
      <c r="G38" s="23"/>
      <c r="H38" s="22"/>
      <c r="I38" s="24"/>
      <c r="J38" s="25" t="str">
        <f t="shared" si="8"/>
        <v/>
      </c>
      <c r="K38" s="26" t="str">
        <f t="shared" si="9"/>
        <v/>
      </c>
      <c r="L38" s="26" t="str">
        <f t="shared" si="10"/>
        <v/>
      </c>
      <c r="M38" s="26" t="str">
        <f t="shared" si="11"/>
        <v/>
      </c>
      <c r="N38" s="27"/>
      <c r="O38" s="27"/>
      <c r="P38" s="28" t="str">
        <f t="shared" si="12"/>
        <v/>
      </c>
      <c r="Q38" s="28" t="str">
        <f t="shared" si="5"/>
        <v/>
      </c>
      <c r="R38" s="28" t="str">
        <f t="shared" si="7"/>
        <v/>
      </c>
      <c r="S38" s="26" t="str">
        <f t="shared" si="6"/>
        <v/>
      </c>
      <c r="T38" s="26"/>
      <c r="U38" s="26"/>
      <c r="V38" s="29"/>
      <c r="W38" s="29"/>
      <c r="X38" s="30"/>
      <c r="Y38" s="30"/>
      <c r="Z38" s="26"/>
      <c r="AA38" s="26"/>
      <c r="AB38" s="26"/>
      <c r="AC38" s="26"/>
      <c r="AD38" s="26"/>
      <c r="AE38" s="31"/>
      <c r="AF38" s="31"/>
      <c r="AG38" s="32"/>
    </row>
    <row r="39" spans="1:33" ht="15" customHeight="1" x14ac:dyDescent="0.2">
      <c r="A39" s="91"/>
      <c r="B39" s="18"/>
      <c r="C39" s="19"/>
      <c r="D39" s="20"/>
      <c r="E39" s="21"/>
      <c r="F39" s="22"/>
      <c r="G39" s="23"/>
      <c r="H39" s="22"/>
      <c r="I39" s="24"/>
      <c r="J39" s="25" t="str">
        <f t="shared" si="8"/>
        <v/>
      </c>
      <c r="K39" s="26" t="str">
        <f t="shared" si="9"/>
        <v/>
      </c>
      <c r="L39" s="26" t="str">
        <f t="shared" si="10"/>
        <v/>
      </c>
      <c r="M39" s="26" t="str">
        <f t="shared" si="11"/>
        <v/>
      </c>
      <c r="N39" s="27"/>
      <c r="O39" s="27"/>
      <c r="P39" s="28" t="str">
        <f t="shared" si="12"/>
        <v/>
      </c>
      <c r="Q39" s="28" t="str">
        <f t="shared" si="5"/>
        <v/>
      </c>
      <c r="R39" s="28" t="str">
        <f t="shared" si="7"/>
        <v/>
      </c>
      <c r="S39" s="26" t="str">
        <f t="shared" si="6"/>
        <v/>
      </c>
      <c r="T39" s="26"/>
      <c r="U39" s="26"/>
      <c r="V39" s="29"/>
      <c r="W39" s="29"/>
      <c r="X39" s="30"/>
      <c r="Y39" s="30"/>
      <c r="Z39" s="26"/>
      <c r="AA39" s="26"/>
      <c r="AB39" s="26"/>
      <c r="AC39" s="26"/>
      <c r="AD39" s="26"/>
      <c r="AE39" s="31"/>
      <c r="AF39" s="31"/>
      <c r="AG39" s="32"/>
    </row>
    <row r="40" spans="1:33" ht="15" customHeight="1" x14ac:dyDescent="0.2">
      <c r="A40" s="91"/>
      <c r="B40" s="18"/>
      <c r="C40" s="19"/>
      <c r="D40" s="20"/>
      <c r="E40" s="21"/>
      <c r="F40" s="22"/>
      <c r="G40" s="23"/>
      <c r="H40" s="22"/>
      <c r="I40" s="24"/>
      <c r="J40" s="25" t="str">
        <f t="shared" si="8"/>
        <v/>
      </c>
      <c r="K40" s="26" t="str">
        <f t="shared" si="9"/>
        <v/>
      </c>
      <c r="L40" s="26" t="str">
        <f t="shared" si="10"/>
        <v/>
      </c>
      <c r="M40" s="26" t="str">
        <f t="shared" si="11"/>
        <v/>
      </c>
      <c r="N40" s="27"/>
      <c r="O40" s="27"/>
      <c r="P40" s="28" t="str">
        <f t="shared" si="12"/>
        <v/>
      </c>
      <c r="Q40" s="28" t="str">
        <f t="shared" si="5"/>
        <v/>
      </c>
      <c r="R40" s="28" t="str">
        <f t="shared" si="7"/>
        <v/>
      </c>
      <c r="S40" s="26" t="str">
        <f t="shared" si="6"/>
        <v/>
      </c>
      <c r="T40" s="26"/>
      <c r="U40" s="26"/>
      <c r="V40" s="29"/>
      <c r="W40" s="29"/>
      <c r="X40" s="30"/>
      <c r="Y40" s="30"/>
      <c r="Z40" s="26"/>
      <c r="AA40" s="26"/>
      <c r="AB40" s="26"/>
      <c r="AC40" s="26"/>
      <c r="AD40" s="26"/>
      <c r="AE40" s="31"/>
      <c r="AF40" s="31"/>
      <c r="AG40" s="32"/>
    </row>
    <row r="41" spans="1:33" ht="15.4" customHeight="1" thickBot="1" x14ac:dyDescent="0.25">
      <c r="A41" s="91"/>
      <c r="B41" s="18"/>
      <c r="C41" s="19"/>
      <c r="D41" s="20"/>
      <c r="E41" s="21"/>
      <c r="F41" s="22"/>
      <c r="G41" s="23"/>
      <c r="H41" s="22"/>
      <c r="I41" s="24"/>
      <c r="J41" s="33" t="str">
        <f t="shared" si="8"/>
        <v/>
      </c>
      <c r="K41" s="26" t="str">
        <f t="shared" si="9"/>
        <v/>
      </c>
      <c r="L41" s="26" t="str">
        <f t="shared" si="10"/>
        <v/>
      </c>
      <c r="M41" s="26" t="str">
        <f t="shared" si="11"/>
        <v/>
      </c>
      <c r="N41" s="27"/>
      <c r="O41" s="27"/>
      <c r="P41" s="28" t="str">
        <f t="shared" si="12"/>
        <v/>
      </c>
      <c r="Q41" s="28" t="str">
        <f t="shared" si="5"/>
        <v/>
      </c>
      <c r="R41" s="28" t="str">
        <f t="shared" si="7"/>
        <v/>
      </c>
      <c r="S41" s="26" t="str">
        <f t="shared" si="6"/>
        <v/>
      </c>
      <c r="T41" s="26" t="str">
        <f t="shared" ref="T41" si="85">IF(COUNTIF(E37:E41,"Vol")&gt;0,AVERAGEIF(E37:E41,"=Vol",K37:K41),"")</f>
        <v/>
      </c>
      <c r="U41" s="26" t="str">
        <f t="shared" ref="U41" si="86">IF(T41="","",MAX(70/(21*T41+30),1))</f>
        <v/>
      </c>
      <c r="V41" s="29">
        <f t="shared" ref="V41" si="87">MIN(F37,H37)</f>
        <v>0</v>
      </c>
      <c r="W41" s="29" t="str">
        <f t="shared" ref="W41" si="88">IF(I37&lt;&gt;"",VLOOKUP(1,I37:I41,1,1),"")</f>
        <v/>
      </c>
      <c r="X41" s="26" t="str">
        <f t="shared" ref="X41" si="89">IF(W41="","",(W41-V41)*24+IF(V41&gt;W41,24,0)+1.5)</f>
        <v/>
      </c>
      <c r="Y41" s="26" t="str">
        <f t="shared" ref="Y41" si="90">IF(E37&lt;&gt;"",IF(U41&lt;&gt;"",SUM(J37:J41)*U41,0)+SUM(L37:L41)/2,"")</f>
        <v/>
      </c>
      <c r="Z41" s="26" t="str">
        <f t="shared" ref="Z41" si="91">IF(X41="","",IF(COUNTIF(E37:E41,"Vol")&gt;0,MAX(5.74,X41),X41)/1.64)</f>
        <v/>
      </c>
      <c r="AA41" s="26" t="str">
        <f t="shared" ref="AA41" si="92">IF(Y41="","",MAX(Y41,Z41))</f>
        <v/>
      </c>
      <c r="AB41" s="26"/>
      <c r="AC41" s="26" t="str">
        <f>IF(AA41&lt;&gt;"",IF(INDEX($B$1:B41,MATCH(-1,$B$1:B41,-1))*5+MATCH(-1,$B$1:B41,-1)-1=ROW(),INDEX($B$1:B41,MATCH(-1,$B$1:B41,-1))*4,""),"")</f>
        <v/>
      </c>
      <c r="AD41" s="26" t="str">
        <f t="shared" ref="AD41" si="93">IF(AC41="","",MAX(AC41,AB41))</f>
        <v/>
      </c>
      <c r="AE41" s="29" t="str">
        <f t="shared" ref="AE41" si="94">IF(F37&lt;&gt;"",F37-(1.25/24),"")</f>
        <v/>
      </c>
      <c r="AF41" s="29" t="str">
        <f t="shared" ref="AF41" si="95">IF(W41&lt;&gt;"",W41+(0.5/24),"")</f>
        <v/>
      </c>
      <c r="AG41" s="34" t="str">
        <f t="shared" ref="AG41" si="96">IF(AF41&lt;&gt;"",IF(AND(AE41&lt;14/24,AF41&gt;12/24),1,0)+IF(AND(AE41&lt;21/24,AF41&gt;19/24),1,0)+IF(AND(AF41&lt;AE41, AE41&lt;21/24), 1,0)+IF(AND(AF41&lt;AE41, AF41&gt;12/24), 1,0),"")</f>
        <v/>
      </c>
    </row>
    <row r="42" spans="1:33" ht="16.149999999999999" customHeight="1" thickBot="1" x14ac:dyDescent="0.25">
      <c r="A42" s="92"/>
      <c r="B42" s="36"/>
      <c r="C42" s="37"/>
      <c r="D42" s="38"/>
      <c r="E42" s="39"/>
      <c r="F42" s="10"/>
      <c r="G42" s="11"/>
      <c r="H42" s="40"/>
      <c r="I42" s="41"/>
      <c r="J42" s="42" t="str">
        <f t="shared" si="8"/>
        <v/>
      </c>
      <c r="K42" s="43" t="str">
        <f t="shared" si="9"/>
        <v/>
      </c>
      <c r="L42" s="43" t="str">
        <f t="shared" si="10"/>
        <v/>
      </c>
      <c r="M42" s="43" t="str">
        <f t="shared" si="11"/>
        <v/>
      </c>
      <c r="N42" s="44"/>
      <c r="O42" s="44"/>
      <c r="P42" s="45" t="str">
        <f t="shared" si="12"/>
        <v/>
      </c>
      <c r="Q42" s="45" t="str">
        <f t="shared" si="5"/>
        <v/>
      </c>
      <c r="R42" s="45" t="str">
        <f t="shared" si="7"/>
        <v/>
      </c>
      <c r="S42" s="43" t="str">
        <f t="shared" si="6"/>
        <v/>
      </c>
      <c r="T42" s="43"/>
      <c r="U42" s="43"/>
      <c r="V42" s="46"/>
      <c r="W42" s="46"/>
      <c r="X42" s="43"/>
      <c r="Y42" s="43"/>
      <c r="Z42" s="43"/>
      <c r="AA42" s="43"/>
      <c r="AB42" s="43"/>
      <c r="AC42" s="43"/>
      <c r="AD42" s="43"/>
      <c r="AE42" s="46"/>
      <c r="AF42" s="46"/>
      <c r="AG42" s="47"/>
    </row>
    <row r="43" spans="1:33" ht="15.4" customHeight="1" x14ac:dyDescent="0.2">
      <c r="A43" s="91"/>
      <c r="B43" s="18"/>
      <c r="C43" s="19"/>
      <c r="D43" s="20"/>
      <c r="E43" s="21"/>
      <c r="F43" s="22"/>
      <c r="G43" s="23"/>
      <c r="H43" s="22"/>
      <c r="I43" s="24"/>
      <c r="J43" s="25" t="str">
        <f t="shared" si="8"/>
        <v/>
      </c>
      <c r="K43" s="26" t="str">
        <f t="shared" si="9"/>
        <v/>
      </c>
      <c r="L43" s="26" t="str">
        <f t="shared" si="10"/>
        <v/>
      </c>
      <c r="M43" s="26" t="str">
        <f t="shared" si="11"/>
        <v/>
      </c>
      <c r="N43" s="27"/>
      <c r="O43" s="27"/>
      <c r="P43" s="28" t="str">
        <f t="shared" si="12"/>
        <v/>
      </c>
      <c r="Q43" s="28" t="str">
        <f t="shared" si="5"/>
        <v/>
      </c>
      <c r="R43" s="28" t="str">
        <f t="shared" si="7"/>
        <v/>
      </c>
      <c r="S43" s="26" t="str">
        <f t="shared" si="6"/>
        <v/>
      </c>
      <c r="T43" s="26"/>
      <c r="U43" s="26"/>
      <c r="V43" s="29"/>
      <c r="W43" s="29"/>
      <c r="X43" s="30"/>
      <c r="Y43" s="30"/>
      <c r="Z43" s="26"/>
      <c r="AA43" s="26"/>
      <c r="AB43" s="26"/>
      <c r="AC43" s="26"/>
      <c r="AD43" s="26"/>
      <c r="AE43" s="31"/>
      <c r="AF43" s="31"/>
      <c r="AG43" s="32"/>
    </row>
    <row r="44" spans="1:33" ht="15" customHeight="1" x14ac:dyDescent="0.2">
      <c r="A44" s="91"/>
      <c r="B44" s="18"/>
      <c r="C44" s="19"/>
      <c r="D44" s="20"/>
      <c r="E44" s="21"/>
      <c r="F44" s="22"/>
      <c r="G44" s="23"/>
      <c r="H44" s="22"/>
      <c r="I44" s="24"/>
      <c r="J44" s="25" t="str">
        <f t="shared" si="8"/>
        <v/>
      </c>
      <c r="K44" s="26" t="str">
        <f t="shared" si="9"/>
        <v/>
      </c>
      <c r="L44" s="26" t="str">
        <f t="shared" si="10"/>
        <v/>
      </c>
      <c r="M44" s="26" t="str">
        <f t="shared" si="11"/>
        <v/>
      </c>
      <c r="N44" s="27"/>
      <c r="O44" s="27"/>
      <c r="P44" s="28" t="str">
        <f t="shared" si="12"/>
        <v/>
      </c>
      <c r="Q44" s="28" t="str">
        <f t="shared" si="5"/>
        <v/>
      </c>
      <c r="R44" s="28" t="str">
        <f t="shared" si="7"/>
        <v/>
      </c>
      <c r="S44" s="26" t="str">
        <f t="shared" si="6"/>
        <v/>
      </c>
      <c r="T44" s="26"/>
      <c r="U44" s="26"/>
      <c r="V44" s="29"/>
      <c r="W44" s="29"/>
      <c r="X44" s="30"/>
      <c r="Y44" s="30"/>
      <c r="Z44" s="26"/>
      <c r="AA44" s="26"/>
      <c r="AB44" s="26"/>
      <c r="AC44" s="26"/>
      <c r="AD44" s="26"/>
      <c r="AE44" s="31"/>
      <c r="AF44" s="31"/>
      <c r="AG44" s="32"/>
    </row>
    <row r="45" spans="1:33" ht="15" customHeight="1" x14ac:dyDescent="0.2">
      <c r="A45" s="91"/>
      <c r="B45" s="18"/>
      <c r="C45" s="19"/>
      <c r="D45" s="20"/>
      <c r="E45" s="21"/>
      <c r="F45" s="22"/>
      <c r="G45" s="23"/>
      <c r="H45" s="22"/>
      <c r="I45" s="24"/>
      <c r="J45" s="25" t="str">
        <f t="shared" si="8"/>
        <v/>
      </c>
      <c r="K45" s="26" t="str">
        <f t="shared" si="9"/>
        <v/>
      </c>
      <c r="L45" s="26" t="str">
        <f t="shared" si="10"/>
        <v/>
      </c>
      <c r="M45" s="26" t="str">
        <f t="shared" si="11"/>
        <v/>
      </c>
      <c r="N45" s="27"/>
      <c r="O45" s="27"/>
      <c r="P45" s="28" t="str">
        <f t="shared" si="12"/>
        <v/>
      </c>
      <c r="Q45" s="28" t="str">
        <f t="shared" si="5"/>
        <v/>
      </c>
      <c r="R45" s="28" t="str">
        <f t="shared" si="7"/>
        <v/>
      </c>
      <c r="S45" s="26" t="str">
        <f t="shared" si="6"/>
        <v/>
      </c>
      <c r="T45" s="26"/>
      <c r="U45" s="26"/>
      <c r="V45" s="29"/>
      <c r="W45" s="29"/>
      <c r="X45" s="30"/>
      <c r="Y45" s="30"/>
      <c r="Z45" s="26"/>
      <c r="AA45" s="26"/>
      <c r="AB45" s="26"/>
      <c r="AC45" s="26"/>
      <c r="AD45" s="26"/>
      <c r="AE45" s="31"/>
      <c r="AF45" s="31"/>
      <c r="AG45" s="32"/>
    </row>
    <row r="46" spans="1:33" ht="15.4" customHeight="1" thickBot="1" x14ac:dyDescent="0.25">
      <c r="A46" s="91"/>
      <c r="B46" s="18"/>
      <c r="C46" s="19"/>
      <c r="D46" s="20"/>
      <c r="E46" s="21"/>
      <c r="F46" s="22"/>
      <c r="G46" s="23"/>
      <c r="H46" s="22"/>
      <c r="I46" s="24"/>
      <c r="J46" s="33" t="str">
        <f t="shared" si="8"/>
        <v/>
      </c>
      <c r="K46" s="26" t="str">
        <f t="shared" si="9"/>
        <v/>
      </c>
      <c r="L46" s="26" t="str">
        <f t="shared" si="10"/>
        <v/>
      </c>
      <c r="M46" s="26" t="str">
        <f t="shared" si="11"/>
        <v/>
      </c>
      <c r="N46" s="27"/>
      <c r="O46" s="27"/>
      <c r="P46" s="28" t="str">
        <f t="shared" si="12"/>
        <v/>
      </c>
      <c r="Q46" s="28" t="str">
        <f t="shared" si="5"/>
        <v/>
      </c>
      <c r="R46" s="28" t="str">
        <f t="shared" si="7"/>
        <v/>
      </c>
      <c r="S46" s="26" t="str">
        <f t="shared" si="6"/>
        <v/>
      </c>
      <c r="T46" s="26" t="str">
        <f t="shared" ref="T46" si="97">IF(COUNTIF(E42:E46,"Vol")&gt;0,AVERAGEIF(E42:E46,"=Vol",K42:K46),"")</f>
        <v/>
      </c>
      <c r="U46" s="26" t="str">
        <f t="shared" ref="U46" si="98">IF(T46="","",MAX(70/(21*T46+30),1))</f>
        <v/>
      </c>
      <c r="V46" s="29">
        <f t="shared" ref="V46" si="99">MIN(F42,H42)</f>
        <v>0</v>
      </c>
      <c r="W46" s="29" t="str">
        <f t="shared" ref="W46" si="100">IF(I42&lt;&gt;"",VLOOKUP(1,I42:I46,1,1),"")</f>
        <v/>
      </c>
      <c r="X46" s="26" t="str">
        <f t="shared" ref="X46" si="101">IF(W46="","",(W46-V46)*24+IF(V46&gt;W46,24,0)+1.5)</f>
        <v/>
      </c>
      <c r="Y46" s="26" t="str">
        <f t="shared" ref="Y46" si="102">IF(E42&lt;&gt;"",IF(U46&lt;&gt;"",SUM(J42:J46)*U46,0)+SUM(L42:L46)/2,"")</f>
        <v/>
      </c>
      <c r="Z46" s="26" t="str">
        <f t="shared" ref="Z46" si="103">IF(X46="","",IF(COUNTIF(E42:E46,"Vol")&gt;0,MAX(5.74,X46),X46)/1.64)</f>
        <v/>
      </c>
      <c r="AA46" s="26" t="str">
        <f t="shared" ref="AA46" si="104">IF(Y46="","",MAX(Y46,Z46))</f>
        <v/>
      </c>
      <c r="AB46" s="26"/>
      <c r="AC46" s="26" t="str">
        <f>IF(AA46&lt;&gt;"",IF(INDEX($B$1:B46,MATCH(-1,$B$1:B46,-1))*5+MATCH(-1,$B$1:B46,-1)-1=ROW(),INDEX($B$1:B46,MATCH(-1,$B$1:B46,-1))*4,""),"")</f>
        <v/>
      </c>
      <c r="AD46" s="26" t="str">
        <f t="shared" ref="AD46" si="105">IF(AC46="","",MAX(AC46,AB46))</f>
        <v/>
      </c>
      <c r="AE46" s="29" t="str">
        <f t="shared" ref="AE46" si="106">IF(F42&lt;&gt;"",F42-(1.25/24),"")</f>
        <v/>
      </c>
      <c r="AF46" s="29" t="str">
        <f t="shared" ref="AF46" si="107">IF(W46&lt;&gt;"",W46+(0.5/24),"")</f>
        <v/>
      </c>
      <c r="AG46" s="34" t="str">
        <f t="shared" ref="AG46" si="108">IF(AF46&lt;&gt;"",IF(AND(AE46&lt;14/24,AF46&gt;12/24),1,0)+IF(AND(AE46&lt;21/24,AF46&gt;19/24),1,0)+IF(AND(AF46&lt;AE46, AE46&lt;21/24), 1,0)+IF(AND(AF46&lt;AE46, AF46&gt;12/24), 1,0),"")</f>
        <v/>
      </c>
    </row>
    <row r="47" spans="1:33" ht="16.149999999999999" customHeight="1" thickBot="1" x14ac:dyDescent="0.25">
      <c r="A47" s="92"/>
      <c r="B47" s="36"/>
      <c r="C47" s="37"/>
      <c r="D47" s="38"/>
      <c r="E47" s="39"/>
      <c r="F47" s="10"/>
      <c r="G47" s="11"/>
      <c r="H47" s="40"/>
      <c r="I47" s="41"/>
      <c r="J47" s="42" t="str">
        <f t="shared" si="8"/>
        <v/>
      </c>
      <c r="K47" s="43" t="str">
        <f t="shared" si="9"/>
        <v/>
      </c>
      <c r="L47" s="43" t="str">
        <f t="shared" si="10"/>
        <v/>
      </c>
      <c r="M47" s="43" t="str">
        <f t="shared" si="11"/>
        <v/>
      </c>
      <c r="N47" s="44"/>
      <c r="O47" s="44"/>
      <c r="P47" s="45" t="str">
        <f t="shared" si="12"/>
        <v/>
      </c>
      <c r="Q47" s="45" t="str">
        <f t="shared" si="5"/>
        <v/>
      </c>
      <c r="R47" s="45" t="str">
        <f t="shared" si="7"/>
        <v/>
      </c>
      <c r="S47" s="43" t="str">
        <f t="shared" si="6"/>
        <v/>
      </c>
      <c r="T47" s="43"/>
      <c r="U47" s="43"/>
      <c r="V47" s="46"/>
      <c r="W47" s="46"/>
      <c r="X47" s="43"/>
      <c r="Y47" s="43"/>
      <c r="Z47" s="43"/>
      <c r="AA47" s="43"/>
      <c r="AB47" s="43"/>
      <c r="AC47" s="43"/>
      <c r="AD47" s="43"/>
      <c r="AE47" s="46"/>
      <c r="AF47" s="46"/>
      <c r="AG47" s="47"/>
    </row>
    <row r="48" spans="1:33" ht="15.4" customHeight="1" x14ac:dyDescent="0.2">
      <c r="A48" s="91"/>
      <c r="B48" s="18"/>
      <c r="C48" s="19"/>
      <c r="D48" s="20"/>
      <c r="E48" s="21"/>
      <c r="F48" s="22"/>
      <c r="G48" s="23"/>
      <c r="H48" s="22"/>
      <c r="I48" s="24"/>
      <c r="J48" s="25" t="str">
        <f t="shared" si="8"/>
        <v/>
      </c>
      <c r="K48" s="26" t="str">
        <f t="shared" si="9"/>
        <v/>
      </c>
      <c r="L48" s="26" t="str">
        <f t="shared" si="10"/>
        <v/>
      </c>
      <c r="M48" s="26" t="str">
        <f t="shared" si="11"/>
        <v/>
      </c>
      <c r="N48" s="27"/>
      <c r="O48" s="27"/>
      <c r="P48" s="28" t="str">
        <f t="shared" si="12"/>
        <v/>
      </c>
      <c r="Q48" s="28" t="str">
        <f t="shared" si="5"/>
        <v/>
      </c>
      <c r="R48" s="28" t="str">
        <f t="shared" si="7"/>
        <v/>
      </c>
      <c r="S48" s="26" t="str">
        <f t="shared" si="6"/>
        <v/>
      </c>
      <c r="T48" s="26"/>
      <c r="U48" s="26"/>
      <c r="V48" s="29"/>
      <c r="W48" s="29"/>
      <c r="X48" s="30"/>
      <c r="Y48" s="30"/>
      <c r="Z48" s="26"/>
      <c r="AA48" s="26"/>
      <c r="AB48" s="26"/>
      <c r="AC48" s="26"/>
      <c r="AD48" s="26"/>
      <c r="AE48" s="31"/>
      <c r="AF48" s="31"/>
      <c r="AG48" s="32"/>
    </row>
    <row r="49" spans="1:33" ht="15" customHeight="1" x14ac:dyDescent="0.2">
      <c r="A49" s="91"/>
      <c r="B49" s="18"/>
      <c r="C49" s="19"/>
      <c r="D49" s="20"/>
      <c r="E49" s="21"/>
      <c r="F49" s="22"/>
      <c r="G49" s="23"/>
      <c r="H49" s="22"/>
      <c r="I49" s="24"/>
      <c r="J49" s="25" t="str">
        <f t="shared" si="8"/>
        <v/>
      </c>
      <c r="K49" s="26" t="str">
        <f t="shared" si="9"/>
        <v/>
      </c>
      <c r="L49" s="26" t="str">
        <f t="shared" si="10"/>
        <v/>
      </c>
      <c r="M49" s="26" t="str">
        <f t="shared" si="11"/>
        <v/>
      </c>
      <c r="N49" s="27"/>
      <c r="O49" s="27"/>
      <c r="P49" s="28" t="str">
        <f t="shared" si="12"/>
        <v/>
      </c>
      <c r="Q49" s="28" t="str">
        <f t="shared" si="5"/>
        <v/>
      </c>
      <c r="R49" s="28" t="str">
        <f t="shared" si="7"/>
        <v/>
      </c>
      <c r="S49" s="26" t="str">
        <f t="shared" si="6"/>
        <v/>
      </c>
      <c r="T49" s="26"/>
      <c r="U49" s="26"/>
      <c r="V49" s="29"/>
      <c r="W49" s="29"/>
      <c r="X49" s="30"/>
      <c r="Y49" s="30"/>
      <c r="Z49" s="26"/>
      <c r="AA49" s="26"/>
      <c r="AB49" s="26"/>
      <c r="AC49" s="26"/>
      <c r="AD49" s="26"/>
      <c r="AE49" s="31"/>
      <c r="AF49" s="31"/>
      <c r="AG49" s="32"/>
    </row>
    <row r="50" spans="1:33" ht="15" customHeight="1" x14ac:dyDescent="0.2">
      <c r="A50" s="91"/>
      <c r="B50" s="18"/>
      <c r="C50" s="19"/>
      <c r="D50" s="20"/>
      <c r="E50" s="21"/>
      <c r="F50" s="22"/>
      <c r="G50" s="23"/>
      <c r="H50" s="22"/>
      <c r="I50" s="24"/>
      <c r="J50" s="25" t="str">
        <f t="shared" si="8"/>
        <v/>
      </c>
      <c r="K50" s="26" t="str">
        <f t="shared" si="9"/>
        <v/>
      </c>
      <c r="L50" s="26" t="str">
        <f t="shared" si="10"/>
        <v/>
      </c>
      <c r="M50" s="26" t="str">
        <f t="shared" si="11"/>
        <v/>
      </c>
      <c r="N50" s="27"/>
      <c r="O50" s="27"/>
      <c r="P50" s="28" t="str">
        <f t="shared" si="12"/>
        <v/>
      </c>
      <c r="Q50" s="28" t="str">
        <f t="shared" si="5"/>
        <v/>
      </c>
      <c r="R50" s="28" t="str">
        <f t="shared" si="7"/>
        <v/>
      </c>
      <c r="S50" s="26" t="str">
        <f t="shared" si="6"/>
        <v/>
      </c>
      <c r="T50" s="26"/>
      <c r="U50" s="26"/>
      <c r="V50" s="29"/>
      <c r="W50" s="29"/>
      <c r="X50" s="30"/>
      <c r="Y50" s="30"/>
      <c r="Z50" s="26"/>
      <c r="AA50" s="26"/>
      <c r="AB50" s="26"/>
      <c r="AC50" s="26"/>
      <c r="AD50" s="26"/>
      <c r="AE50" s="31"/>
      <c r="AF50" s="31"/>
      <c r="AG50" s="32"/>
    </row>
    <row r="51" spans="1:33" ht="15.4" customHeight="1" thickBot="1" x14ac:dyDescent="0.25">
      <c r="A51" s="91"/>
      <c r="B51" s="18"/>
      <c r="C51" s="19"/>
      <c r="D51" s="20"/>
      <c r="E51" s="21"/>
      <c r="F51" s="22"/>
      <c r="G51" s="23"/>
      <c r="H51" s="22"/>
      <c r="I51" s="24"/>
      <c r="J51" s="33" t="str">
        <f t="shared" si="8"/>
        <v/>
      </c>
      <c r="K51" s="26" t="str">
        <f t="shared" si="9"/>
        <v/>
      </c>
      <c r="L51" s="26" t="str">
        <f t="shared" si="10"/>
        <v/>
      </c>
      <c r="M51" s="26" t="str">
        <f t="shared" si="11"/>
        <v/>
      </c>
      <c r="N51" s="27"/>
      <c r="O51" s="27"/>
      <c r="P51" s="28" t="str">
        <f t="shared" si="12"/>
        <v/>
      </c>
      <c r="Q51" s="28" t="str">
        <f t="shared" si="5"/>
        <v/>
      </c>
      <c r="R51" s="28" t="str">
        <f t="shared" si="7"/>
        <v/>
      </c>
      <c r="S51" s="26" t="str">
        <f t="shared" si="6"/>
        <v/>
      </c>
      <c r="T51" s="26" t="str">
        <f t="shared" ref="T51" si="109">IF(COUNTIF(E47:E51,"Vol")&gt;0,AVERAGEIF(E47:E51,"=Vol",K47:K51),"")</f>
        <v/>
      </c>
      <c r="U51" s="26" t="str">
        <f t="shared" ref="U51" si="110">IF(T51="","",MAX(70/(21*T51+30),1))</f>
        <v/>
      </c>
      <c r="V51" s="29">
        <f t="shared" ref="V51" si="111">MIN(F47,H47)</f>
        <v>0</v>
      </c>
      <c r="W51" s="29" t="str">
        <f t="shared" ref="W51" si="112">IF(I47&lt;&gt;"",VLOOKUP(1,I47:I51,1,1),"")</f>
        <v/>
      </c>
      <c r="X51" s="26" t="str">
        <f t="shared" ref="X51" si="113">IF(W51="","",(W51-V51)*24+IF(V51&gt;W51,24,0)+1.5)</f>
        <v/>
      </c>
      <c r="Y51" s="26" t="str">
        <f t="shared" ref="Y51" si="114">IF(E47&lt;&gt;"",IF(U51&lt;&gt;"",SUM(J47:J51)*U51,0)+SUM(L47:L51)/2,"")</f>
        <v/>
      </c>
      <c r="Z51" s="26" t="str">
        <f t="shared" ref="Z51" si="115">IF(X51="","",IF(COUNTIF(E47:E51,"Vol")&gt;0,MAX(5.74,X51),X51)/1.64)</f>
        <v/>
      </c>
      <c r="AA51" s="26" t="str">
        <f t="shared" ref="AA51" si="116">IF(Y51="","",MAX(Y51,Z51))</f>
        <v/>
      </c>
      <c r="AB51" s="26"/>
      <c r="AC51" s="26" t="str">
        <f>IF(AA51&lt;&gt;"",IF(INDEX($B$1:B51,MATCH(-1,$B$1:B51,-1))*5+MATCH(-1,$B$1:B51,-1)-1=ROW(),INDEX($B$1:B51,MATCH(-1,$B$1:B51,-1))*4,""),"")</f>
        <v/>
      </c>
      <c r="AD51" s="26" t="str">
        <f t="shared" ref="AD51" si="117">IF(AC51="","",MAX(AC51,AB51))</f>
        <v/>
      </c>
      <c r="AE51" s="29" t="str">
        <f t="shared" ref="AE51" si="118">IF(F47&lt;&gt;"",F47-(1.25/24),"")</f>
        <v/>
      </c>
      <c r="AF51" s="29" t="str">
        <f t="shared" ref="AF51" si="119">IF(W51&lt;&gt;"",W51+(0.5/24),"")</f>
        <v/>
      </c>
      <c r="AG51" s="34" t="str">
        <f t="shared" ref="AG51" si="120">IF(AF51&lt;&gt;"",IF(AND(AE51&lt;14/24,AF51&gt;12/24),1,0)+IF(AND(AE51&lt;21/24,AF51&gt;19/24),1,0)+IF(AND(AF51&lt;AE51, AE51&lt;21/24), 1,0)+IF(AND(AF51&lt;AE51, AF51&gt;12/24), 1,0),"")</f>
        <v/>
      </c>
    </row>
    <row r="52" spans="1:33" ht="16.149999999999999" customHeight="1" thickBot="1" x14ac:dyDescent="0.25">
      <c r="A52" s="92"/>
      <c r="B52" s="36"/>
      <c r="C52" s="37"/>
      <c r="D52" s="38"/>
      <c r="E52" s="39"/>
      <c r="F52" s="10"/>
      <c r="G52" s="11"/>
      <c r="H52" s="40"/>
      <c r="I52" s="41"/>
      <c r="J52" s="42" t="str">
        <f t="shared" si="8"/>
        <v/>
      </c>
      <c r="K52" s="43" t="str">
        <f t="shared" si="9"/>
        <v/>
      </c>
      <c r="L52" s="43" t="str">
        <f t="shared" si="10"/>
        <v/>
      </c>
      <c r="M52" s="43" t="str">
        <f t="shared" si="11"/>
        <v/>
      </c>
      <c r="N52" s="44"/>
      <c r="O52" s="44"/>
      <c r="P52" s="45" t="str">
        <f t="shared" si="12"/>
        <v/>
      </c>
      <c r="Q52" s="45" t="str">
        <f t="shared" si="5"/>
        <v/>
      </c>
      <c r="R52" s="45" t="str">
        <f t="shared" si="7"/>
        <v/>
      </c>
      <c r="S52" s="43" t="str">
        <f t="shared" si="6"/>
        <v/>
      </c>
      <c r="T52" s="43"/>
      <c r="U52" s="43"/>
      <c r="V52" s="46"/>
      <c r="W52" s="46"/>
      <c r="X52" s="43"/>
      <c r="Y52" s="43"/>
      <c r="Z52" s="43"/>
      <c r="AA52" s="43"/>
      <c r="AB52" s="43"/>
      <c r="AC52" s="43"/>
      <c r="AD52" s="43"/>
      <c r="AE52" s="46"/>
      <c r="AF52" s="46"/>
      <c r="AG52" s="47"/>
    </row>
    <row r="53" spans="1:33" ht="15.4" customHeight="1" x14ac:dyDescent="0.2">
      <c r="A53" s="91"/>
      <c r="B53" s="18"/>
      <c r="C53" s="19"/>
      <c r="D53" s="20"/>
      <c r="E53" s="21"/>
      <c r="F53" s="22"/>
      <c r="G53" s="23"/>
      <c r="H53" s="22"/>
      <c r="I53" s="24"/>
      <c r="J53" s="25" t="str">
        <f t="shared" si="8"/>
        <v/>
      </c>
      <c r="K53" s="26" t="str">
        <f t="shared" si="9"/>
        <v/>
      </c>
      <c r="L53" s="26" t="str">
        <f t="shared" si="10"/>
        <v/>
      </c>
      <c r="M53" s="26" t="str">
        <f t="shared" si="11"/>
        <v/>
      </c>
      <c r="N53" s="27"/>
      <c r="O53" s="27"/>
      <c r="P53" s="28" t="str">
        <f t="shared" si="12"/>
        <v/>
      </c>
      <c r="Q53" s="28" t="str">
        <f t="shared" si="5"/>
        <v/>
      </c>
      <c r="R53" s="28" t="str">
        <f t="shared" si="7"/>
        <v/>
      </c>
      <c r="S53" s="26" t="str">
        <f t="shared" si="6"/>
        <v/>
      </c>
      <c r="T53" s="26"/>
      <c r="U53" s="26"/>
      <c r="V53" s="29"/>
      <c r="W53" s="29"/>
      <c r="X53" s="30"/>
      <c r="Y53" s="30"/>
      <c r="Z53" s="26"/>
      <c r="AA53" s="26"/>
      <c r="AB53" s="26"/>
      <c r="AC53" s="26"/>
      <c r="AD53" s="26"/>
      <c r="AE53" s="31"/>
      <c r="AF53" s="31"/>
      <c r="AG53" s="32"/>
    </row>
    <row r="54" spans="1:33" ht="15" customHeight="1" x14ac:dyDescent="0.2">
      <c r="A54" s="91"/>
      <c r="B54" s="18"/>
      <c r="C54" s="19"/>
      <c r="D54" s="20"/>
      <c r="E54" s="21"/>
      <c r="F54" s="22"/>
      <c r="G54" s="23"/>
      <c r="H54" s="22"/>
      <c r="I54" s="24"/>
      <c r="J54" s="25" t="str">
        <f t="shared" si="8"/>
        <v/>
      </c>
      <c r="K54" s="26" t="str">
        <f t="shared" si="9"/>
        <v/>
      </c>
      <c r="L54" s="26" t="str">
        <f t="shared" si="10"/>
        <v/>
      </c>
      <c r="M54" s="26" t="str">
        <f t="shared" si="11"/>
        <v/>
      </c>
      <c r="N54" s="27"/>
      <c r="O54" s="27"/>
      <c r="P54" s="28" t="str">
        <f t="shared" si="12"/>
        <v/>
      </c>
      <c r="Q54" s="28" t="str">
        <f t="shared" si="5"/>
        <v/>
      </c>
      <c r="R54" s="28" t="str">
        <f t="shared" si="7"/>
        <v/>
      </c>
      <c r="S54" s="26" t="str">
        <f t="shared" si="6"/>
        <v/>
      </c>
      <c r="T54" s="26"/>
      <c r="U54" s="26"/>
      <c r="V54" s="29"/>
      <c r="W54" s="29"/>
      <c r="X54" s="30"/>
      <c r="Y54" s="30"/>
      <c r="Z54" s="26"/>
      <c r="AA54" s="26"/>
      <c r="AB54" s="26"/>
      <c r="AC54" s="26"/>
      <c r="AD54" s="26"/>
      <c r="AE54" s="31"/>
      <c r="AF54" s="31"/>
      <c r="AG54" s="32"/>
    </row>
    <row r="55" spans="1:33" ht="15" customHeight="1" x14ac:dyDescent="0.2">
      <c r="A55" s="91"/>
      <c r="B55" s="18"/>
      <c r="C55" s="19"/>
      <c r="D55" s="20"/>
      <c r="E55" s="21"/>
      <c r="F55" s="22"/>
      <c r="G55" s="23"/>
      <c r="H55" s="22"/>
      <c r="I55" s="24"/>
      <c r="J55" s="25" t="str">
        <f t="shared" si="8"/>
        <v/>
      </c>
      <c r="K55" s="26" t="str">
        <f t="shared" si="9"/>
        <v/>
      </c>
      <c r="L55" s="26" t="str">
        <f t="shared" si="10"/>
        <v/>
      </c>
      <c r="M55" s="26" t="str">
        <f t="shared" si="11"/>
        <v/>
      </c>
      <c r="N55" s="27"/>
      <c r="O55" s="27"/>
      <c r="P55" s="28" t="str">
        <f t="shared" si="12"/>
        <v/>
      </c>
      <c r="Q55" s="28" t="str">
        <f t="shared" si="5"/>
        <v/>
      </c>
      <c r="R55" s="28" t="str">
        <f t="shared" si="7"/>
        <v/>
      </c>
      <c r="S55" s="26" t="str">
        <f t="shared" si="6"/>
        <v/>
      </c>
      <c r="T55" s="26"/>
      <c r="U55" s="26"/>
      <c r="V55" s="29"/>
      <c r="W55" s="29"/>
      <c r="X55" s="30"/>
      <c r="Y55" s="30"/>
      <c r="Z55" s="26"/>
      <c r="AA55" s="26"/>
      <c r="AB55" s="26"/>
      <c r="AC55" s="26"/>
      <c r="AD55" s="26"/>
      <c r="AE55" s="31"/>
      <c r="AF55" s="31"/>
      <c r="AG55" s="32"/>
    </row>
    <row r="56" spans="1:33" ht="15.4" customHeight="1" thickBot="1" x14ac:dyDescent="0.25">
      <c r="A56" s="91"/>
      <c r="B56" s="18"/>
      <c r="C56" s="19"/>
      <c r="D56" s="20"/>
      <c r="E56" s="21"/>
      <c r="F56" s="22"/>
      <c r="G56" s="23"/>
      <c r="H56" s="22"/>
      <c r="I56" s="24"/>
      <c r="J56" s="33" t="str">
        <f t="shared" si="8"/>
        <v/>
      </c>
      <c r="K56" s="26" t="str">
        <f t="shared" si="9"/>
        <v/>
      </c>
      <c r="L56" s="26" t="str">
        <f t="shared" si="10"/>
        <v/>
      </c>
      <c r="M56" s="26" t="str">
        <f t="shared" si="11"/>
        <v/>
      </c>
      <c r="N56" s="27"/>
      <c r="O56" s="27"/>
      <c r="P56" s="28" t="str">
        <f t="shared" si="12"/>
        <v/>
      </c>
      <c r="Q56" s="28" t="str">
        <f t="shared" si="5"/>
        <v/>
      </c>
      <c r="R56" s="28" t="str">
        <f t="shared" si="7"/>
        <v/>
      </c>
      <c r="S56" s="26" t="str">
        <f t="shared" si="6"/>
        <v/>
      </c>
      <c r="T56" s="26" t="str">
        <f t="shared" ref="T56" si="121">IF(COUNTIF(E52:E56,"Vol")&gt;0,AVERAGEIF(E52:E56,"=Vol",K52:K56),"")</f>
        <v/>
      </c>
      <c r="U56" s="26" t="str">
        <f t="shared" ref="U56" si="122">IF(T56="","",MAX(70/(21*T56+30),1))</f>
        <v/>
      </c>
      <c r="V56" s="29">
        <f t="shared" ref="V56" si="123">MIN(F52,H52)</f>
        <v>0</v>
      </c>
      <c r="W56" s="29" t="str">
        <f t="shared" ref="W56" si="124">IF(I52&lt;&gt;"",VLOOKUP(1,I52:I56,1,1),"")</f>
        <v/>
      </c>
      <c r="X56" s="26" t="str">
        <f t="shared" ref="X56" si="125">IF(W56="","",(W56-V56)*24+IF(V56&gt;W56,24,0)+1.5)</f>
        <v/>
      </c>
      <c r="Y56" s="26" t="str">
        <f t="shared" ref="Y56" si="126">IF(E52&lt;&gt;"",IF(U56&lt;&gt;"",SUM(J52:J56)*U56,0)+SUM(L52:L56)/2,"")</f>
        <v/>
      </c>
      <c r="Z56" s="26" t="str">
        <f t="shared" ref="Z56" si="127">IF(X56="","",IF(COUNTIF(E52:E56,"Vol")&gt;0,MAX(5.74,X56),X56)/1.64)</f>
        <v/>
      </c>
      <c r="AA56" s="26" t="str">
        <f t="shared" ref="AA56" si="128">IF(Y56="","",MAX(Y56,Z56))</f>
        <v/>
      </c>
      <c r="AB56" s="26"/>
      <c r="AC56" s="26" t="str">
        <f>IF(AA56&lt;&gt;"",IF(INDEX($B$1:B56,MATCH(-1,$B$1:B56,-1))*5+MATCH(-1,$B$1:B56,-1)-1=ROW(),INDEX($B$1:B56,MATCH(-1,$B$1:B56,-1))*4,""),"")</f>
        <v/>
      </c>
      <c r="AD56" s="26" t="str">
        <f t="shared" ref="AD56" si="129">IF(AC56="","",MAX(AC56,AB56))</f>
        <v/>
      </c>
      <c r="AE56" s="29" t="str">
        <f t="shared" ref="AE56" si="130">IF(F52&lt;&gt;"",F52-(1.25/24),"")</f>
        <v/>
      </c>
      <c r="AF56" s="29" t="str">
        <f t="shared" ref="AF56" si="131">IF(W56&lt;&gt;"",W56+(0.5/24),"")</f>
        <v/>
      </c>
      <c r="AG56" s="34" t="str">
        <f t="shared" ref="AG56" si="132">IF(AF56&lt;&gt;"",IF(AND(AE56&lt;14/24,AF56&gt;12/24),1,0)+IF(AND(AE56&lt;21/24,AF56&gt;19/24),1,0)+IF(AND(AF56&lt;AE56, AE56&lt;21/24), 1,0)+IF(AND(AF56&lt;AE56, AF56&gt;12/24), 1,0),"")</f>
        <v/>
      </c>
    </row>
    <row r="57" spans="1:33" ht="16.149999999999999" customHeight="1" thickBot="1" x14ac:dyDescent="0.25">
      <c r="A57" s="92"/>
      <c r="B57" s="36"/>
      <c r="C57" s="37"/>
      <c r="D57" s="38"/>
      <c r="E57" s="39"/>
      <c r="F57" s="10"/>
      <c r="G57" s="11"/>
      <c r="H57" s="40"/>
      <c r="I57" s="41"/>
      <c r="J57" s="42" t="str">
        <f t="shared" si="8"/>
        <v/>
      </c>
      <c r="K57" s="43" t="str">
        <f t="shared" si="9"/>
        <v/>
      </c>
      <c r="L57" s="43" t="str">
        <f t="shared" si="10"/>
        <v/>
      </c>
      <c r="M57" s="43" t="str">
        <f t="shared" si="11"/>
        <v/>
      </c>
      <c r="N57" s="44"/>
      <c r="O57" s="44"/>
      <c r="P57" s="45" t="str">
        <f t="shared" si="12"/>
        <v/>
      </c>
      <c r="Q57" s="45" t="str">
        <f t="shared" si="5"/>
        <v/>
      </c>
      <c r="R57" s="45" t="str">
        <f t="shared" si="7"/>
        <v/>
      </c>
      <c r="S57" s="43" t="str">
        <f t="shared" si="6"/>
        <v/>
      </c>
      <c r="T57" s="43"/>
      <c r="U57" s="43"/>
      <c r="V57" s="46"/>
      <c r="W57" s="46"/>
      <c r="X57" s="43"/>
      <c r="Y57" s="43"/>
      <c r="Z57" s="43"/>
      <c r="AA57" s="43"/>
      <c r="AB57" s="43"/>
      <c r="AC57" s="43"/>
      <c r="AD57" s="43"/>
      <c r="AE57" s="46"/>
      <c r="AF57" s="46"/>
      <c r="AG57" s="47"/>
    </row>
    <row r="58" spans="1:33" ht="15.4" customHeight="1" x14ac:dyDescent="0.2">
      <c r="A58" s="91"/>
      <c r="B58" s="18"/>
      <c r="C58" s="19"/>
      <c r="D58" s="20"/>
      <c r="E58" s="21"/>
      <c r="F58" s="22"/>
      <c r="G58" s="23"/>
      <c r="H58" s="22"/>
      <c r="I58" s="24"/>
      <c r="J58" s="25" t="str">
        <f t="shared" si="8"/>
        <v/>
      </c>
      <c r="K58" s="26" t="str">
        <f t="shared" si="9"/>
        <v/>
      </c>
      <c r="L58" s="26" t="str">
        <f t="shared" si="10"/>
        <v/>
      </c>
      <c r="M58" s="26" t="str">
        <f t="shared" si="11"/>
        <v/>
      </c>
      <c r="N58" s="27"/>
      <c r="O58" s="27"/>
      <c r="P58" s="28" t="str">
        <f t="shared" si="12"/>
        <v/>
      </c>
      <c r="Q58" s="28" t="str">
        <f t="shared" si="5"/>
        <v/>
      </c>
      <c r="R58" s="28" t="str">
        <f t="shared" si="7"/>
        <v/>
      </c>
      <c r="S58" s="26" t="str">
        <f t="shared" si="6"/>
        <v/>
      </c>
      <c r="T58" s="26"/>
      <c r="U58" s="26"/>
      <c r="V58" s="29"/>
      <c r="W58" s="29"/>
      <c r="X58" s="30"/>
      <c r="Y58" s="30"/>
      <c r="Z58" s="26"/>
      <c r="AA58" s="26"/>
      <c r="AB58" s="26"/>
      <c r="AC58" s="26"/>
      <c r="AD58" s="26"/>
      <c r="AE58" s="31"/>
      <c r="AF58" s="31"/>
      <c r="AG58" s="32"/>
    </row>
    <row r="59" spans="1:33" ht="15" customHeight="1" x14ac:dyDescent="0.2">
      <c r="A59" s="91"/>
      <c r="B59" s="18"/>
      <c r="C59" s="19"/>
      <c r="D59" s="20"/>
      <c r="E59" s="21"/>
      <c r="F59" s="22"/>
      <c r="G59" s="23"/>
      <c r="H59" s="22"/>
      <c r="I59" s="24"/>
      <c r="J59" s="25" t="str">
        <f t="shared" si="8"/>
        <v/>
      </c>
      <c r="K59" s="26" t="str">
        <f t="shared" si="9"/>
        <v/>
      </c>
      <c r="L59" s="26" t="str">
        <f t="shared" si="10"/>
        <v/>
      </c>
      <c r="M59" s="26" t="str">
        <f t="shared" si="11"/>
        <v/>
      </c>
      <c r="N59" s="27"/>
      <c r="O59" s="27"/>
      <c r="P59" s="28" t="str">
        <f t="shared" si="12"/>
        <v/>
      </c>
      <c r="Q59" s="28" t="str">
        <f t="shared" si="5"/>
        <v/>
      </c>
      <c r="R59" s="28" t="str">
        <f t="shared" si="7"/>
        <v/>
      </c>
      <c r="S59" s="26" t="str">
        <f t="shared" si="6"/>
        <v/>
      </c>
      <c r="T59" s="26"/>
      <c r="U59" s="26"/>
      <c r="V59" s="29"/>
      <c r="W59" s="29"/>
      <c r="X59" s="30"/>
      <c r="Y59" s="30"/>
      <c r="Z59" s="26"/>
      <c r="AA59" s="26"/>
      <c r="AB59" s="26"/>
      <c r="AC59" s="26"/>
      <c r="AD59" s="26"/>
      <c r="AE59" s="31"/>
      <c r="AF59" s="31"/>
      <c r="AG59" s="32"/>
    </row>
    <row r="60" spans="1:33" ht="15" customHeight="1" x14ac:dyDescent="0.2">
      <c r="A60" s="91"/>
      <c r="B60" s="18"/>
      <c r="C60" s="19"/>
      <c r="D60" s="20"/>
      <c r="E60" s="21"/>
      <c r="F60" s="22"/>
      <c r="G60" s="23"/>
      <c r="H60" s="22"/>
      <c r="I60" s="24"/>
      <c r="J60" s="25" t="str">
        <f t="shared" si="8"/>
        <v/>
      </c>
      <c r="K60" s="26" t="str">
        <f t="shared" si="9"/>
        <v/>
      </c>
      <c r="L60" s="26" t="str">
        <f t="shared" si="10"/>
        <v/>
      </c>
      <c r="M60" s="26" t="str">
        <f t="shared" si="11"/>
        <v/>
      </c>
      <c r="N60" s="27"/>
      <c r="O60" s="27"/>
      <c r="P60" s="28" t="str">
        <f t="shared" si="12"/>
        <v/>
      </c>
      <c r="Q60" s="28" t="str">
        <f t="shared" si="5"/>
        <v/>
      </c>
      <c r="R60" s="28" t="str">
        <f t="shared" si="7"/>
        <v/>
      </c>
      <c r="S60" s="26" t="str">
        <f t="shared" si="6"/>
        <v/>
      </c>
      <c r="T60" s="26"/>
      <c r="U60" s="26"/>
      <c r="V60" s="29"/>
      <c r="W60" s="29"/>
      <c r="X60" s="30"/>
      <c r="Y60" s="30"/>
      <c r="Z60" s="26"/>
      <c r="AA60" s="26"/>
      <c r="AB60" s="26"/>
      <c r="AC60" s="26"/>
      <c r="AD60" s="26"/>
      <c r="AE60" s="31"/>
      <c r="AF60" s="31"/>
      <c r="AG60" s="32"/>
    </row>
    <row r="61" spans="1:33" ht="15.4" customHeight="1" thickBot="1" x14ac:dyDescent="0.25">
      <c r="A61" s="91"/>
      <c r="B61" s="18"/>
      <c r="C61" s="19"/>
      <c r="D61" s="20"/>
      <c r="E61" s="21"/>
      <c r="F61" s="22"/>
      <c r="G61" s="23"/>
      <c r="H61" s="22"/>
      <c r="I61" s="24"/>
      <c r="J61" s="33" t="str">
        <f t="shared" si="8"/>
        <v/>
      </c>
      <c r="K61" s="26" t="str">
        <f t="shared" si="9"/>
        <v/>
      </c>
      <c r="L61" s="26" t="str">
        <f t="shared" si="10"/>
        <v/>
      </c>
      <c r="M61" s="26" t="str">
        <f t="shared" si="11"/>
        <v/>
      </c>
      <c r="N61" s="27"/>
      <c r="O61" s="27"/>
      <c r="P61" s="28" t="str">
        <f t="shared" si="12"/>
        <v/>
      </c>
      <c r="Q61" s="28" t="str">
        <f t="shared" si="5"/>
        <v/>
      </c>
      <c r="R61" s="28" t="str">
        <f t="shared" si="7"/>
        <v/>
      </c>
      <c r="S61" s="26" t="str">
        <f t="shared" si="6"/>
        <v/>
      </c>
      <c r="T61" s="26" t="str">
        <f t="shared" ref="T61" si="133">IF(COUNTIF(E57:E61,"Vol")&gt;0,AVERAGEIF(E57:E61,"=Vol",K57:K61),"")</f>
        <v/>
      </c>
      <c r="U61" s="26" t="str">
        <f t="shared" ref="U61" si="134">IF(T61="","",MAX(70/(21*T61+30),1))</f>
        <v/>
      </c>
      <c r="V61" s="29">
        <f t="shared" ref="V61" si="135">MIN(F57,H57)</f>
        <v>0</v>
      </c>
      <c r="W61" s="29" t="str">
        <f t="shared" ref="W61" si="136">IF(I57&lt;&gt;"",VLOOKUP(1,I57:I61,1,1),"")</f>
        <v/>
      </c>
      <c r="X61" s="26" t="str">
        <f t="shared" ref="X61" si="137">IF(W61="","",(W61-V61)*24+IF(V61&gt;W61,24,0)+1.5)</f>
        <v/>
      </c>
      <c r="Y61" s="26" t="str">
        <f t="shared" ref="Y61" si="138">IF(E57&lt;&gt;"",IF(U61&lt;&gt;"",SUM(J57:J61)*U61,0)+SUM(L57:L61)/2,"")</f>
        <v/>
      </c>
      <c r="Z61" s="26" t="str">
        <f t="shared" ref="Z61" si="139">IF(X61="","",IF(COUNTIF(E57:E61,"Vol")&gt;0,MAX(5.74,X61),X61)/1.64)</f>
        <v/>
      </c>
      <c r="AA61" s="26" t="str">
        <f t="shared" ref="AA61" si="140">IF(Y61="","",MAX(Y61,Z61))</f>
        <v/>
      </c>
      <c r="AB61" s="26"/>
      <c r="AC61" s="26" t="str">
        <f>IF(AA61&lt;&gt;"",IF(INDEX($B$1:B61,MATCH(-1,$B$1:B61,-1))*5+MATCH(-1,$B$1:B61,-1)-1=ROW(),INDEX($B$1:B61,MATCH(-1,$B$1:B61,-1))*4,""),"")</f>
        <v/>
      </c>
      <c r="AD61" s="26" t="str">
        <f t="shared" ref="AD61" si="141">IF(AC61="","",MAX(AC61,AB61))</f>
        <v/>
      </c>
      <c r="AE61" s="29" t="str">
        <f t="shared" ref="AE61" si="142">IF(F57&lt;&gt;"",F57-(1.25/24),"")</f>
        <v/>
      </c>
      <c r="AF61" s="29" t="str">
        <f t="shared" ref="AF61" si="143">IF(W61&lt;&gt;"",W61+(0.5/24),"")</f>
        <v/>
      </c>
      <c r="AG61" s="34" t="str">
        <f t="shared" ref="AG61" si="144">IF(AF61&lt;&gt;"",IF(AND(AE61&lt;14/24,AF61&gt;12/24),1,0)+IF(AND(AE61&lt;21/24,AF61&gt;19/24),1,0)+IF(AND(AF61&lt;AE61, AE61&lt;21/24), 1,0)+IF(AND(AF61&lt;AE61, AF61&gt;12/24), 1,0),"")</f>
        <v/>
      </c>
    </row>
    <row r="62" spans="1:33" ht="16.149999999999999" customHeight="1" thickBot="1" x14ac:dyDescent="0.25">
      <c r="A62" s="92"/>
      <c r="B62" s="36"/>
      <c r="C62" s="37"/>
      <c r="D62" s="38"/>
      <c r="E62" s="39"/>
      <c r="F62" s="10"/>
      <c r="G62" s="11"/>
      <c r="H62" s="40"/>
      <c r="I62" s="41"/>
      <c r="J62" s="42" t="str">
        <f t="shared" si="8"/>
        <v/>
      </c>
      <c r="K62" s="43" t="str">
        <f t="shared" si="9"/>
        <v/>
      </c>
      <c r="L62" s="43" t="str">
        <f t="shared" si="10"/>
        <v/>
      </c>
      <c r="M62" s="43" t="str">
        <f t="shared" si="11"/>
        <v/>
      </c>
      <c r="N62" s="44"/>
      <c r="O62" s="44"/>
      <c r="P62" s="45" t="str">
        <f t="shared" si="12"/>
        <v/>
      </c>
      <c r="Q62" s="45" t="str">
        <f t="shared" si="5"/>
        <v/>
      </c>
      <c r="R62" s="45" t="str">
        <f t="shared" si="7"/>
        <v/>
      </c>
      <c r="S62" s="43" t="str">
        <f t="shared" si="6"/>
        <v/>
      </c>
      <c r="T62" s="43"/>
      <c r="U62" s="43"/>
      <c r="V62" s="46"/>
      <c r="W62" s="46"/>
      <c r="X62" s="43"/>
      <c r="Y62" s="43"/>
      <c r="Z62" s="43"/>
      <c r="AA62" s="43"/>
      <c r="AB62" s="43"/>
      <c r="AC62" s="43"/>
      <c r="AD62" s="43"/>
      <c r="AE62" s="46"/>
      <c r="AF62" s="46"/>
      <c r="AG62" s="47"/>
    </row>
    <row r="63" spans="1:33" ht="15.4" customHeight="1" x14ac:dyDescent="0.2">
      <c r="A63" s="91"/>
      <c r="B63" s="18"/>
      <c r="C63" s="19"/>
      <c r="D63" s="20"/>
      <c r="E63" s="21"/>
      <c r="F63" s="22"/>
      <c r="G63" s="23"/>
      <c r="H63" s="22"/>
      <c r="I63" s="24"/>
      <c r="J63" s="25" t="str">
        <f t="shared" si="8"/>
        <v/>
      </c>
      <c r="K63" s="26" t="str">
        <f t="shared" si="9"/>
        <v/>
      </c>
      <c r="L63" s="26" t="str">
        <f t="shared" si="10"/>
        <v/>
      </c>
      <c r="M63" s="26" t="str">
        <f t="shared" si="11"/>
        <v/>
      </c>
      <c r="N63" s="27"/>
      <c r="O63" s="27"/>
      <c r="P63" s="28" t="str">
        <f t="shared" si="12"/>
        <v/>
      </c>
      <c r="Q63" s="28" t="str">
        <f t="shared" si="5"/>
        <v/>
      </c>
      <c r="R63" s="28" t="str">
        <f t="shared" si="7"/>
        <v/>
      </c>
      <c r="S63" s="26" t="str">
        <f t="shared" si="6"/>
        <v/>
      </c>
      <c r="T63" s="26"/>
      <c r="U63" s="26"/>
      <c r="V63" s="29"/>
      <c r="W63" s="29"/>
      <c r="X63" s="30"/>
      <c r="Y63" s="30"/>
      <c r="Z63" s="26"/>
      <c r="AA63" s="26"/>
      <c r="AB63" s="26"/>
      <c r="AC63" s="26"/>
      <c r="AD63" s="26"/>
      <c r="AE63" s="31"/>
      <c r="AF63" s="31"/>
      <c r="AG63" s="32"/>
    </row>
    <row r="64" spans="1:33" ht="15" customHeight="1" x14ac:dyDescent="0.2">
      <c r="A64" s="91"/>
      <c r="B64" s="18"/>
      <c r="C64" s="19"/>
      <c r="D64" s="20"/>
      <c r="E64" s="21"/>
      <c r="F64" s="22"/>
      <c r="G64" s="23"/>
      <c r="H64" s="22"/>
      <c r="I64" s="24"/>
      <c r="J64" s="25" t="str">
        <f t="shared" si="8"/>
        <v/>
      </c>
      <c r="K64" s="26" t="str">
        <f t="shared" si="9"/>
        <v/>
      </c>
      <c r="L64" s="26" t="str">
        <f t="shared" si="10"/>
        <v/>
      </c>
      <c r="M64" s="26" t="str">
        <f t="shared" si="11"/>
        <v/>
      </c>
      <c r="N64" s="27"/>
      <c r="O64" s="27"/>
      <c r="P64" s="28" t="str">
        <f t="shared" si="12"/>
        <v/>
      </c>
      <c r="Q64" s="28" t="str">
        <f t="shared" si="5"/>
        <v/>
      </c>
      <c r="R64" s="28" t="str">
        <f t="shared" si="7"/>
        <v/>
      </c>
      <c r="S64" s="26" t="str">
        <f t="shared" si="6"/>
        <v/>
      </c>
      <c r="T64" s="26"/>
      <c r="U64" s="26"/>
      <c r="V64" s="29"/>
      <c r="W64" s="29"/>
      <c r="X64" s="30"/>
      <c r="Y64" s="30"/>
      <c r="Z64" s="26"/>
      <c r="AA64" s="26"/>
      <c r="AB64" s="26"/>
      <c r="AC64" s="26"/>
      <c r="AD64" s="26"/>
      <c r="AE64" s="31"/>
      <c r="AF64" s="31"/>
      <c r="AG64" s="32"/>
    </row>
    <row r="65" spans="1:33" ht="15" customHeight="1" x14ac:dyDescent="0.2">
      <c r="A65" s="91"/>
      <c r="B65" s="18"/>
      <c r="C65" s="19"/>
      <c r="D65" s="20"/>
      <c r="E65" s="21"/>
      <c r="F65" s="22"/>
      <c r="G65" s="23"/>
      <c r="H65" s="22"/>
      <c r="I65" s="24"/>
      <c r="J65" s="25" t="str">
        <f t="shared" si="8"/>
        <v/>
      </c>
      <c r="K65" s="26" t="str">
        <f t="shared" si="9"/>
        <v/>
      </c>
      <c r="L65" s="26" t="str">
        <f t="shared" si="10"/>
        <v/>
      </c>
      <c r="M65" s="26" t="str">
        <f t="shared" si="11"/>
        <v/>
      </c>
      <c r="N65" s="27"/>
      <c r="O65" s="27"/>
      <c r="P65" s="28" t="str">
        <f t="shared" si="12"/>
        <v/>
      </c>
      <c r="Q65" s="28" t="str">
        <f t="shared" si="5"/>
        <v/>
      </c>
      <c r="R65" s="28" t="str">
        <f t="shared" si="7"/>
        <v/>
      </c>
      <c r="S65" s="26" t="str">
        <f t="shared" si="6"/>
        <v/>
      </c>
      <c r="T65" s="26"/>
      <c r="U65" s="26"/>
      <c r="V65" s="29"/>
      <c r="W65" s="29"/>
      <c r="X65" s="30"/>
      <c r="Y65" s="30"/>
      <c r="Z65" s="26"/>
      <c r="AA65" s="26"/>
      <c r="AB65" s="26"/>
      <c r="AC65" s="26"/>
      <c r="AD65" s="26"/>
      <c r="AE65" s="31"/>
      <c r="AF65" s="31"/>
      <c r="AG65" s="32"/>
    </row>
    <row r="66" spans="1:33" ht="15.4" customHeight="1" thickBot="1" x14ac:dyDescent="0.25">
      <c r="A66" s="91"/>
      <c r="B66" s="18"/>
      <c r="C66" s="19"/>
      <c r="D66" s="20"/>
      <c r="E66" s="21"/>
      <c r="F66" s="22"/>
      <c r="G66" s="23"/>
      <c r="H66" s="22"/>
      <c r="I66" s="24"/>
      <c r="J66" s="33" t="str">
        <f t="shared" si="8"/>
        <v/>
      </c>
      <c r="K66" s="26" t="str">
        <f t="shared" si="9"/>
        <v/>
      </c>
      <c r="L66" s="26" t="str">
        <f t="shared" si="10"/>
        <v/>
      </c>
      <c r="M66" s="26" t="str">
        <f t="shared" si="11"/>
        <v/>
      </c>
      <c r="N66" s="27"/>
      <c r="O66" s="27"/>
      <c r="P66" s="28" t="str">
        <f t="shared" si="12"/>
        <v/>
      </c>
      <c r="Q66" s="28" t="str">
        <f t="shared" ref="Q66:Q96" si="145">IF(K66="","",IF(MIN(H66,F66)&lt;I66,MIN(I66,$N$2)-MIN(MIN(H66,F66),$N$2)+MAX(I66,$O$2)-MAX(MIN(H66,F66),$O$2),"24:00:00"-MAX(MIN(H66,F66),$O$2)+MIN(I66,$N$2)))</f>
        <v/>
      </c>
      <c r="R66" s="28" t="str">
        <f t="shared" si="7"/>
        <v/>
      </c>
      <c r="S66" s="26" t="str">
        <f t="shared" ref="S66:S96" si="146">IF(R66="","",R66*0.2)</f>
        <v/>
      </c>
      <c r="T66" s="26" t="str">
        <f t="shared" ref="T66" si="147">IF(COUNTIF(E62:E66,"Vol")&gt;0,AVERAGEIF(E62:E66,"=Vol",K62:K66),"")</f>
        <v/>
      </c>
      <c r="U66" s="26" t="str">
        <f t="shared" ref="U66" si="148">IF(T66="","",MAX(70/(21*T66+30),1))</f>
        <v/>
      </c>
      <c r="V66" s="29">
        <f t="shared" ref="V66" si="149">MIN(F62,H62)</f>
        <v>0</v>
      </c>
      <c r="W66" s="29" t="str">
        <f t="shared" ref="W66" si="150">IF(I62&lt;&gt;"",VLOOKUP(1,I62:I66,1,1),"")</f>
        <v/>
      </c>
      <c r="X66" s="26" t="str">
        <f t="shared" ref="X66" si="151">IF(W66="","",(W66-V66)*24+IF(V66&gt;W66,24,0)+1.5)</f>
        <v/>
      </c>
      <c r="Y66" s="26" t="str">
        <f t="shared" ref="Y66" si="152">IF(E62&lt;&gt;"",IF(U66&lt;&gt;"",SUM(J62:J66)*U66,0)+SUM(L62:L66)/2,"")</f>
        <v/>
      </c>
      <c r="Z66" s="26" t="str">
        <f t="shared" ref="Z66" si="153">IF(X66="","",IF(COUNTIF(E62:E66,"Vol")&gt;0,MAX(5.74,X66),X66)/1.64)</f>
        <v/>
      </c>
      <c r="AA66" s="26" t="str">
        <f t="shared" ref="AA66" si="154">IF(Y66="","",MAX(Y66,Z66))</f>
        <v/>
      </c>
      <c r="AB66" s="26"/>
      <c r="AC66" s="26" t="str">
        <f>IF(AA66&lt;&gt;"",IF(INDEX($B$1:B66,MATCH(-1,$B$1:B66,-1))*5+MATCH(-1,$B$1:B66,-1)-1=ROW(),INDEX($B$1:B66,MATCH(-1,$B$1:B66,-1))*4,""),"")</f>
        <v/>
      </c>
      <c r="AD66" s="26" t="str">
        <f t="shared" ref="AD66" si="155">IF(AC66="","",MAX(AC66,AB66))</f>
        <v/>
      </c>
      <c r="AE66" s="29" t="str">
        <f t="shared" ref="AE66" si="156">IF(F62&lt;&gt;"",F62-(1.25/24),"")</f>
        <v/>
      </c>
      <c r="AF66" s="29" t="str">
        <f t="shared" ref="AF66" si="157">IF(W66&lt;&gt;"",W66+(0.5/24),"")</f>
        <v/>
      </c>
      <c r="AG66" s="34" t="str">
        <f t="shared" ref="AG66" si="158">IF(AF66&lt;&gt;"",IF(AND(AE66&lt;14/24,AF66&gt;12/24),1,0)+IF(AND(AE66&lt;21/24,AF66&gt;19/24),1,0)+IF(AND(AF66&lt;AE66, AE66&lt;21/24), 1,0)+IF(AND(AF66&lt;AE66, AF66&gt;12/24), 1,0),"")</f>
        <v/>
      </c>
    </row>
    <row r="67" spans="1:33" ht="16.149999999999999" customHeight="1" thickBot="1" x14ac:dyDescent="0.25">
      <c r="A67" s="92"/>
      <c r="B67" s="36"/>
      <c r="C67" s="37"/>
      <c r="D67" s="38"/>
      <c r="E67" s="39"/>
      <c r="F67" s="10"/>
      <c r="G67" s="11"/>
      <c r="H67" s="40"/>
      <c r="I67" s="41"/>
      <c r="J67" s="42" t="str">
        <f t="shared" si="8"/>
        <v/>
      </c>
      <c r="K67" s="43" t="str">
        <f t="shared" si="9"/>
        <v/>
      </c>
      <c r="L67" s="43" t="str">
        <f t="shared" si="10"/>
        <v/>
      </c>
      <c r="M67" s="43" t="str">
        <f t="shared" si="11"/>
        <v/>
      </c>
      <c r="N67" s="44"/>
      <c r="O67" s="44"/>
      <c r="P67" s="45" t="str">
        <f t="shared" si="12"/>
        <v/>
      </c>
      <c r="Q67" s="45" t="str">
        <f t="shared" si="145"/>
        <v/>
      </c>
      <c r="R67" s="45" t="str">
        <f t="shared" ref="R67:R96" si="159">IF(Q67="","",Q67*24)</f>
        <v/>
      </c>
      <c r="S67" s="43" t="str">
        <f t="shared" si="146"/>
        <v/>
      </c>
      <c r="T67" s="43"/>
      <c r="U67" s="43"/>
      <c r="V67" s="46"/>
      <c r="W67" s="46"/>
      <c r="X67" s="43"/>
      <c r="Y67" s="43"/>
      <c r="Z67" s="43"/>
      <c r="AA67" s="43"/>
      <c r="AB67" s="43"/>
      <c r="AC67" s="43"/>
      <c r="AD67" s="43"/>
      <c r="AE67" s="46"/>
      <c r="AF67" s="46"/>
      <c r="AG67" s="47"/>
    </row>
    <row r="68" spans="1:33" ht="15.4" customHeight="1" x14ac:dyDescent="0.2">
      <c r="A68" s="91"/>
      <c r="B68" s="18"/>
      <c r="C68" s="19"/>
      <c r="D68" s="20"/>
      <c r="E68" s="21"/>
      <c r="F68" s="22"/>
      <c r="G68" s="23"/>
      <c r="H68" s="22"/>
      <c r="I68" s="24"/>
      <c r="J68" s="25" t="str">
        <f t="shared" si="8"/>
        <v/>
      </c>
      <c r="K68" s="26" t="str">
        <f t="shared" si="9"/>
        <v/>
      </c>
      <c r="L68" s="26" t="str">
        <f t="shared" si="10"/>
        <v/>
      </c>
      <c r="M68" s="26" t="str">
        <f t="shared" si="11"/>
        <v/>
      </c>
      <c r="N68" s="27"/>
      <c r="O68" s="27"/>
      <c r="P68" s="28" t="str">
        <f t="shared" si="12"/>
        <v/>
      </c>
      <c r="Q68" s="28" t="str">
        <f t="shared" si="145"/>
        <v/>
      </c>
      <c r="R68" s="28" t="str">
        <f t="shared" si="159"/>
        <v/>
      </c>
      <c r="S68" s="26" t="str">
        <f t="shared" si="146"/>
        <v/>
      </c>
      <c r="T68" s="26"/>
      <c r="U68" s="26"/>
      <c r="V68" s="29"/>
      <c r="W68" s="29"/>
      <c r="X68" s="30"/>
      <c r="Y68" s="30"/>
      <c r="Z68" s="26"/>
      <c r="AA68" s="26"/>
      <c r="AB68" s="26"/>
      <c r="AC68" s="26"/>
      <c r="AD68" s="26"/>
      <c r="AE68" s="31"/>
      <c r="AF68" s="31"/>
      <c r="AG68" s="32"/>
    </row>
    <row r="69" spans="1:33" ht="15" customHeight="1" x14ac:dyDescent="0.2">
      <c r="A69" s="91"/>
      <c r="B69" s="18"/>
      <c r="C69" s="19"/>
      <c r="D69" s="20"/>
      <c r="E69" s="21"/>
      <c r="F69" s="22"/>
      <c r="G69" s="23"/>
      <c r="H69" s="22"/>
      <c r="I69" s="24"/>
      <c r="J69" s="25" t="str">
        <f t="shared" si="8"/>
        <v/>
      </c>
      <c r="K69" s="26" t="str">
        <f t="shared" si="9"/>
        <v/>
      </c>
      <c r="L69" s="26" t="str">
        <f t="shared" si="10"/>
        <v/>
      </c>
      <c r="M69" s="26" t="str">
        <f t="shared" si="11"/>
        <v/>
      </c>
      <c r="N69" s="27"/>
      <c r="O69" s="27"/>
      <c r="P69" s="28" t="str">
        <f t="shared" si="12"/>
        <v/>
      </c>
      <c r="Q69" s="28" t="str">
        <f t="shared" si="145"/>
        <v/>
      </c>
      <c r="R69" s="28" t="str">
        <f t="shared" si="159"/>
        <v/>
      </c>
      <c r="S69" s="26" t="str">
        <f t="shared" si="146"/>
        <v/>
      </c>
      <c r="T69" s="26"/>
      <c r="U69" s="26"/>
      <c r="V69" s="29"/>
      <c r="W69" s="29"/>
      <c r="X69" s="30"/>
      <c r="Y69" s="30"/>
      <c r="Z69" s="26"/>
      <c r="AA69" s="26"/>
      <c r="AB69" s="26"/>
      <c r="AC69" s="26"/>
      <c r="AD69" s="26"/>
      <c r="AE69" s="31"/>
      <c r="AF69" s="31"/>
      <c r="AG69" s="32"/>
    </row>
    <row r="70" spans="1:33" ht="15" customHeight="1" x14ac:dyDescent="0.2">
      <c r="A70" s="91"/>
      <c r="B70" s="18"/>
      <c r="C70" s="19"/>
      <c r="D70" s="20"/>
      <c r="E70" s="21"/>
      <c r="F70" s="22"/>
      <c r="G70" s="23"/>
      <c r="H70" s="22"/>
      <c r="I70" s="24"/>
      <c r="J70" s="25" t="str">
        <f t="shared" si="8"/>
        <v/>
      </c>
      <c r="K70" s="26" t="str">
        <f t="shared" si="9"/>
        <v/>
      </c>
      <c r="L70" s="26" t="str">
        <f t="shared" si="10"/>
        <v/>
      </c>
      <c r="M70" s="26" t="str">
        <f t="shared" si="11"/>
        <v/>
      </c>
      <c r="N70" s="27"/>
      <c r="O70" s="27"/>
      <c r="P70" s="28" t="str">
        <f t="shared" si="12"/>
        <v/>
      </c>
      <c r="Q70" s="28" t="str">
        <f t="shared" si="145"/>
        <v/>
      </c>
      <c r="R70" s="28" t="str">
        <f t="shared" si="159"/>
        <v/>
      </c>
      <c r="S70" s="26" t="str">
        <f t="shared" si="146"/>
        <v/>
      </c>
      <c r="T70" s="26"/>
      <c r="U70" s="26"/>
      <c r="V70" s="29"/>
      <c r="W70" s="29"/>
      <c r="X70" s="30"/>
      <c r="Y70" s="30"/>
      <c r="Z70" s="26"/>
      <c r="AA70" s="26"/>
      <c r="AB70" s="26"/>
      <c r="AC70" s="26"/>
      <c r="AD70" s="26"/>
      <c r="AE70" s="31"/>
      <c r="AF70" s="31"/>
      <c r="AG70" s="32"/>
    </row>
    <row r="71" spans="1:33" ht="15.4" customHeight="1" thickBot="1" x14ac:dyDescent="0.25">
      <c r="A71" s="91"/>
      <c r="B71" s="18"/>
      <c r="C71" s="19"/>
      <c r="D71" s="20"/>
      <c r="E71" s="21"/>
      <c r="F71" s="22"/>
      <c r="G71" s="23"/>
      <c r="H71" s="22"/>
      <c r="I71" s="24"/>
      <c r="J71" s="33" t="str">
        <f t="shared" ref="J71:J96" si="160">IF(OR(ISBLANK(F71),E71&lt;&gt;"Vol"),"",(G71-F71)*24+IF(F71&gt;G71,24,0))</f>
        <v/>
      </c>
      <c r="K71" s="26" t="str">
        <f t="shared" ref="K71:K96" si="161">IF(OR(ISBLANK(F71),E71&lt;&gt;"Vol"),"",(I71-H71)*24+IF(F71&gt;G71,24,0))</f>
        <v/>
      </c>
      <c r="L71" s="26" t="str">
        <f t="shared" ref="L71:L96" si="162">IF(OR(ISBLANK(F71),E71&lt;&gt;"Mep"),"",(G71-F71)*24+IF(F71&gt;G71,24,0))</f>
        <v/>
      </c>
      <c r="M71" s="26" t="str">
        <f t="shared" ref="M71:M96" si="163">IF(OR(E71="Sol",E71="Déleg."),IF(E71="Sol",4,0)+IF(E71="Déleg.",6,0),"")</f>
        <v/>
      </c>
      <c r="N71" s="27"/>
      <c r="O71" s="27"/>
      <c r="P71" s="28" t="str">
        <f t="shared" ref="P71:P96" si="164">IF(J71="","",IF(F71&lt;G71,MIN(G71,$N$2)-MIN(F71,$N$2)+MAX(G71,$O$2)-MAX(F71,$O$2),"24:00:00"-MAX(F71,$O$2)+MIN(G71,$N$2)))</f>
        <v/>
      </c>
      <c r="Q71" s="28" t="str">
        <f t="shared" si="145"/>
        <v/>
      </c>
      <c r="R71" s="28" t="str">
        <f t="shared" si="159"/>
        <v/>
      </c>
      <c r="S71" s="26" t="str">
        <f t="shared" si="146"/>
        <v/>
      </c>
      <c r="T71" s="26" t="str">
        <f t="shared" ref="T71" si="165">IF(COUNTIF(E67:E71,"Vol")&gt;0,AVERAGEIF(E67:E71,"=Vol",K67:K71),"")</f>
        <v/>
      </c>
      <c r="U71" s="26" t="str">
        <f t="shared" ref="U71" si="166">IF(T71="","",MAX(70/(21*T71+30),1))</f>
        <v/>
      </c>
      <c r="V71" s="29">
        <f t="shared" ref="V71" si="167">MIN(F67,H67)</f>
        <v>0</v>
      </c>
      <c r="W71" s="29" t="str">
        <f t="shared" ref="W71" si="168">IF(I67&lt;&gt;"",VLOOKUP(1,I67:I71,1,1),"")</f>
        <v/>
      </c>
      <c r="X71" s="26" t="str">
        <f t="shared" ref="X71" si="169">IF(W71="","",(W71-V71)*24+IF(V71&gt;W71,24,0)+1.5)</f>
        <v/>
      </c>
      <c r="Y71" s="26" t="str">
        <f t="shared" ref="Y71" si="170">IF(E67&lt;&gt;"",IF(U71&lt;&gt;"",SUM(J67:J71)*U71,0)+SUM(L67:L71)/2,"")</f>
        <v/>
      </c>
      <c r="Z71" s="26" t="str">
        <f t="shared" ref="Z71" si="171">IF(X71="","",IF(COUNTIF(E67:E71,"Vol")&gt;0,MAX(5.74,X71),X71)/1.64)</f>
        <v/>
      </c>
      <c r="AA71" s="26" t="str">
        <f t="shared" ref="AA71" si="172">IF(Y71="","",MAX(Y71,Z71))</f>
        <v/>
      </c>
      <c r="AB71" s="26"/>
      <c r="AC71" s="26" t="str">
        <f>IF(AA71&lt;&gt;"",IF(INDEX($B$1:B71,MATCH(-1,$B$1:B71,-1))*5+MATCH(-1,$B$1:B71,-1)-1=ROW(),INDEX($B$1:B71,MATCH(-1,$B$1:B71,-1))*4,""),"")</f>
        <v/>
      </c>
      <c r="AD71" s="26" t="str">
        <f t="shared" ref="AD71" si="173">IF(AC71="","",MAX(AC71,AB71))</f>
        <v/>
      </c>
      <c r="AE71" s="29" t="str">
        <f t="shared" ref="AE71" si="174">IF(F67&lt;&gt;"",F67-(1.25/24),"")</f>
        <v/>
      </c>
      <c r="AF71" s="29" t="str">
        <f t="shared" ref="AF71" si="175">IF(W71&lt;&gt;"",W71+(0.5/24),"")</f>
        <v/>
      </c>
      <c r="AG71" s="34" t="str">
        <f t="shared" ref="AG71" si="176">IF(AF71&lt;&gt;"",IF(AND(AE71&lt;14/24,AF71&gt;12/24),1,0)+IF(AND(AE71&lt;21/24,AF71&gt;19/24),1,0)+IF(AND(AF71&lt;AE71, AE71&lt;21/24), 1,0)+IF(AND(AF71&lt;AE71, AF71&gt;12/24), 1,0),"")</f>
        <v/>
      </c>
    </row>
    <row r="72" spans="1:33" ht="16.149999999999999" customHeight="1" thickBot="1" x14ac:dyDescent="0.25">
      <c r="A72" s="92"/>
      <c r="B72" s="36"/>
      <c r="C72" s="37"/>
      <c r="D72" s="38"/>
      <c r="E72" s="39"/>
      <c r="F72" s="10"/>
      <c r="G72" s="11"/>
      <c r="H72" s="40"/>
      <c r="I72" s="41"/>
      <c r="J72" s="42" t="str">
        <f t="shared" si="160"/>
        <v/>
      </c>
      <c r="K72" s="43" t="str">
        <f t="shared" si="161"/>
        <v/>
      </c>
      <c r="L72" s="43" t="str">
        <f t="shared" si="162"/>
        <v/>
      </c>
      <c r="M72" s="43" t="str">
        <f t="shared" si="163"/>
        <v/>
      </c>
      <c r="N72" s="44"/>
      <c r="O72" s="44"/>
      <c r="P72" s="45" t="str">
        <f t="shared" si="164"/>
        <v/>
      </c>
      <c r="Q72" s="45" t="str">
        <f t="shared" si="145"/>
        <v/>
      </c>
      <c r="R72" s="45" t="str">
        <f t="shared" si="159"/>
        <v/>
      </c>
      <c r="S72" s="43" t="str">
        <f t="shared" si="146"/>
        <v/>
      </c>
      <c r="T72" s="43"/>
      <c r="U72" s="43"/>
      <c r="V72" s="46"/>
      <c r="W72" s="46"/>
      <c r="X72" s="43"/>
      <c r="Y72" s="43"/>
      <c r="Z72" s="43"/>
      <c r="AA72" s="43"/>
      <c r="AB72" s="43"/>
      <c r="AC72" s="43"/>
      <c r="AD72" s="43"/>
      <c r="AE72" s="46"/>
      <c r="AF72" s="46"/>
      <c r="AG72" s="47"/>
    </row>
    <row r="73" spans="1:33" ht="15.4" customHeight="1" x14ac:dyDescent="0.2">
      <c r="A73" s="91"/>
      <c r="B73" s="18"/>
      <c r="C73" s="19"/>
      <c r="D73" s="20"/>
      <c r="E73" s="21"/>
      <c r="F73" s="22"/>
      <c r="G73" s="23"/>
      <c r="H73" s="22"/>
      <c r="I73" s="24"/>
      <c r="J73" s="25" t="str">
        <f t="shared" si="160"/>
        <v/>
      </c>
      <c r="K73" s="26" t="str">
        <f t="shared" si="161"/>
        <v/>
      </c>
      <c r="L73" s="26" t="str">
        <f t="shared" si="162"/>
        <v/>
      </c>
      <c r="M73" s="26" t="str">
        <f t="shared" si="163"/>
        <v/>
      </c>
      <c r="N73" s="27"/>
      <c r="O73" s="27"/>
      <c r="P73" s="28" t="str">
        <f t="shared" si="164"/>
        <v/>
      </c>
      <c r="Q73" s="28" t="str">
        <f t="shared" si="145"/>
        <v/>
      </c>
      <c r="R73" s="28" t="str">
        <f t="shared" si="159"/>
        <v/>
      </c>
      <c r="S73" s="26" t="str">
        <f t="shared" si="146"/>
        <v/>
      </c>
      <c r="T73" s="26"/>
      <c r="U73" s="26"/>
      <c r="V73" s="29"/>
      <c r="W73" s="29"/>
      <c r="X73" s="30"/>
      <c r="Y73" s="30"/>
      <c r="Z73" s="26"/>
      <c r="AA73" s="26"/>
      <c r="AB73" s="26"/>
      <c r="AC73" s="26"/>
      <c r="AD73" s="26"/>
      <c r="AE73" s="31"/>
      <c r="AF73" s="31"/>
      <c r="AG73" s="32"/>
    </row>
    <row r="74" spans="1:33" ht="15" customHeight="1" x14ac:dyDescent="0.2">
      <c r="A74" s="91"/>
      <c r="B74" s="18"/>
      <c r="C74" s="19"/>
      <c r="D74" s="20"/>
      <c r="E74" s="21"/>
      <c r="F74" s="22"/>
      <c r="G74" s="23"/>
      <c r="H74" s="22"/>
      <c r="I74" s="24"/>
      <c r="J74" s="25" t="str">
        <f t="shared" si="160"/>
        <v/>
      </c>
      <c r="K74" s="26" t="str">
        <f t="shared" si="161"/>
        <v/>
      </c>
      <c r="L74" s="26" t="str">
        <f t="shared" si="162"/>
        <v/>
      </c>
      <c r="M74" s="26" t="str">
        <f t="shared" si="163"/>
        <v/>
      </c>
      <c r="N74" s="27"/>
      <c r="O74" s="27"/>
      <c r="P74" s="28" t="str">
        <f t="shared" si="164"/>
        <v/>
      </c>
      <c r="Q74" s="28" t="str">
        <f t="shared" si="145"/>
        <v/>
      </c>
      <c r="R74" s="28" t="str">
        <f t="shared" si="159"/>
        <v/>
      </c>
      <c r="S74" s="26" t="str">
        <f t="shared" si="146"/>
        <v/>
      </c>
      <c r="T74" s="26"/>
      <c r="U74" s="26"/>
      <c r="V74" s="29"/>
      <c r="W74" s="29"/>
      <c r="X74" s="30"/>
      <c r="Y74" s="30"/>
      <c r="Z74" s="26"/>
      <c r="AA74" s="26"/>
      <c r="AB74" s="26"/>
      <c r="AC74" s="26"/>
      <c r="AD74" s="26"/>
      <c r="AE74" s="31"/>
      <c r="AF74" s="31"/>
      <c r="AG74" s="32"/>
    </row>
    <row r="75" spans="1:33" ht="15" customHeight="1" x14ac:dyDescent="0.2">
      <c r="A75" s="91"/>
      <c r="B75" s="18"/>
      <c r="C75" s="19"/>
      <c r="D75" s="20"/>
      <c r="E75" s="21"/>
      <c r="F75" s="22"/>
      <c r="G75" s="23"/>
      <c r="H75" s="22"/>
      <c r="I75" s="24"/>
      <c r="J75" s="25" t="str">
        <f t="shared" si="160"/>
        <v/>
      </c>
      <c r="K75" s="26" t="str">
        <f t="shared" si="161"/>
        <v/>
      </c>
      <c r="L75" s="26" t="str">
        <f t="shared" si="162"/>
        <v/>
      </c>
      <c r="M75" s="26" t="str">
        <f t="shared" si="163"/>
        <v/>
      </c>
      <c r="N75" s="27"/>
      <c r="O75" s="27"/>
      <c r="P75" s="28" t="str">
        <f t="shared" si="164"/>
        <v/>
      </c>
      <c r="Q75" s="28" t="str">
        <f t="shared" si="145"/>
        <v/>
      </c>
      <c r="R75" s="28" t="str">
        <f t="shared" si="159"/>
        <v/>
      </c>
      <c r="S75" s="26" t="str">
        <f t="shared" si="146"/>
        <v/>
      </c>
      <c r="T75" s="26"/>
      <c r="U75" s="26"/>
      <c r="V75" s="29"/>
      <c r="W75" s="29"/>
      <c r="X75" s="30"/>
      <c r="Y75" s="30"/>
      <c r="Z75" s="26"/>
      <c r="AA75" s="26"/>
      <c r="AB75" s="26"/>
      <c r="AC75" s="26"/>
      <c r="AD75" s="26"/>
      <c r="AE75" s="31"/>
      <c r="AF75" s="31"/>
      <c r="AG75" s="32"/>
    </row>
    <row r="76" spans="1:33" ht="15.4" customHeight="1" thickBot="1" x14ac:dyDescent="0.25">
      <c r="A76" s="91"/>
      <c r="B76" s="18"/>
      <c r="C76" s="19"/>
      <c r="D76" s="20"/>
      <c r="E76" s="21"/>
      <c r="F76" s="22"/>
      <c r="G76" s="23"/>
      <c r="H76" s="22"/>
      <c r="I76" s="24"/>
      <c r="J76" s="33" t="str">
        <f t="shared" si="160"/>
        <v/>
      </c>
      <c r="K76" s="26" t="str">
        <f t="shared" si="161"/>
        <v/>
      </c>
      <c r="L76" s="26" t="str">
        <f t="shared" si="162"/>
        <v/>
      </c>
      <c r="M76" s="26" t="str">
        <f t="shared" si="163"/>
        <v/>
      </c>
      <c r="N76" s="27"/>
      <c r="O76" s="27"/>
      <c r="P76" s="28" t="str">
        <f t="shared" si="164"/>
        <v/>
      </c>
      <c r="Q76" s="28" t="str">
        <f t="shared" si="145"/>
        <v/>
      </c>
      <c r="R76" s="28" t="str">
        <f t="shared" si="159"/>
        <v/>
      </c>
      <c r="S76" s="26" t="str">
        <f t="shared" si="146"/>
        <v/>
      </c>
      <c r="T76" s="26" t="str">
        <f t="shared" ref="T76" si="177">IF(COUNTIF(E72:E76,"Vol")&gt;0,AVERAGEIF(E72:E76,"=Vol",K72:K76),"")</f>
        <v/>
      </c>
      <c r="U76" s="26" t="str">
        <f t="shared" ref="U76" si="178">IF(T76="","",MAX(70/(21*T76+30),1))</f>
        <v/>
      </c>
      <c r="V76" s="29">
        <f t="shared" ref="V76" si="179">MIN(F72,H72)</f>
        <v>0</v>
      </c>
      <c r="W76" s="29" t="str">
        <f t="shared" ref="W76" si="180">IF(I72&lt;&gt;"",VLOOKUP(1,I72:I76,1,1),"")</f>
        <v/>
      </c>
      <c r="X76" s="26" t="str">
        <f t="shared" ref="X76" si="181">IF(W76="","",(W76-V76)*24+IF(V76&gt;W76,24,0)+1.5)</f>
        <v/>
      </c>
      <c r="Y76" s="26" t="str">
        <f t="shared" ref="Y76" si="182">IF(E72&lt;&gt;"",IF(U76&lt;&gt;"",SUM(J72:J76)*U76,0)+SUM(L72:L76)/2,"")</f>
        <v/>
      </c>
      <c r="Z76" s="26" t="str">
        <f t="shared" ref="Z76" si="183">IF(X76="","",IF(COUNTIF(E72:E76,"Vol")&gt;0,MAX(5.74,X76),X76)/1.64)</f>
        <v/>
      </c>
      <c r="AA76" s="26" t="str">
        <f t="shared" ref="AA76" si="184">IF(Y76="","",MAX(Y76,Z76))</f>
        <v/>
      </c>
      <c r="AB76" s="26"/>
      <c r="AC76" s="26" t="str">
        <f>IF(AA76&lt;&gt;"",IF(INDEX($B$1:B76,MATCH(-1,$B$1:B76,-1))*5+MATCH(-1,$B$1:B76,-1)-1=ROW(),INDEX($B$1:B76,MATCH(-1,$B$1:B76,-1))*4,""),"")</f>
        <v/>
      </c>
      <c r="AD76" s="26" t="str">
        <f t="shared" ref="AD76" si="185">IF(AC76="","",MAX(AC76,AB76))</f>
        <v/>
      </c>
      <c r="AE76" s="29" t="str">
        <f t="shared" ref="AE76" si="186">IF(F72&lt;&gt;"",F72-(1.25/24),"")</f>
        <v/>
      </c>
      <c r="AF76" s="29" t="str">
        <f t="shared" ref="AF76" si="187">IF(W76&lt;&gt;"",W76+(0.5/24),"")</f>
        <v/>
      </c>
      <c r="AG76" s="34" t="str">
        <f t="shared" ref="AG76" si="188">IF(AF76&lt;&gt;"",IF(AND(AE76&lt;14/24,AF76&gt;12/24),1,0)+IF(AND(AE76&lt;21/24,AF76&gt;19/24),1,0)+IF(AND(AF76&lt;AE76, AE76&lt;21/24), 1,0)+IF(AND(AF76&lt;AE76, AF76&gt;12/24), 1,0),"")</f>
        <v/>
      </c>
    </row>
    <row r="77" spans="1:33" ht="16.149999999999999" customHeight="1" thickBot="1" x14ac:dyDescent="0.25">
      <c r="A77" s="92"/>
      <c r="B77" s="36"/>
      <c r="C77" s="37"/>
      <c r="D77" s="38"/>
      <c r="E77" s="39"/>
      <c r="F77" s="10"/>
      <c r="G77" s="11"/>
      <c r="H77" s="40"/>
      <c r="I77" s="41"/>
      <c r="J77" s="42" t="str">
        <f t="shared" si="160"/>
        <v/>
      </c>
      <c r="K77" s="43" t="str">
        <f t="shared" si="161"/>
        <v/>
      </c>
      <c r="L77" s="43" t="str">
        <f t="shared" si="162"/>
        <v/>
      </c>
      <c r="M77" s="43" t="str">
        <f t="shared" si="163"/>
        <v/>
      </c>
      <c r="N77" s="44"/>
      <c r="O77" s="44"/>
      <c r="P77" s="45" t="str">
        <f t="shared" si="164"/>
        <v/>
      </c>
      <c r="Q77" s="45" t="str">
        <f t="shared" si="145"/>
        <v/>
      </c>
      <c r="R77" s="45" t="str">
        <f t="shared" si="159"/>
        <v/>
      </c>
      <c r="S77" s="43" t="str">
        <f t="shared" si="146"/>
        <v/>
      </c>
      <c r="T77" s="43"/>
      <c r="U77" s="43"/>
      <c r="V77" s="46"/>
      <c r="W77" s="46"/>
      <c r="X77" s="43"/>
      <c r="Y77" s="43"/>
      <c r="Z77" s="43"/>
      <c r="AA77" s="43"/>
      <c r="AB77" s="43"/>
      <c r="AC77" s="43"/>
      <c r="AD77" s="43"/>
      <c r="AE77" s="46"/>
      <c r="AF77" s="46"/>
      <c r="AG77" s="47"/>
    </row>
    <row r="78" spans="1:33" ht="15.4" customHeight="1" x14ac:dyDescent="0.2">
      <c r="A78" s="91"/>
      <c r="B78" s="18"/>
      <c r="C78" s="19"/>
      <c r="D78" s="20"/>
      <c r="E78" s="21"/>
      <c r="F78" s="22"/>
      <c r="G78" s="23"/>
      <c r="H78" s="22"/>
      <c r="I78" s="24"/>
      <c r="J78" s="25" t="str">
        <f t="shared" si="160"/>
        <v/>
      </c>
      <c r="K78" s="26" t="str">
        <f t="shared" si="161"/>
        <v/>
      </c>
      <c r="L78" s="26" t="str">
        <f t="shared" si="162"/>
        <v/>
      </c>
      <c r="M78" s="26" t="str">
        <f t="shared" si="163"/>
        <v/>
      </c>
      <c r="N78" s="27"/>
      <c r="O78" s="27"/>
      <c r="P78" s="28" t="str">
        <f t="shared" si="164"/>
        <v/>
      </c>
      <c r="Q78" s="28" t="str">
        <f t="shared" si="145"/>
        <v/>
      </c>
      <c r="R78" s="28" t="str">
        <f t="shared" si="159"/>
        <v/>
      </c>
      <c r="S78" s="26" t="str">
        <f t="shared" si="146"/>
        <v/>
      </c>
      <c r="T78" s="26"/>
      <c r="U78" s="26"/>
      <c r="V78" s="29"/>
      <c r="W78" s="29"/>
      <c r="X78" s="30"/>
      <c r="Y78" s="30"/>
      <c r="Z78" s="26"/>
      <c r="AA78" s="26"/>
      <c r="AB78" s="26"/>
      <c r="AC78" s="26"/>
      <c r="AD78" s="26"/>
      <c r="AE78" s="31"/>
      <c r="AF78" s="31"/>
      <c r="AG78" s="32"/>
    </row>
    <row r="79" spans="1:33" ht="15" customHeight="1" x14ac:dyDescent="0.2">
      <c r="A79" s="91"/>
      <c r="B79" s="18"/>
      <c r="C79" s="19"/>
      <c r="D79" s="20"/>
      <c r="E79" s="21"/>
      <c r="F79" s="22"/>
      <c r="G79" s="23"/>
      <c r="H79" s="22"/>
      <c r="I79" s="24"/>
      <c r="J79" s="25" t="str">
        <f t="shared" si="160"/>
        <v/>
      </c>
      <c r="K79" s="26" t="str">
        <f t="shared" si="161"/>
        <v/>
      </c>
      <c r="L79" s="26" t="str">
        <f t="shared" si="162"/>
        <v/>
      </c>
      <c r="M79" s="26" t="str">
        <f t="shared" si="163"/>
        <v/>
      </c>
      <c r="N79" s="27"/>
      <c r="O79" s="27"/>
      <c r="P79" s="28" t="str">
        <f t="shared" si="164"/>
        <v/>
      </c>
      <c r="Q79" s="28" t="str">
        <f t="shared" si="145"/>
        <v/>
      </c>
      <c r="R79" s="28" t="str">
        <f t="shared" si="159"/>
        <v/>
      </c>
      <c r="S79" s="26" t="str">
        <f t="shared" si="146"/>
        <v/>
      </c>
      <c r="T79" s="26"/>
      <c r="U79" s="26"/>
      <c r="V79" s="29"/>
      <c r="W79" s="29"/>
      <c r="X79" s="30"/>
      <c r="Y79" s="30"/>
      <c r="Z79" s="26"/>
      <c r="AA79" s="26"/>
      <c r="AB79" s="26"/>
      <c r="AC79" s="26"/>
      <c r="AD79" s="26"/>
      <c r="AE79" s="31"/>
      <c r="AF79" s="31"/>
      <c r="AG79" s="32"/>
    </row>
    <row r="80" spans="1:33" ht="15" customHeight="1" x14ac:dyDescent="0.2">
      <c r="A80" s="91"/>
      <c r="B80" s="18"/>
      <c r="C80" s="19"/>
      <c r="D80" s="20"/>
      <c r="E80" s="21"/>
      <c r="F80" s="22"/>
      <c r="G80" s="23"/>
      <c r="H80" s="22"/>
      <c r="I80" s="24"/>
      <c r="J80" s="25" t="str">
        <f t="shared" si="160"/>
        <v/>
      </c>
      <c r="K80" s="26" t="str">
        <f t="shared" si="161"/>
        <v/>
      </c>
      <c r="L80" s="26" t="str">
        <f t="shared" si="162"/>
        <v/>
      </c>
      <c r="M80" s="26" t="str">
        <f t="shared" si="163"/>
        <v/>
      </c>
      <c r="N80" s="27"/>
      <c r="O80" s="27"/>
      <c r="P80" s="28" t="str">
        <f t="shared" si="164"/>
        <v/>
      </c>
      <c r="Q80" s="28" t="str">
        <f t="shared" si="145"/>
        <v/>
      </c>
      <c r="R80" s="28" t="str">
        <f t="shared" si="159"/>
        <v/>
      </c>
      <c r="S80" s="26" t="str">
        <f t="shared" si="146"/>
        <v/>
      </c>
      <c r="T80" s="26"/>
      <c r="U80" s="26"/>
      <c r="V80" s="29"/>
      <c r="W80" s="29"/>
      <c r="X80" s="30"/>
      <c r="Y80" s="30"/>
      <c r="Z80" s="26"/>
      <c r="AA80" s="26"/>
      <c r="AB80" s="26"/>
      <c r="AC80" s="26"/>
      <c r="AD80" s="26"/>
      <c r="AE80" s="31"/>
      <c r="AF80" s="31"/>
      <c r="AG80" s="32"/>
    </row>
    <row r="81" spans="1:33" ht="15.4" customHeight="1" thickBot="1" x14ac:dyDescent="0.25">
      <c r="A81" s="91"/>
      <c r="B81" s="18"/>
      <c r="C81" s="19"/>
      <c r="D81" s="20"/>
      <c r="E81" s="21"/>
      <c r="F81" s="22"/>
      <c r="G81" s="23"/>
      <c r="H81" s="22"/>
      <c r="I81" s="24"/>
      <c r="J81" s="33" t="str">
        <f t="shared" si="160"/>
        <v/>
      </c>
      <c r="K81" s="26" t="str">
        <f t="shared" si="161"/>
        <v/>
      </c>
      <c r="L81" s="26" t="str">
        <f t="shared" si="162"/>
        <v/>
      </c>
      <c r="M81" s="26" t="str">
        <f t="shared" si="163"/>
        <v/>
      </c>
      <c r="N81" s="27"/>
      <c r="O81" s="27"/>
      <c r="P81" s="28" t="str">
        <f t="shared" si="164"/>
        <v/>
      </c>
      <c r="Q81" s="28" t="str">
        <f t="shared" si="145"/>
        <v/>
      </c>
      <c r="R81" s="28" t="str">
        <f t="shared" si="159"/>
        <v/>
      </c>
      <c r="S81" s="26" t="str">
        <f t="shared" si="146"/>
        <v/>
      </c>
      <c r="T81" s="26" t="str">
        <f t="shared" ref="T81" si="189">IF(COUNTIF(E77:E81,"Vol")&gt;0,AVERAGEIF(E77:E81,"=Vol",K77:K81),"")</f>
        <v/>
      </c>
      <c r="U81" s="26" t="str">
        <f t="shared" ref="U81" si="190">IF(T81="","",MAX(70/(21*T81+30),1))</f>
        <v/>
      </c>
      <c r="V81" s="29">
        <f t="shared" ref="V81" si="191">MIN(F77,H77)</f>
        <v>0</v>
      </c>
      <c r="W81" s="29" t="str">
        <f t="shared" ref="W81" si="192">IF(I77&lt;&gt;"",VLOOKUP(1,I77:I81,1,1),"")</f>
        <v/>
      </c>
      <c r="X81" s="26" t="str">
        <f t="shared" ref="X81" si="193">IF(W81="","",(W81-V81)*24+IF(V81&gt;W81,24,0)+1.5)</f>
        <v/>
      </c>
      <c r="Y81" s="26" t="str">
        <f t="shared" ref="Y81" si="194">IF(E77&lt;&gt;"",IF(U81&lt;&gt;"",SUM(J77:J81)*U81,0)+SUM(L77:L81)/2,"")</f>
        <v/>
      </c>
      <c r="Z81" s="26" t="str">
        <f t="shared" ref="Z81" si="195">IF(X81="","",IF(COUNTIF(E77:E81,"Vol")&gt;0,MAX(5.74,X81),X81)/1.64)</f>
        <v/>
      </c>
      <c r="AA81" s="26" t="str">
        <f t="shared" ref="AA81" si="196">IF(Y81="","",MAX(Y81,Z81))</f>
        <v/>
      </c>
      <c r="AB81" s="26"/>
      <c r="AC81" s="26" t="str">
        <f>IF(AA81&lt;&gt;"",IF(INDEX($B$1:B81,MATCH(-1,$B$1:B81,-1))*5+MATCH(-1,$B$1:B81,-1)-1=ROW(),INDEX($B$1:B81,MATCH(-1,$B$1:B81,-1))*4,""),"")</f>
        <v/>
      </c>
      <c r="AD81" s="26" t="str">
        <f t="shared" ref="AD81" si="197">IF(AC81="","",MAX(AC81,AB81))</f>
        <v/>
      </c>
      <c r="AE81" s="29" t="str">
        <f t="shared" ref="AE81" si="198">IF(F77&lt;&gt;"",F77-(1.25/24),"")</f>
        <v/>
      </c>
      <c r="AF81" s="29" t="str">
        <f t="shared" ref="AF81" si="199">IF(W81&lt;&gt;"",W81+(0.5/24),"")</f>
        <v/>
      </c>
      <c r="AG81" s="34" t="str">
        <f t="shared" ref="AG81" si="200">IF(AF81&lt;&gt;"",IF(AND(AE81&lt;14/24,AF81&gt;12/24),1,0)+IF(AND(AE81&lt;21/24,AF81&gt;19/24),1,0)+IF(AND(AF81&lt;AE81, AE81&lt;21/24), 1,0)+IF(AND(AF81&lt;AE81, AF81&gt;12/24), 1,0),"")</f>
        <v/>
      </c>
    </row>
    <row r="82" spans="1:33" ht="16.149999999999999" customHeight="1" thickBot="1" x14ac:dyDescent="0.25">
      <c r="A82" s="92"/>
      <c r="B82" s="36"/>
      <c r="C82" s="37"/>
      <c r="D82" s="38"/>
      <c r="E82" s="39"/>
      <c r="F82" s="10"/>
      <c r="G82" s="11"/>
      <c r="H82" s="40"/>
      <c r="I82" s="41"/>
      <c r="J82" s="42" t="str">
        <f t="shared" si="160"/>
        <v/>
      </c>
      <c r="K82" s="43" t="str">
        <f t="shared" si="161"/>
        <v/>
      </c>
      <c r="L82" s="43" t="str">
        <f t="shared" si="162"/>
        <v/>
      </c>
      <c r="M82" s="43" t="str">
        <f t="shared" si="163"/>
        <v/>
      </c>
      <c r="N82" s="44"/>
      <c r="O82" s="44"/>
      <c r="P82" s="45" t="str">
        <f t="shared" si="164"/>
        <v/>
      </c>
      <c r="Q82" s="45" t="str">
        <f t="shared" si="145"/>
        <v/>
      </c>
      <c r="R82" s="45" t="str">
        <f t="shared" si="159"/>
        <v/>
      </c>
      <c r="S82" s="43" t="str">
        <f t="shared" si="146"/>
        <v/>
      </c>
      <c r="T82" s="43"/>
      <c r="U82" s="43"/>
      <c r="V82" s="46"/>
      <c r="W82" s="46"/>
      <c r="X82" s="43"/>
      <c r="Y82" s="43"/>
      <c r="Z82" s="43"/>
      <c r="AA82" s="43"/>
      <c r="AB82" s="43"/>
      <c r="AC82" s="43"/>
      <c r="AD82" s="43"/>
      <c r="AE82" s="46"/>
      <c r="AF82" s="46"/>
      <c r="AG82" s="47"/>
    </row>
    <row r="83" spans="1:33" ht="15.4" customHeight="1" x14ac:dyDescent="0.2">
      <c r="A83" s="91"/>
      <c r="B83" s="18"/>
      <c r="C83" s="19"/>
      <c r="D83" s="20"/>
      <c r="E83" s="21"/>
      <c r="F83" s="22"/>
      <c r="G83" s="23"/>
      <c r="H83" s="22"/>
      <c r="I83" s="24"/>
      <c r="J83" s="25" t="str">
        <f t="shared" si="160"/>
        <v/>
      </c>
      <c r="K83" s="26" t="str">
        <f t="shared" si="161"/>
        <v/>
      </c>
      <c r="L83" s="26" t="str">
        <f t="shared" si="162"/>
        <v/>
      </c>
      <c r="M83" s="26" t="str">
        <f t="shared" si="163"/>
        <v/>
      </c>
      <c r="N83" s="27"/>
      <c r="O83" s="27"/>
      <c r="P83" s="28" t="str">
        <f t="shared" si="164"/>
        <v/>
      </c>
      <c r="Q83" s="28" t="str">
        <f t="shared" si="145"/>
        <v/>
      </c>
      <c r="R83" s="28" t="str">
        <f t="shared" si="159"/>
        <v/>
      </c>
      <c r="S83" s="26" t="str">
        <f t="shared" si="146"/>
        <v/>
      </c>
      <c r="T83" s="26"/>
      <c r="U83" s="26"/>
      <c r="V83" s="29"/>
      <c r="W83" s="29"/>
      <c r="X83" s="30"/>
      <c r="Y83" s="30"/>
      <c r="Z83" s="26"/>
      <c r="AA83" s="26"/>
      <c r="AB83" s="26"/>
      <c r="AC83" s="26"/>
      <c r="AD83" s="26"/>
      <c r="AE83" s="31"/>
      <c r="AF83" s="31"/>
      <c r="AG83" s="32"/>
    </row>
    <row r="84" spans="1:33" ht="15" customHeight="1" x14ac:dyDescent="0.2">
      <c r="A84" s="91"/>
      <c r="B84" s="18"/>
      <c r="C84" s="19"/>
      <c r="D84" s="20"/>
      <c r="E84" s="21"/>
      <c r="F84" s="22"/>
      <c r="G84" s="23"/>
      <c r="H84" s="22"/>
      <c r="I84" s="24"/>
      <c r="J84" s="25" t="str">
        <f t="shared" si="160"/>
        <v/>
      </c>
      <c r="K84" s="26" t="str">
        <f t="shared" si="161"/>
        <v/>
      </c>
      <c r="L84" s="26" t="str">
        <f t="shared" si="162"/>
        <v/>
      </c>
      <c r="M84" s="26" t="str">
        <f t="shared" si="163"/>
        <v/>
      </c>
      <c r="N84" s="27"/>
      <c r="O84" s="27"/>
      <c r="P84" s="28" t="str">
        <f t="shared" si="164"/>
        <v/>
      </c>
      <c r="Q84" s="28" t="str">
        <f t="shared" si="145"/>
        <v/>
      </c>
      <c r="R84" s="28" t="str">
        <f t="shared" si="159"/>
        <v/>
      </c>
      <c r="S84" s="26" t="str">
        <f t="shared" si="146"/>
        <v/>
      </c>
      <c r="T84" s="26"/>
      <c r="U84" s="26"/>
      <c r="V84" s="29"/>
      <c r="W84" s="29"/>
      <c r="X84" s="30"/>
      <c r="Y84" s="30"/>
      <c r="Z84" s="26"/>
      <c r="AA84" s="26"/>
      <c r="AB84" s="26"/>
      <c r="AC84" s="26"/>
      <c r="AD84" s="26"/>
      <c r="AE84" s="31"/>
      <c r="AF84" s="31"/>
      <c r="AG84" s="32"/>
    </row>
    <row r="85" spans="1:33" ht="15" customHeight="1" x14ac:dyDescent="0.2">
      <c r="A85" s="91"/>
      <c r="B85" s="18"/>
      <c r="C85" s="19"/>
      <c r="D85" s="20"/>
      <c r="E85" s="21"/>
      <c r="F85" s="22"/>
      <c r="G85" s="23"/>
      <c r="H85" s="22"/>
      <c r="I85" s="24"/>
      <c r="J85" s="25" t="str">
        <f t="shared" si="160"/>
        <v/>
      </c>
      <c r="K85" s="26" t="str">
        <f t="shared" si="161"/>
        <v/>
      </c>
      <c r="L85" s="26" t="str">
        <f t="shared" si="162"/>
        <v/>
      </c>
      <c r="M85" s="26" t="str">
        <f t="shared" si="163"/>
        <v/>
      </c>
      <c r="N85" s="27"/>
      <c r="O85" s="27"/>
      <c r="P85" s="28" t="str">
        <f t="shared" si="164"/>
        <v/>
      </c>
      <c r="Q85" s="28" t="str">
        <f t="shared" si="145"/>
        <v/>
      </c>
      <c r="R85" s="28" t="str">
        <f t="shared" si="159"/>
        <v/>
      </c>
      <c r="S85" s="26" t="str">
        <f t="shared" si="146"/>
        <v/>
      </c>
      <c r="T85" s="26"/>
      <c r="U85" s="26"/>
      <c r="V85" s="29"/>
      <c r="W85" s="29"/>
      <c r="X85" s="30"/>
      <c r="Y85" s="30"/>
      <c r="Z85" s="26"/>
      <c r="AA85" s="26"/>
      <c r="AB85" s="26"/>
      <c r="AC85" s="26"/>
      <c r="AD85" s="26"/>
      <c r="AE85" s="31"/>
      <c r="AF85" s="31"/>
      <c r="AG85" s="32"/>
    </row>
    <row r="86" spans="1:33" ht="15.4" customHeight="1" thickBot="1" x14ac:dyDescent="0.25">
      <c r="A86" s="91"/>
      <c r="B86" s="18"/>
      <c r="C86" s="19"/>
      <c r="D86" s="20"/>
      <c r="E86" s="21"/>
      <c r="F86" s="22"/>
      <c r="G86" s="23"/>
      <c r="H86" s="22"/>
      <c r="I86" s="24"/>
      <c r="J86" s="33" t="str">
        <f t="shared" si="160"/>
        <v/>
      </c>
      <c r="K86" s="26" t="str">
        <f t="shared" si="161"/>
        <v/>
      </c>
      <c r="L86" s="26" t="str">
        <f t="shared" si="162"/>
        <v/>
      </c>
      <c r="M86" s="26" t="str">
        <f t="shared" si="163"/>
        <v/>
      </c>
      <c r="N86" s="27"/>
      <c r="O86" s="27"/>
      <c r="P86" s="28" t="str">
        <f t="shared" si="164"/>
        <v/>
      </c>
      <c r="Q86" s="28" t="str">
        <f t="shared" si="145"/>
        <v/>
      </c>
      <c r="R86" s="28" t="str">
        <f t="shared" si="159"/>
        <v/>
      </c>
      <c r="S86" s="26" t="str">
        <f t="shared" si="146"/>
        <v/>
      </c>
      <c r="T86" s="26" t="str">
        <f t="shared" ref="T86" si="201">IF(COUNTIF(E82:E86,"Vol")&gt;0,AVERAGEIF(E82:E86,"=Vol",K82:K86),"")</f>
        <v/>
      </c>
      <c r="U86" s="26" t="str">
        <f t="shared" ref="U86" si="202">IF(T86="","",MAX(70/(21*T86+30),1))</f>
        <v/>
      </c>
      <c r="V86" s="29">
        <f t="shared" ref="V86" si="203">MIN(F82,H82)</f>
        <v>0</v>
      </c>
      <c r="W86" s="29" t="str">
        <f t="shared" ref="W86" si="204">IF(I82&lt;&gt;"",VLOOKUP(1,I82:I86,1,1),"")</f>
        <v/>
      </c>
      <c r="X86" s="26" t="str">
        <f t="shared" ref="X86" si="205">IF(W86="","",(W86-V86)*24+IF(V86&gt;W86,24,0)+1.5)</f>
        <v/>
      </c>
      <c r="Y86" s="26" t="str">
        <f t="shared" ref="Y86" si="206">IF(E82&lt;&gt;"",IF(U86&lt;&gt;"",SUM(J82:J86)*U86,0)+SUM(L82:L86)/2,"")</f>
        <v/>
      </c>
      <c r="Z86" s="26" t="str">
        <f t="shared" ref="Z86" si="207">IF(X86="","",IF(COUNTIF(E82:E86,"Vol")&gt;0,MAX(5.74,X86),X86)/1.64)</f>
        <v/>
      </c>
      <c r="AA86" s="26" t="str">
        <f t="shared" ref="AA86" si="208">IF(Y86="","",MAX(Y86,Z86))</f>
        <v/>
      </c>
      <c r="AB86" s="26"/>
      <c r="AC86" s="26" t="str">
        <f>IF(AA86&lt;&gt;"",IF(INDEX($B$1:B86,MATCH(-1,$B$1:B86,-1))*5+MATCH(-1,$B$1:B86,-1)-1=ROW(),INDEX($B$1:B86,MATCH(-1,$B$1:B86,-1))*4,""),"")</f>
        <v/>
      </c>
      <c r="AD86" s="26" t="str">
        <f t="shared" ref="AD86" si="209">IF(AC86="","",MAX(AC86,AB86))</f>
        <v/>
      </c>
      <c r="AE86" s="29" t="str">
        <f t="shared" ref="AE86" si="210">IF(F82&lt;&gt;"",F82-(1.25/24),"")</f>
        <v/>
      </c>
      <c r="AF86" s="29" t="str">
        <f t="shared" ref="AF86" si="211">IF(W86&lt;&gt;"",W86+(0.5/24),"")</f>
        <v/>
      </c>
      <c r="AG86" s="34" t="str">
        <f t="shared" ref="AG86" si="212">IF(AF86&lt;&gt;"",IF(AND(AE86&lt;14/24,AF86&gt;12/24),1,0)+IF(AND(AE86&lt;21/24,AF86&gt;19/24),1,0)+IF(AND(AF86&lt;AE86, AE86&lt;21/24), 1,0)+IF(AND(AF86&lt;AE86, AF86&gt;12/24), 1,0),"")</f>
        <v/>
      </c>
    </row>
    <row r="87" spans="1:33" ht="16.149999999999999" customHeight="1" thickBot="1" x14ac:dyDescent="0.25">
      <c r="A87" s="92"/>
      <c r="B87" s="36"/>
      <c r="C87" s="37"/>
      <c r="D87" s="38"/>
      <c r="E87" s="39"/>
      <c r="F87" s="10"/>
      <c r="G87" s="11"/>
      <c r="H87" s="40"/>
      <c r="I87" s="41"/>
      <c r="J87" s="42" t="str">
        <f t="shared" si="160"/>
        <v/>
      </c>
      <c r="K87" s="43" t="str">
        <f t="shared" si="161"/>
        <v/>
      </c>
      <c r="L87" s="43" t="str">
        <f t="shared" si="162"/>
        <v/>
      </c>
      <c r="M87" s="43" t="str">
        <f t="shared" si="163"/>
        <v/>
      </c>
      <c r="N87" s="44"/>
      <c r="O87" s="44"/>
      <c r="P87" s="45" t="str">
        <f t="shared" si="164"/>
        <v/>
      </c>
      <c r="Q87" s="45" t="str">
        <f t="shared" si="145"/>
        <v/>
      </c>
      <c r="R87" s="45" t="str">
        <f t="shared" si="159"/>
        <v/>
      </c>
      <c r="S87" s="43" t="str">
        <f t="shared" si="146"/>
        <v/>
      </c>
      <c r="T87" s="43"/>
      <c r="U87" s="43"/>
      <c r="V87" s="46"/>
      <c r="W87" s="46"/>
      <c r="X87" s="43"/>
      <c r="Y87" s="43"/>
      <c r="Z87" s="43"/>
      <c r="AA87" s="43"/>
      <c r="AB87" s="43"/>
      <c r="AC87" s="43"/>
      <c r="AD87" s="43"/>
      <c r="AE87" s="46"/>
      <c r="AF87" s="46"/>
      <c r="AG87" s="47"/>
    </row>
    <row r="88" spans="1:33" ht="15.4" customHeight="1" x14ac:dyDescent="0.2">
      <c r="A88" s="91"/>
      <c r="B88" s="18"/>
      <c r="C88" s="19"/>
      <c r="D88" s="20"/>
      <c r="E88" s="21"/>
      <c r="F88" s="22"/>
      <c r="G88" s="23"/>
      <c r="H88" s="22"/>
      <c r="I88" s="24"/>
      <c r="J88" s="25" t="str">
        <f t="shared" si="160"/>
        <v/>
      </c>
      <c r="K88" s="26" t="str">
        <f t="shared" si="161"/>
        <v/>
      </c>
      <c r="L88" s="26" t="str">
        <f t="shared" si="162"/>
        <v/>
      </c>
      <c r="M88" s="26" t="str">
        <f t="shared" si="163"/>
        <v/>
      </c>
      <c r="N88" s="27"/>
      <c r="O88" s="27"/>
      <c r="P88" s="28" t="str">
        <f t="shared" si="164"/>
        <v/>
      </c>
      <c r="Q88" s="28" t="str">
        <f t="shared" si="145"/>
        <v/>
      </c>
      <c r="R88" s="28" t="str">
        <f t="shared" si="159"/>
        <v/>
      </c>
      <c r="S88" s="26" t="str">
        <f t="shared" si="146"/>
        <v/>
      </c>
      <c r="T88" s="26"/>
      <c r="U88" s="26"/>
      <c r="V88" s="29"/>
      <c r="W88" s="29"/>
      <c r="X88" s="30"/>
      <c r="Y88" s="30"/>
      <c r="Z88" s="26"/>
      <c r="AA88" s="26"/>
      <c r="AB88" s="26"/>
      <c r="AC88" s="26"/>
      <c r="AD88" s="26"/>
      <c r="AE88" s="31"/>
      <c r="AF88" s="31"/>
      <c r="AG88" s="32"/>
    </row>
    <row r="89" spans="1:33" ht="15" customHeight="1" x14ac:dyDescent="0.2">
      <c r="A89" s="91"/>
      <c r="B89" s="18"/>
      <c r="C89" s="19"/>
      <c r="D89" s="20"/>
      <c r="E89" s="21"/>
      <c r="F89" s="22"/>
      <c r="G89" s="23"/>
      <c r="H89" s="22"/>
      <c r="I89" s="24"/>
      <c r="J89" s="25" t="str">
        <f t="shared" si="160"/>
        <v/>
      </c>
      <c r="K89" s="26" t="str">
        <f t="shared" si="161"/>
        <v/>
      </c>
      <c r="L89" s="26" t="str">
        <f t="shared" si="162"/>
        <v/>
      </c>
      <c r="M89" s="26" t="str">
        <f t="shared" si="163"/>
        <v/>
      </c>
      <c r="N89" s="27"/>
      <c r="O89" s="27"/>
      <c r="P89" s="28" t="str">
        <f t="shared" si="164"/>
        <v/>
      </c>
      <c r="Q89" s="28" t="str">
        <f t="shared" si="145"/>
        <v/>
      </c>
      <c r="R89" s="28" t="str">
        <f t="shared" si="159"/>
        <v/>
      </c>
      <c r="S89" s="26" t="str">
        <f t="shared" si="146"/>
        <v/>
      </c>
      <c r="T89" s="26"/>
      <c r="U89" s="26"/>
      <c r="V89" s="29"/>
      <c r="W89" s="29"/>
      <c r="X89" s="30"/>
      <c r="Y89" s="30"/>
      <c r="Z89" s="26"/>
      <c r="AA89" s="26"/>
      <c r="AB89" s="26"/>
      <c r="AC89" s="26"/>
      <c r="AD89" s="26"/>
      <c r="AE89" s="31"/>
      <c r="AF89" s="31"/>
      <c r="AG89" s="32"/>
    </row>
    <row r="90" spans="1:33" ht="15" customHeight="1" x14ac:dyDescent="0.2">
      <c r="A90" s="91"/>
      <c r="B90" s="18"/>
      <c r="C90" s="19"/>
      <c r="D90" s="20"/>
      <c r="E90" s="21"/>
      <c r="F90" s="22"/>
      <c r="G90" s="23"/>
      <c r="H90" s="22"/>
      <c r="I90" s="24"/>
      <c r="J90" s="25" t="str">
        <f t="shared" si="160"/>
        <v/>
      </c>
      <c r="K90" s="26" t="str">
        <f t="shared" si="161"/>
        <v/>
      </c>
      <c r="L90" s="26" t="str">
        <f t="shared" si="162"/>
        <v/>
      </c>
      <c r="M90" s="26" t="str">
        <f t="shared" si="163"/>
        <v/>
      </c>
      <c r="N90" s="27"/>
      <c r="O90" s="27"/>
      <c r="P90" s="28" t="str">
        <f t="shared" si="164"/>
        <v/>
      </c>
      <c r="Q90" s="28" t="str">
        <f t="shared" si="145"/>
        <v/>
      </c>
      <c r="R90" s="28" t="str">
        <f t="shared" si="159"/>
        <v/>
      </c>
      <c r="S90" s="26" t="str">
        <f t="shared" si="146"/>
        <v/>
      </c>
      <c r="T90" s="26"/>
      <c r="U90" s="26"/>
      <c r="V90" s="29"/>
      <c r="W90" s="29"/>
      <c r="X90" s="30"/>
      <c r="Y90" s="30"/>
      <c r="Z90" s="26"/>
      <c r="AA90" s="26"/>
      <c r="AB90" s="26"/>
      <c r="AC90" s="26"/>
      <c r="AD90" s="26"/>
      <c r="AE90" s="31"/>
      <c r="AF90" s="31"/>
      <c r="AG90" s="32"/>
    </row>
    <row r="91" spans="1:33" ht="15.4" customHeight="1" thickBot="1" x14ac:dyDescent="0.25">
      <c r="A91" s="91"/>
      <c r="B91" s="18"/>
      <c r="C91" s="19"/>
      <c r="D91" s="20"/>
      <c r="E91" s="21"/>
      <c r="F91" s="22"/>
      <c r="G91" s="23"/>
      <c r="H91" s="22"/>
      <c r="I91" s="24"/>
      <c r="J91" s="33" t="str">
        <f t="shared" si="160"/>
        <v/>
      </c>
      <c r="K91" s="26" t="str">
        <f t="shared" si="161"/>
        <v/>
      </c>
      <c r="L91" s="26" t="str">
        <f t="shared" si="162"/>
        <v/>
      </c>
      <c r="M91" s="26" t="str">
        <f t="shared" si="163"/>
        <v/>
      </c>
      <c r="N91" s="27"/>
      <c r="O91" s="27"/>
      <c r="P91" s="28" t="str">
        <f t="shared" si="164"/>
        <v/>
      </c>
      <c r="Q91" s="28" t="str">
        <f t="shared" si="145"/>
        <v/>
      </c>
      <c r="R91" s="28" t="str">
        <f t="shared" si="159"/>
        <v/>
      </c>
      <c r="S91" s="26" t="str">
        <f t="shared" si="146"/>
        <v/>
      </c>
      <c r="T91" s="26" t="str">
        <f t="shared" ref="T91" si="213">IF(COUNTIF(E87:E91,"Vol")&gt;0,AVERAGEIF(E87:E91,"=Vol",K87:K91),"")</f>
        <v/>
      </c>
      <c r="U91" s="26" t="str">
        <f t="shared" ref="U91" si="214">IF(T91="","",MAX(70/(21*T91+30),1))</f>
        <v/>
      </c>
      <c r="V91" s="29">
        <f t="shared" ref="V91" si="215">MIN(F87,H87)</f>
        <v>0</v>
      </c>
      <c r="W91" s="29" t="str">
        <f t="shared" ref="W91" si="216">IF(I87&lt;&gt;"",VLOOKUP(1,I87:I91,1,1),"")</f>
        <v/>
      </c>
      <c r="X91" s="26" t="str">
        <f t="shared" ref="X91" si="217">IF(W91="","",(W91-V91)*24+IF(V91&gt;W91,24,0)+1.5)</f>
        <v/>
      </c>
      <c r="Y91" s="26" t="str">
        <f t="shared" ref="Y91" si="218">IF(E87&lt;&gt;"",IF(U91&lt;&gt;"",SUM(J87:J91)*U91,0)+SUM(L87:L91)/2,"")</f>
        <v/>
      </c>
      <c r="Z91" s="26" t="str">
        <f t="shared" ref="Z91" si="219">IF(X91="","",IF(COUNTIF(E87:E91,"Vol")&gt;0,MAX(5.74,X91),X91)/1.64)</f>
        <v/>
      </c>
      <c r="AA91" s="26" t="str">
        <f t="shared" ref="AA91" si="220">IF(Y91="","",MAX(Y91,Z91))</f>
        <v/>
      </c>
      <c r="AB91" s="26"/>
      <c r="AC91" s="26" t="str">
        <f>IF(AA91&lt;&gt;"",IF(INDEX($B$1:B91,MATCH(-1,$B$1:B91,-1))*5+MATCH(-1,$B$1:B91,-1)-1=ROW(),INDEX($B$1:B91,MATCH(-1,$B$1:B91,-1))*4,""),"")</f>
        <v/>
      </c>
      <c r="AD91" s="26" t="str">
        <f t="shared" ref="AD91" si="221">IF(AC91="","",MAX(AC91,AB91))</f>
        <v/>
      </c>
      <c r="AE91" s="29" t="str">
        <f t="shared" ref="AE91" si="222">IF(F87&lt;&gt;"",F87-(1.25/24),"")</f>
        <v/>
      </c>
      <c r="AF91" s="29" t="str">
        <f t="shared" ref="AF91" si="223">IF(W91&lt;&gt;"",W91+(0.5/24),"")</f>
        <v/>
      </c>
      <c r="AG91" s="34" t="str">
        <f t="shared" ref="AG91" si="224">IF(AF91&lt;&gt;"",IF(AND(AE91&lt;14/24,AF91&gt;12/24),1,0)+IF(AND(AE91&lt;21/24,AF91&gt;19/24),1,0)+IF(AND(AF91&lt;AE91, AE91&lt;21/24), 1,0)+IF(AND(AF91&lt;AE91, AF91&gt;12/24), 1,0),"")</f>
        <v/>
      </c>
    </row>
    <row r="92" spans="1:33" ht="16.149999999999999" customHeight="1" thickBot="1" x14ac:dyDescent="0.25">
      <c r="A92" s="92"/>
      <c r="B92" s="36"/>
      <c r="C92" s="37"/>
      <c r="D92" s="38"/>
      <c r="E92" s="39"/>
      <c r="F92" s="10"/>
      <c r="G92" s="11"/>
      <c r="H92" s="40"/>
      <c r="I92" s="41"/>
      <c r="J92" s="42" t="str">
        <f t="shared" si="160"/>
        <v/>
      </c>
      <c r="K92" s="43" t="str">
        <f t="shared" si="161"/>
        <v/>
      </c>
      <c r="L92" s="43" t="str">
        <f t="shared" si="162"/>
        <v/>
      </c>
      <c r="M92" s="43" t="str">
        <f t="shared" si="163"/>
        <v/>
      </c>
      <c r="N92" s="44"/>
      <c r="O92" s="44"/>
      <c r="P92" s="45" t="str">
        <f t="shared" si="164"/>
        <v/>
      </c>
      <c r="Q92" s="45" t="str">
        <f t="shared" si="145"/>
        <v/>
      </c>
      <c r="R92" s="45" t="str">
        <f t="shared" si="159"/>
        <v/>
      </c>
      <c r="S92" s="43" t="str">
        <f t="shared" si="146"/>
        <v/>
      </c>
      <c r="T92" s="43"/>
      <c r="U92" s="43"/>
      <c r="V92" s="46"/>
      <c r="W92" s="46"/>
      <c r="X92" s="43"/>
      <c r="Y92" s="43"/>
      <c r="Z92" s="43"/>
      <c r="AA92" s="43"/>
      <c r="AB92" s="43"/>
      <c r="AC92" s="43"/>
      <c r="AD92" s="43"/>
      <c r="AE92" s="46"/>
      <c r="AF92" s="46"/>
      <c r="AG92" s="47"/>
    </row>
    <row r="93" spans="1:33" ht="15.4" customHeight="1" x14ac:dyDescent="0.2">
      <c r="A93" s="91"/>
      <c r="B93" s="18"/>
      <c r="C93" s="19"/>
      <c r="D93" s="20"/>
      <c r="E93" s="21"/>
      <c r="F93" s="22"/>
      <c r="G93" s="23"/>
      <c r="H93" s="22"/>
      <c r="I93" s="24"/>
      <c r="J93" s="25" t="str">
        <f t="shared" si="160"/>
        <v/>
      </c>
      <c r="K93" s="26" t="str">
        <f t="shared" si="161"/>
        <v/>
      </c>
      <c r="L93" s="26" t="str">
        <f t="shared" si="162"/>
        <v/>
      </c>
      <c r="M93" s="26" t="str">
        <f t="shared" si="163"/>
        <v/>
      </c>
      <c r="N93" s="27"/>
      <c r="O93" s="27"/>
      <c r="P93" s="28" t="str">
        <f t="shared" si="164"/>
        <v/>
      </c>
      <c r="Q93" s="28" t="str">
        <f t="shared" si="145"/>
        <v/>
      </c>
      <c r="R93" s="28" t="str">
        <f t="shared" si="159"/>
        <v/>
      </c>
      <c r="S93" s="26" t="str">
        <f t="shared" si="146"/>
        <v/>
      </c>
      <c r="T93" s="26"/>
      <c r="U93" s="26"/>
      <c r="V93" s="29"/>
      <c r="W93" s="29"/>
      <c r="X93" s="30"/>
      <c r="Y93" s="30"/>
      <c r="Z93" s="26"/>
      <c r="AA93" s="26"/>
      <c r="AB93" s="26"/>
      <c r="AC93" s="26"/>
      <c r="AD93" s="26"/>
      <c r="AE93" s="31"/>
      <c r="AF93" s="31"/>
      <c r="AG93" s="32"/>
    </row>
    <row r="94" spans="1:33" ht="15" customHeight="1" x14ac:dyDescent="0.2">
      <c r="A94" s="91"/>
      <c r="B94" s="18"/>
      <c r="C94" s="19"/>
      <c r="D94" s="20"/>
      <c r="E94" s="21"/>
      <c r="F94" s="22"/>
      <c r="G94" s="23"/>
      <c r="H94" s="22"/>
      <c r="I94" s="24"/>
      <c r="J94" s="25" t="str">
        <f t="shared" si="160"/>
        <v/>
      </c>
      <c r="K94" s="26" t="str">
        <f t="shared" si="161"/>
        <v/>
      </c>
      <c r="L94" s="26" t="str">
        <f t="shared" si="162"/>
        <v/>
      </c>
      <c r="M94" s="26" t="str">
        <f t="shared" si="163"/>
        <v/>
      </c>
      <c r="N94" s="27"/>
      <c r="O94" s="27"/>
      <c r="P94" s="28" t="str">
        <f t="shared" si="164"/>
        <v/>
      </c>
      <c r="Q94" s="28" t="str">
        <f t="shared" si="145"/>
        <v/>
      </c>
      <c r="R94" s="28" t="str">
        <f t="shared" si="159"/>
        <v/>
      </c>
      <c r="S94" s="26" t="str">
        <f t="shared" si="146"/>
        <v/>
      </c>
      <c r="T94" s="26"/>
      <c r="U94" s="26"/>
      <c r="V94" s="29"/>
      <c r="W94" s="29"/>
      <c r="X94" s="30"/>
      <c r="Y94" s="30"/>
      <c r="Z94" s="26"/>
      <c r="AA94" s="26"/>
      <c r="AB94" s="26"/>
      <c r="AC94" s="26"/>
      <c r="AD94" s="26"/>
      <c r="AE94" s="31"/>
      <c r="AF94" s="31"/>
      <c r="AG94" s="32"/>
    </row>
    <row r="95" spans="1:33" ht="15" customHeight="1" x14ac:dyDescent="0.2">
      <c r="A95" s="91"/>
      <c r="B95" s="18"/>
      <c r="C95" s="19"/>
      <c r="D95" s="20"/>
      <c r="E95" s="21"/>
      <c r="F95" s="22"/>
      <c r="G95" s="23"/>
      <c r="H95" s="22"/>
      <c r="I95" s="24"/>
      <c r="J95" s="25" t="str">
        <f t="shared" si="160"/>
        <v/>
      </c>
      <c r="K95" s="26" t="str">
        <f t="shared" si="161"/>
        <v/>
      </c>
      <c r="L95" s="26" t="str">
        <f t="shared" si="162"/>
        <v/>
      </c>
      <c r="M95" s="26" t="str">
        <f t="shared" si="163"/>
        <v/>
      </c>
      <c r="N95" s="27"/>
      <c r="O95" s="27"/>
      <c r="P95" s="28" t="str">
        <f t="shared" si="164"/>
        <v/>
      </c>
      <c r="Q95" s="28" t="str">
        <f t="shared" si="145"/>
        <v/>
      </c>
      <c r="R95" s="28" t="str">
        <f t="shared" si="159"/>
        <v/>
      </c>
      <c r="S95" s="26" t="str">
        <f t="shared" si="146"/>
        <v/>
      </c>
      <c r="T95" s="26"/>
      <c r="U95" s="26"/>
      <c r="V95" s="29"/>
      <c r="W95" s="29"/>
      <c r="X95" s="30"/>
      <c r="Y95" s="30"/>
      <c r="Z95" s="26"/>
      <c r="AA95" s="26"/>
      <c r="AB95" s="26"/>
      <c r="AC95" s="26"/>
      <c r="AD95" s="26"/>
      <c r="AE95" s="31"/>
      <c r="AF95" s="31"/>
      <c r="AG95" s="32"/>
    </row>
    <row r="96" spans="1:33" ht="15" customHeight="1" thickBot="1" x14ac:dyDescent="0.25">
      <c r="A96" s="91"/>
      <c r="B96" s="48"/>
      <c r="C96" s="49"/>
      <c r="D96" s="50"/>
      <c r="E96" s="51"/>
      <c r="F96" s="52"/>
      <c r="G96" s="53"/>
      <c r="H96" s="52"/>
      <c r="I96" s="54"/>
      <c r="J96" s="55" t="str">
        <f t="shared" si="160"/>
        <v/>
      </c>
      <c r="K96" s="56" t="str">
        <f t="shared" si="161"/>
        <v/>
      </c>
      <c r="L96" s="56" t="str">
        <f t="shared" si="162"/>
        <v/>
      </c>
      <c r="M96" s="56" t="str">
        <f t="shared" si="163"/>
        <v/>
      </c>
      <c r="N96" s="57"/>
      <c r="O96" s="57"/>
      <c r="P96" s="58" t="str">
        <f t="shared" si="164"/>
        <v/>
      </c>
      <c r="Q96" s="58" t="str">
        <f t="shared" si="145"/>
        <v/>
      </c>
      <c r="R96" s="58" t="str">
        <f t="shared" si="159"/>
        <v/>
      </c>
      <c r="S96" s="56" t="str">
        <f t="shared" si="146"/>
        <v/>
      </c>
      <c r="T96" s="56" t="str">
        <f t="shared" ref="T96" si="225">IF(COUNTIF(E92:E96,"Vol")&gt;0,AVERAGEIF(E92:E96,"=Vol",K92:K96),"")</f>
        <v/>
      </c>
      <c r="U96" s="56" t="str">
        <f t="shared" ref="U96" si="226">IF(T96="","",MAX(70/(21*T96+30),1))</f>
        <v/>
      </c>
      <c r="V96" s="59">
        <f t="shared" ref="V96" si="227">MIN(F92,H92)</f>
        <v>0</v>
      </c>
      <c r="W96" s="59" t="str">
        <f t="shared" ref="W96" si="228">IF(I92&lt;&gt;"",VLOOKUP(1,I92:I96,1,1),"")</f>
        <v/>
      </c>
      <c r="X96" s="56" t="str">
        <f t="shared" ref="X96" si="229">IF(W96="","",(W96-V96)*24+IF(V96&gt;W96,24,0)+1.5)</f>
        <v/>
      </c>
      <c r="Y96" s="56" t="str">
        <f t="shared" ref="Y96" si="230">IF(E92&lt;&gt;"",IF(U96&lt;&gt;"",SUM(J92:J96)*U96,0)+SUM(L92:L96)/2,"")</f>
        <v/>
      </c>
      <c r="Z96" s="56" t="str">
        <f t="shared" ref="Z96" si="231">IF(X96="","",IF(COUNTIF(E92:E96,"Vol")&gt;0,MAX(5.74,X96),X96)/1.64)</f>
        <v/>
      </c>
      <c r="AA96" s="56" t="str">
        <f t="shared" ref="AA96" si="232">IF(Y96="","",MAX(Y96,Z96))</f>
        <v/>
      </c>
      <c r="AB96" s="56"/>
      <c r="AC96" s="56" t="str">
        <f>IF(AA96&lt;&gt;"",IF(INDEX($B$1:B96,MATCH(-1,$B$1:B96,-1))*5+MATCH(-1,$B$1:B96,-1)-1=ROW(),INDEX($B$1:B96,MATCH(-1,$B$1:B96,-1))*4,""),"")</f>
        <v/>
      </c>
      <c r="AD96" s="56" t="str">
        <f t="shared" ref="AD96" si="233">IF(AC96="","",MAX(AC96,AB96))</f>
        <v/>
      </c>
      <c r="AE96" s="59" t="str">
        <f t="shared" ref="AE96" si="234">IF(F92&lt;&gt;"",F92-(1.25/24),"")</f>
        <v/>
      </c>
      <c r="AF96" s="59" t="str">
        <f t="shared" ref="AF96" si="235">IF(W96&lt;&gt;"",W96+(0.5/24),"")</f>
        <v/>
      </c>
      <c r="AG96" s="60" t="str">
        <f t="shared" ref="AG96" si="236">IF(AF96&lt;&gt;"",IF(AND(AE96&lt;14/24,AF96&gt;12/24),1,0)+IF(AND(AE96&lt;21/24,AF96&gt;19/24),1,0)+IF(AND(AF96&lt;AE96, AE96&lt;21/24), 1,0)+IF(AND(AF96&lt;AE96, AF96&gt;12/24), 1,0),"")</f>
        <v/>
      </c>
    </row>
    <row r="97" spans="1:33" s="68" customFormat="1" ht="39.6" customHeight="1" thickBot="1" x14ac:dyDescent="0.25">
      <c r="A97" s="61" t="str">
        <f t="shared" ref="A97:AG97" si="237">A1</f>
        <v>Date</v>
      </c>
      <c r="B97" s="62" t="str">
        <f t="shared" si="237"/>
        <v>Nb jours d’engagement</v>
      </c>
      <c r="C97" s="62" t="str">
        <f t="shared" si="237"/>
        <v>Départ</v>
      </c>
      <c r="D97" s="62" t="str">
        <f t="shared" si="237"/>
        <v>Arrivée</v>
      </c>
      <c r="E97" s="63" t="str">
        <f t="shared" si="237"/>
        <v>Type</v>
      </c>
      <c r="F97" s="64" t="str">
        <f t="shared" si="237"/>
        <v>Départ prog</v>
      </c>
      <c r="G97" s="64" t="str">
        <f t="shared" si="237"/>
        <v>Arrivée prog</v>
      </c>
      <c r="H97" s="64" t="str">
        <f t="shared" si="237"/>
        <v>Bloc départ</v>
      </c>
      <c r="I97" s="64" t="str">
        <f t="shared" si="237"/>
        <v>Bloc arrivée</v>
      </c>
      <c r="J97" s="65" t="str">
        <f t="shared" si="237"/>
        <v>HDV Prog / HV100%(r)</v>
      </c>
      <c r="K97" s="65" t="str">
        <f t="shared" si="237"/>
        <v>HDV reélles</v>
      </c>
      <c r="L97" s="65" t="str">
        <f t="shared" si="237"/>
        <v>MEP</v>
      </c>
      <c r="M97" s="65" t="str">
        <f t="shared" si="237"/>
        <v>Hcs / Hcsr</v>
      </c>
      <c r="N97" s="64" t="str">
        <f t="shared" si="237"/>
        <v>Fin nuit</v>
      </c>
      <c r="O97" s="64" t="str">
        <f t="shared" si="237"/>
        <v>Début nuit</v>
      </c>
      <c r="P97" s="64" t="str">
        <f t="shared" si="237"/>
        <v>HDN Prog</v>
      </c>
      <c r="Q97" s="64" t="str">
        <f t="shared" si="237"/>
        <v>HDN Réal</v>
      </c>
      <c r="R97" s="65" t="str">
        <f t="shared" si="237"/>
        <v>HDV nuit</v>
      </c>
      <c r="S97" s="65" t="str">
        <f t="shared" si="237"/>
        <v>Hcnuit</v>
      </c>
      <c r="T97" s="65" t="str">
        <f t="shared" si="237"/>
        <v>Tme</v>
      </c>
      <c r="U97" s="66" t="str">
        <f t="shared" si="237"/>
        <v>Cmt</v>
      </c>
      <c r="V97" s="66" t="str">
        <f t="shared" si="237"/>
        <v>Premier Bloc</v>
      </c>
      <c r="W97" s="66" t="str">
        <f t="shared" si="237"/>
        <v>Dernier Bloc</v>
      </c>
      <c r="X97" s="65" t="str">
        <f t="shared" si="237"/>
        <v>TR</v>
      </c>
      <c r="Y97" s="65" t="str">
        <f t="shared" si="237"/>
        <v>Hcv</v>
      </c>
      <c r="Z97" s="65" t="str">
        <f t="shared" si="237"/>
        <v>Hct</v>
      </c>
      <c r="AA97" s="65" t="str">
        <f t="shared" si="237"/>
        <v>H1</v>
      </c>
      <c r="AB97" s="65" t="str">
        <f t="shared" si="237"/>
        <v>∑H1</v>
      </c>
      <c r="AC97" s="65" t="str">
        <f t="shared" si="237"/>
        <v>Hca</v>
      </c>
      <c r="AD97" s="65" t="str">
        <f t="shared" si="237"/>
        <v>H2</v>
      </c>
      <c r="AE97" s="65" t="str">
        <f t="shared" si="237"/>
        <v>Début TS</v>
      </c>
      <c r="AF97" s="65" t="str">
        <f t="shared" si="237"/>
        <v>Fin TS</v>
      </c>
      <c r="AG97" s="67" t="str">
        <f t="shared" si="237"/>
        <v>Indemnités repas</v>
      </c>
    </row>
    <row r="98" spans="1:33" s="79" customFormat="1" ht="39.6" customHeight="1" thickBot="1" x14ac:dyDescent="0.25">
      <c r="A98" s="69" t="s">
        <v>32</v>
      </c>
      <c r="B98" s="70">
        <f>SUM(B2:B96)</f>
        <v>0</v>
      </c>
      <c r="C98" s="71"/>
      <c r="D98" s="71"/>
      <c r="E98" s="72"/>
      <c r="F98" s="73"/>
      <c r="G98" s="73"/>
      <c r="H98" s="73"/>
      <c r="I98" s="73"/>
      <c r="J98" s="74">
        <f>SUM(J2:J96)</f>
        <v>0</v>
      </c>
      <c r="K98" s="74">
        <f>SUM(K2:K96)</f>
        <v>0</v>
      </c>
      <c r="L98" s="74"/>
      <c r="M98" s="74">
        <f>SUM(M2:M96)</f>
        <v>0</v>
      </c>
      <c r="N98" s="73"/>
      <c r="O98" s="73"/>
      <c r="P98" s="73"/>
      <c r="Q98" s="73"/>
      <c r="R98" s="74">
        <f>SUM(R2:R96)</f>
        <v>0</v>
      </c>
      <c r="S98" s="74">
        <f>SUM(S2:S96)</f>
        <v>0</v>
      </c>
      <c r="T98" s="74" t="str">
        <f>IF(T6&lt;&gt;"",AVERAGE(T2:T96),"")</f>
        <v/>
      </c>
      <c r="U98" s="75"/>
      <c r="V98" s="75"/>
      <c r="W98" s="75"/>
      <c r="X98" s="74"/>
      <c r="Y98" s="74"/>
      <c r="Z98" s="74"/>
      <c r="AA98" s="74"/>
      <c r="AB98" s="74"/>
      <c r="AC98" s="74"/>
      <c r="AD98" s="74">
        <f>SUM(AD2:AD96)</f>
        <v>0</v>
      </c>
      <c r="AE98" s="76"/>
      <c r="AF98" s="77"/>
      <c r="AG98" s="78">
        <f>SUM(AG2:AG96)</f>
        <v>0</v>
      </c>
    </row>
  </sheetData>
  <dataValidations count="1">
    <dataValidation type="list" allowBlank="1" showInputMessage="1" showErrorMessage="1" sqref="E2:E96">
      <formula1>"Vol,Mep,Sol,Déleg."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B30"/>
  <sheetViews>
    <sheetView topLeftCell="A5" zoomScale="80" zoomScaleNormal="80" workbookViewId="0">
      <selection activeCell="B30" sqref="B30"/>
    </sheetView>
  </sheetViews>
  <sheetFormatPr baseColWidth="10" defaultColWidth="9.19921875" defaultRowHeight="15.75" x14ac:dyDescent="0.2"/>
  <cols>
    <col min="1" max="1" width="18.5" style="2"/>
    <col min="2" max="2" width="18.5" style="3"/>
    <col min="3" max="16384" width="9.19921875" style="1"/>
  </cols>
  <sheetData>
    <row r="1" spans="1:2" ht="16.5" thickBot="1" x14ac:dyDescent="0.25">
      <c r="A1" s="97" t="s">
        <v>33</v>
      </c>
      <c r="B1" s="98">
        <v>0</v>
      </c>
    </row>
    <row r="2" spans="1:2" ht="16.5" thickBot="1" x14ac:dyDescent="0.25">
      <c r="A2" s="97" t="s">
        <v>34</v>
      </c>
      <c r="B2" s="99" t="s">
        <v>35</v>
      </c>
    </row>
    <row r="3" spans="1:2" x14ac:dyDescent="0.2">
      <c r="A3" s="83"/>
      <c r="B3" s="96"/>
    </row>
    <row r="4" spans="1:2" x14ac:dyDescent="0.2">
      <c r="A4" s="85" t="s">
        <v>36</v>
      </c>
      <c r="B4" s="93">
        <f>IF(B2="CDB",1200,800)*1.02^B1</f>
        <v>800</v>
      </c>
    </row>
    <row r="5" spans="1:2" x14ac:dyDescent="0.2">
      <c r="A5" s="85" t="s">
        <v>37</v>
      </c>
      <c r="B5" s="93">
        <f>IF(B2="CDB",98.06,51.52)*1.02^B1</f>
        <v>51.52</v>
      </c>
    </row>
    <row r="6" spans="1:2" x14ac:dyDescent="0.2">
      <c r="A6" s="82" t="s">
        <v>38</v>
      </c>
      <c r="B6" s="93">
        <f>IF(B2="CDB",121.5,64.33)*1.02^B1</f>
        <v>64.33</v>
      </c>
    </row>
    <row r="7" spans="1:2" x14ac:dyDescent="0.2">
      <c r="A7" s="82" t="s">
        <v>39</v>
      </c>
      <c r="B7" s="93">
        <f>B4+65*B5</f>
        <v>4148.8</v>
      </c>
    </row>
    <row r="8" spans="1:2" x14ac:dyDescent="0.2">
      <c r="A8" s="82"/>
      <c r="B8" s="86"/>
    </row>
    <row r="9" spans="1:2" x14ac:dyDescent="0.2">
      <c r="A9" s="82" t="s">
        <v>40</v>
      </c>
      <c r="B9" s="87">
        <f>Planning!M98+Planning!S98+Planning!AD98</f>
        <v>0</v>
      </c>
    </row>
    <row r="10" spans="1:2" ht="16.5" thickBot="1" x14ac:dyDescent="0.25">
      <c r="A10" s="83"/>
      <c r="B10" s="101"/>
    </row>
    <row r="11" spans="1:2" ht="16.5" thickBot="1" x14ac:dyDescent="0.25">
      <c r="A11" s="100" t="s">
        <v>41</v>
      </c>
      <c r="B11" s="98">
        <v>0</v>
      </c>
    </row>
    <row r="12" spans="1:2" x14ac:dyDescent="0.2">
      <c r="A12" s="85" t="s">
        <v>42</v>
      </c>
      <c r="B12" s="102">
        <f>B11*2.17</f>
        <v>0</v>
      </c>
    </row>
    <row r="13" spans="1:2" x14ac:dyDescent="0.2">
      <c r="A13" s="85"/>
      <c r="B13" s="87"/>
    </row>
    <row r="14" spans="1:2" x14ac:dyDescent="0.2">
      <c r="A14" s="85" t="s">
        <v>43</v>
      </c>
      <c r="B14" s="87">
        <f>75-B11*2.5</f>
        <v>75</v>
      </c>
    </row>
    <row r="15" spans="1:2" x14ac:dyDescent="0.2">
      <c r="A15" s="82" t="s">
        <v>44</v>
      </c>
      <c r="B15" s="87">
        <f>MAX(0,B9-B14)</f>
        <v>0</v>
      </c>
    </row>
    <row r="16" spans="1:2" x14ac:dyDescent="0.2">
      <c r="A16" s="83"/>
      <c r="B16" s="84"/>
    </row>
    <row r="17" spans="1:2" x14ac:dyDescent="0.2">
      <c r="A17" s="83" t="s">
        <v>45</v>
      </c>
      <c r="B17" s="94">
        <f>B7-B12*B5</f>
        <v>4148.8</v>
      </c>
    </row>
    <row r="18" spans="1:2" x14ac:dyDescent="0.2">
      <c r="A18" s="85" t="s">
        <v>46</v>
      </c>
      <c r="B18" s="93">
        <f>(MIN(B14,B9)-MIN(65,B9)+B12)*B5</f>
        <v>0</v>
      </c>
    </row>
    <row r="19" spans="1:2" x14ac:dyDescent="0.2">
      <c r="A19" s="82" t="s">
        <v>47</v>
      </c>
      <c r="B19" s="93">
        <f>B15*(B6+B4/75)*1.25</f>
        <v>0</v>
      </c>
    </row>
    <row r="20" spans="1:2" x14ac:dyDescent="0.2">
      <c r="A20" s="83"/>
      <c r="B20" s="88"/>
    </row>
    <row r="21" spans="1:2" x14ac:dyDescent="0.2">
      <c r="A21" s="83" t="s">
        <v>42</v>
      </c>
      <c r="B21" s="94">
        <f>B12*B5</f>
        <v>0</v>
      </c>
    </row>
    <row r="22" spans="1:2" x14ac:dyDescent="0.2">
      <c r="A22" s="83"/>
      <c r="B22" s="88"/>
    </row>
    <row r="23" spans="1:2" x14ac:dyDescent="0.2">
      <c r="A23" s="83" t="s">
        <v>48</v>
      </c>
      <c r="B23" s="94">
        <v>0</v>
      </c>
    </row>
    <row r="24" spans="1:2" x14ac:dyDescent="0.2">
      <c r="A24" s="83"/>
      <c r="B24" s="84"/>
    </row>
    <row r="25" spans="1:2" x14ac:dyDescent="0.2">
      <c r="A25" s="83" t="s">
        <v>49</v>
      </c>
      <c r="B25" s="94">
        <v>100</v>
      </c>
    </row>
    <row r="26" spans="1:2" x14ac:dyDescent="0.2">
      <c r="A26" s="83" t="s">
        <v>50</v>
      </c>
      <c r="B26" s="94">
        <v>22</v>
      </c>
    </row>
    <row r="27" spans="1:2" x14ac:dyDescent="0.2">
      <c r="A27" s="83" t="s">
        <v>31</v>
      </c>
      <c r="B27" s="94">
        <f>Planning!AG98*22</f>
        <v>0</v>
      </c>
    </row>
    <row r="28" spans="1:2" x14ac:dyDescent="0.2">
      <c r="A28" s="83"/>
      <c r="B28" s="84"/>
    </row>
    <row r="29" spans="1:2" ht="28.15" customHeight="1" x14ac:dyDescent="0.2">
      <c r="A29" s="82" t="s">
        <v>51</v>
      </c>
      <c r="B29" s="93">
        <f>B7+B18+B19+B23+B25+B26+B27</f>
        <v>4270.8</v>
      </c>
    </row>
    <row r="30" spans="1:2" ht="28.15" customHeight="1" x14ac:dyDescent="0.2">
      <c r="A30" s="89" t="s">
        <v>52</v>
      </c>
      <c r="B30" s="95">
        <f>B29*0.8</f>
        <v>3416.6400000000003</v>
      </c>
    </row>
  </sheetData>
  <dataValidations count="2">
    <dataValidation type="list" allowBlank="1" showInputMessage="1" showErrorMessage="1" sqref="B1">
      <formula1>"0,1,2,3,4,5,6,7,8,9,10,11,12,13,14,15,16,17,18,19,20"</formula1>
      <formula2>0</formula2>
    </dataValidation>
    <dataValidation type="list" allowBlank="1" showInputMessage="1" showErrorMessage="1" sqref="B2">
      <formula1>"OPL,CDB"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Roman,Normal"&amp;A</oddHeader>
    <oddFooter>&amp;C&amp;"Times New Roman,Normal"Page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Planning</vt:lpstr>
      <vt:lpstr>Décompte Mensuel</vt:lpstr>
      <vt:lpstr>Type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</dc:creator>
  <cp:lastModifiedBy>Aude CARPENTIER VERMEULEN</cp:lastModifiedBy>
  <cp:revision>0</cp:revision>
  <dcterms:created xsi:type="dcterms:W3CDTF">2014-07-28T13:52:20Z</dcterms:created>
  <dcterms:modified xsi:type="dcterms:W3CDTF">2014-08-26T15:33:34Z</dcterms:modified>
  <dc:language>fr-FR</dc:language>
</cp:coreProperties>
</file>