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lanning" sheetId="1" state="visible" r:id="rId2"/>
    <sheet name="Décompte Mensuel" sheetId="2" state="visible" r:id="rId3"/>
  </sheets>
  <definedNames>
    <definedName function="false" hidden="false" name="Type" vbProcedure="false">Planning!$AG$2:$AG$5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<sst xmlns="http://schemas.openxmlformats.org/spreadsheetml/2006/main" count="65" uniqueCount="58">
  <si>
    <t>Date</t>
  </si>
  <si>
    <t>Nb jours d’engagement</t>
  </si>
  <si>
    <t>Départ</t>
  </si>
  <si>
    <t>Arrivée</t>
  </si>
  <si>
    <t>Type</t>
  </si>
  <si>
    <t>Départ prog</t>
  </si>
  <si>
    <t>Arrivée prog</t>
  </si>
  <si>
    <t>Bloc départ</t>
  </si>
  <si>
    <t>Bloc arrivée</t>
  </si>
  <si>
    <t>HDV Prog / HV100%(r)</t>
  </si>
  <si>
    <t>HDV reélles</t>
  </si>
  <si>
    <t>MEP</t>
  </si>
  <si>
    <t>Hcs / Hcsr</t>
  </si>
  <si>
    <t>Fin nuit</t>
  </si>
  <si>
    <t>Début nuit</t>
  </si>
  <si>
    <t>HDN Prog</t>
  </si>
  <si>
    <t>HDN Réal</t>
  </si>
  <si>
    <t>HDV nuit</t>
  </si>
  <si>
    <t>Hcnuit</t>
  </si>
  <si>
    <t>Tme</t>
  </si>
  <si>
    <t>Cmt</t>
  </si>
  <si>
    <t>Premier Bloc</t>
  </si>
  <si>
    <t>Dernier Bloc</t>
  </si>
  <si>
    <t>TR</t>
  </si>
  <si>
    <t>Hcv</t>
  </si>
  <si>
    <t>Hct</t>
  </si>
  <si>
    <t>H1</t>
  </si>
  <si>
    <r>
      <t xml:space="preserve">∑</t>
    </r>
    <r>
      <rPr>
        <b val="true"/>
        <sz val="8"/>
        <rFont val="Calibri"/>
        <family val="2"/>
      </rPr>
      <t xml:space="preserve">H1</t>
    </r>
  </si>
  <si>
    <t>Hca</t>
  </si>
  <si>
    <t>H2</t>
  </si>
  <si>
    <t>Début TS</t>
  </si>
  <si>
    <t>Fin TS</t>
  </si>
  <si>
    <t>Indemnités repas</t>
  </si>
  <si>
    <t>ORY</t>
  </si>
  <si>
    <t>TLS</t>
  </si>
  <si>
    <t>BOD</t>
  </si>
  <si>
    <t>Mep</t>
  </si>
  <si>
    <t>Totaux</t>
  </si>
  <si>
    <t>Ancienneté</t>
  </si>
  <si>
    <t>Fonction</t>
  </si>
  <si>
    <t>OPL</t>
  </si>
  <si>
    <t>Fixe</t>
  </si>
  <si>
    <t>PV</t>
  </si>
  <si>
    <t>PV&gt;75HC</t>
  </si>
  <si>
    <t>SMMG</t>
  </si>
  <si>
    <t>Total HC</t>
  </si>
  <si>
    <t>Jours de congé</t>
  </si>
  <si>
    <t>HC Congés</t>
  </si>
  <si>
    <t>Seuil HS</t>
  </si>
  <si>
    <t>HS</t>
  </si>
  <si>
    <t>SMMG après congés</t>
  </si>
  <si>
    <t>PV Comp.</t>
  </si>
  <si>
    <t>PV HS + Majoration</t>
  </si>
  <si>
    <t>Prime d'incitation</t>
  </si>
  <si>
    <t>Indemnité transport</t>
  </si>
  <si>
    <t>Ind. Entretien uniforme</t>
  </si>
  <si>
    <t>Brut</t>
  </si>
  <si>
    <t>Net estimé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</si>
</sst>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H:MM;@"/>
    <numFmt numFmtId="166" formatCode="0.00"/>
    <numFmt numFmtId="167" formatCode="0.0000"/>
    <numFmt numFmtId="168" formatCode="DD/MM/YY"/>
    <numFmt numFmtId="169" formatCode="HH:MM"/>
    <numFmt numFmtId="170" formatCode="\ * #,##0.00,&quot;   &quot;;\-* #,##0.00,&quot;   &quot;;\ * \-#&quot;    &quot;;@\ "/>
    <numFmt numFmtId="171" formatCode="H:MM:SS\ AM/PM"/>
    <numFmt numFmtId="172" formatCode="0"/>
    <numFmt numFmtId="173" formatCode="\ * #,##0.00,&quot;€ &quot;;\-* #,##0.00,&quot;€ &quot;;\ * \-#&quot; € &quot;;@\ "/>
    <numFmt numFmtId="174" formatCode="#,##0.00\ [$€-40C];\-#,##0.00\ [$€-40C]"/>
    <numFmt numFmtId="175" formatCode="#,##0.00\ [$€-40C];[RED]\-#,##0.00\ [$€-40C]"/>
  </numFmts>
  <fonts count="10">
    <font>
      <sz val="12"/>
      <name val="Verdan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Helvetica Neue"/>
      <family val="0"/>
    </font>
    <font>
      <b val="true"/>
      <sz val="10"/>
      <name val="Helvetica Neue"/>
      <family val="0"/>
    </font>
    <font>
      <b val="true"/>
      <sz val="10"/>
      <name val="Calibri"/>
      <family val="2"/>
    </font>
    <font>
      <b val="true"/>
      <sz val="8"/>
      <name val="Calibri"/>
      <family val="2"/>
    </font>
    <font>
      <sz val="10"/>
      <name val="Verdana"/>
      <family val="2"/>
    </font>
    <font>
      <b val="true"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FE7F5"/>
        <bgColor rgb="FFCCFFFF"/>
      </patternFill>
    </fill>
    <fill>
      <patternFill patternType="solid">
        <fgColor rgb="FFFFFFFF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/>
      <top style="hair">
        <color rgb="FFCCCCCC"/>
      </top>
      <bottom/>
      <diagonal/>
    </border>
    <border diagonalUp="false" diagonalDown="false">
      <left/>
      <right/>
      <top style="hair">
        <color rgb="FFCCCCCC"/>
      </top>
      <bottom/>
      <diagonal/>
    </border>
    <border diagonalUp="false" diagonalDown="false">
      <left/>
      <right style="hair">
        <color rgb="FFCCCCCC"/>
      </right>
      <top style="hair">
        <color rgb="FFCCCCCC"/>
      </top>
      <bottom/>
      <diagonal/>
    </border>
    <border diagonalUp="false" diagonalDown="false">
      <left style="hair">
        <color rgb="FF808080"/>
      </left>
      <right/>
      <top style="hair">
        <color rgb="FF808080"/>
      </top>
      <bottom/>
      <diagonal/>
    </border>
    <border diagonalUp="false" diagonalDown="false">
      <left style="hair">
        <color rgb="FFCCCCCC"/>
      </left>
      <right/>
      <top/>
      <bottom/>
      <diagonal/>
    </border>
    <border diagonalUp="false" diagonalDown="false">
      <left/>
      <right style="hair">
        <color rgb="FFCCCCCC"/>
      </right>
      <top/>
      <bottom/>
      <diagonal/>
    </border>
    <border diagonalUp="false" diagonalDown="false">
      <left style="hair">
        <color rgb="FF808080"/>
      </left>
      <right/>
      <top/>
      <bottom/>
      <diagonal/>
    </border>
    <border diagonalUp="false" diagonalDown="false">
      <left style="hair">
        <color rgb="FFCCCCCC"/>
      </left>
      <right/>
      <top/>
      <bottom style="hair">
        <color rgb="FFCCCCCC"/>
      </bottom>
      <diagonal/>
    </border>
    <border diagonalUp="false" diagonalDown="false">
      <left/>
      <right/>
      <top/>
      <bottom style="hair">
        <color rgb="FFCCCCCC"/>
      </bottom>
      <diagonal/>
    </border>
    <border diagonalUp="false" diagonalDown="false">
      <left/>
      <right style="hair">
        <color rgb="FFCCCCCC"/>
      </right>
      <top/>
      <bottom style="hair">
        <color rgb="FFCCCCCC"/>
      </bottom>
      <diagonal/>
    </border>
    <border diagonalUp="false" diagonalDown="false">
      <left style="hair">
        <color rgb="FF808080"/>
      </left>
      <right/>
      <top/>
      <bottom style="hair">
        <color rgb="FF808080"/>
      </bottom>
      <diagonal/>
    </border>
    <border diagonalUp="false" diagonalDown="false">
      <left style="hair">
        <color rgb="FF808080"/>
      </left>
      <right/>
      <top style="hair">
        <color rgb="FF808080"/>
      </top>
      <bottom style="hair">
        <color rgb="FF808080"/>
      </bottom>
      <diagonal/>
    </border>
    <border diagonalUp="false" diagonalDown="false">
      <left/>
      <right style="hair">
        <color rgb="FF808080"/>
      </right>
      <top style="hair">
        <color rgb="FF808080"/>
      </top>
      <bottom style="hair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top" textRotation="0" wrapText="true" indent="0" shrinkToFit="false"/>
    </xf>
    <xf numFmtId="41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top" textRotation="0" wrapText="tru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4" fillId="3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4" fillId="3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3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3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3" borderId="5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3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1" fontId="4" fillId="3" borderId="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3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4" fillId="3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4" fillId="3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3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3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3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3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4" fillId="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4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5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1" fontId="4" fillId="0" borderId="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4" fillId="0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4" fillId="0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top" textRotation="0" wrapText="tru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4" fillId="2" borderId="1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1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0" borderId="1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4" fillId="2" borderId="1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8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6" fontId="5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0" fillId="0" borderId="0" xfId="17" applyFont="false" applyBorder="true" applyAlignment="false" applyProtection="true">
      <alignment horizontal="general" vertical="top" textRotation="0" wrapText="true" indent="0" shrinkToFit="false"/>
      <protection locked="true" hidden="false"/>
    </xf>
    <xf numFmtId="164" fontId="9" fillId="2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8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5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4" fillId="0" borderId="1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4" fillId="0" borderId="18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4" fillId="0" borderId="18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4" fillId="0" borderId="1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74" fontId="8" fillId="0" borderId="18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4" fontId="5" fillId="0" borderId="18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9" fillId="0" borderId="18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147240</xdr:colOff>
      <xdr:row>0</xdr:row>
      <xdr:rowOff>0</xdr:rowOff>
    </xdr:from>
    <xdr:to>
      <xdr:col>2</xdr:col>
      <xdr:colOff>516240</xdr:colOff>
      <xdr:row>0</xdr:row>
      <xdr:rowOff>265320</xdr:rowOff>
    </xdr:to>
    <xdr:sp>
      <xdr:nvSpPr>
        <xdr:cNvPr id="0" name="CustomShape 1"/>
        <xdr:cNvSpPr/>
      </xdr:nvSpPr>
      <xdr:spPr>
        <a:xfrm>
          <a:off x="1587240" y="0"/>
          <a:ext cx="369000" cy="265320"/>
        </a:xfrm>
        <a:prstGeom prst="rect">
          <a:avLst/>
        </a:prstGeom>
        <a:noFill/>
        <a:ln w="12600">
          <a:noFill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Y10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F8" activeCellId="0" sqref="F8"/>
    </sheetView>
  </sheetViews>
  <sheetFormatPr defaultRowHeight="13.95"/>
  <cols>
    <col collapsed="false" hidden="false" max="13" min="1" style="1" width="7.40740740740741"/>
    <col collapsed="false" hidden="true" max="15" min="14" style="2" width="0"/>
    <col collapsed="false" hidden="true" max="18" min="16" style="1" width="0"/>
    <col collapsed="false" hidden="false" max="21" min="19" style="1" width="7.40740740740741"/>
    <col collapsed="false" hidden="true" max="23" min="22" style="1" width="0"/>
    <col collapsed="false" hidden="false" max="30" min="24" style="1" width="7.40740740740741"/>
    <col collapsed="false" hidden="true" max="32" min="31" style="1" width="0"/>
    <col collapsed="false" hidden="false" max="33" min="33" style="1" width="8.36296296296296"/>
    <col collapsed="false" hidden="false" max="259" min="34" style="1" width="6.45925925925926"/>
    <col collapsed="false" hidden="false" max="1025" min="260" style="0" width="6.45925925925926"/>
  </cols>
  <sheetData>
    <row r="1" customFormat="false" ht="39.7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7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</row>
    <row r="2" customFormat="false" ht="16.05" hidden="false" customHeight="true" outlineLevel="0" collapsed="false">
      <c r="A2" s="8" t="n">
        <v>40390</v>
      </c>
      <c r="B2" s="9" t="n">
        <v>2</v>
      </c>
      <c r="C2" s="10" t="s">
        <v>33</v>
      </c>
      <c r="D2" s="11" t="s">
        <v>34</v>
      </c>
      <c r="E2" s="9" t="str">
        <f aca="false">IF(ISBLANK(C2),"","Vol")</f>
        <v>Vol</v>
      </c>
      <c r="F2" s="12" t="n">
        <v>0.25</v>
      </c>
      <c r="G2" s="13" t="n">
        <v>0.305555555555556</v>
      </c>
      <c r="H2" s="12" t="n">
        <f aca="false">IF(ISBLANK(F2),"",F2)</f>
        <v>0.25</v>
      </c>
      <c r="I2" s="13" t="n">
        <f aca="false">IF(ISBLANK(G2),"",G2)</f>
        <v>0.305555555555556</v>
      </c>
      <c r="J2" s="14" t="n">
        <f aca="false">IF(OR(ISBLANK(F2),E2&lt;&gt;"Vol"),"",(G2-F2)*24+IF(F2&gt;G2,24,0))</f>
        <v>1.33333333333333</v>
      </c>
      <c r="K2" s="15" t="n">
        <f aca="false">IF(OR(ISBLANK(F2),E2&lt;&gt;"Vol"),"",(I2-H2)*24+IF(F2&gt;G2,24,0))</f>
        <v>1.33333333333333</v>
      </c>
      <c r="L2" s="15" t="str">
        <f aca="false">IF(OR(ISBLANK(F2),E2&lt;&gt;"Mep"),"",(G2-F2)*24+IF(F2&gt;G2,24,0))</f>
        <v/>
      </c>
      <c r="M2" s="15" t="str">
        <f aca="false">IF(OR(E2="Sol",E2="Déleg."),IF(E2="Sol",4,0)+IF(E2="Déleg.",6,0),"")</f>
        <v/>
      </c>
      <c r="N2" s="16" t="n">
        <v>0.375</v>
      </c>
      <c r="O2" s="16" t="n">
        <v>0.875</v>
      </c>
      <c r="P2" s="17" t="n">
        <f aca="false">IF(J2="","",IF(F2&lt;G2,MIN(G2,$N$2)-MIN(F2,$N$2)+MAX(G2,$O$2)-MAX(F2,$O$2),"24:00:00"-MAX(F2,$O$2)+MIN(G2,$N$2)))</f>
        <v>0.0555555555555556</v>
      </c>
      <c r="Q2" s="17" t="n">
        <f aca="false">IF(K2="","",IF(H2&lt;I2,MIN(I2,$N$2)-MIN(H2,$N$2)+MAX(I2,$O$2)-MAX(H2,$O$2),"24:00:00"-MAX(H2,$O$2)+MIN(I2,$N$2)))</f>
        <v>0.0555555555555556</v>
      </c>
      <c r="R2" s="18" t="n">
        <f aca="false">IF(Q2="","",MAX(P2,Q2)*24)</f>
        <v>1.33333333333333</v>
      </c>
      <c r="S2" s="15" t="n">
        <f aca="false">IF(R2="","",R2*0.2)</f>
        <v>0.266666666666667</v>
      </c>
      <c r="T2" s="19"/>
      <c r="U2" s="20"/>
      <c r="V2" s="21"/>
      <c r="W2" s="21"/>
      <c r="X2" s="22"/>
      <c r="Y2" s="22"/>
      <c r="Z2" s="22"/>
      <c r="AA2" s="22"/>
      <c r="AB2" s="22"/>
      <c r="AC2" s="22"/>
      <c r="AD2" s="23"/>
      <c r="AE2" s="23"/>
      <c r="AF2" s="23"/>
      <c r="AG2" s="23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</row>
    <row r="3" customFormat="false" ht="15.45" hidden="false" customHeight="true" outlineLevel="0" collapsed="false">
      <c r="A3" s="24"/>
      <c r="B3" s="25"/>
      <c r="C3" s="26" t="s">
        <v>34</v>
      </c>
      <c r="D3" s="27" t="s">
        <v>33</v>
      </c>
      <c r="E3" s="28" t="str">
        <f aca="false">IF(ISBLANK(C3),"","Vol")</f>
        <v>Vol</v>
      </c>
      <c r="F3" s="29" t="n">
        <v>0.333333333333333</v>
      </c>
      <c r="G3" s="30" t="n">
        <v>0.381944444444444</v>
      </c>
      <c r="H3" s="31" t="n">
        <f aca="false">IF(ISBLANK(F3),"",F3)</f>
        <v>0.333333333333333</v>
      </c>
      <c r="I3" s="32" t="n">
        <f aca="false">IF(ISBLANK(G3),"",G3)</f>
        <v>0.381944444444444</v>
      </c>
      <c r="J3" s="33" t="n">
        <f aca="false">IF(OR(ISBLANK(F3),E3&lt;&gt;"Vol"),"",(G3-F3)*24+IF(F3&gt;G3,24,0))</f>
        <v>1.16666666666667</v>
      </c>
      <c r="K3" s="34" t="n">
        <f aca="false">IF(OR(ISBLANK(F3),E3&lt;&gt;"Vol"),"",(I3-H3)*24+IF(F3&gt;G3,24,0))</f>
        <v>1.16666666666667</v>
      </c>
      <c r="L3" s="34" t="str">
        <f aca="false">IF(OR(ISBLANK(F3),E3&lt;&gt;"Mep"),"",(G3-F3)*24+IF(F3&gt;G3,24,0))</f>
        <v/>
      </c>
      <c r="M3" s="34" t="str">
        <f aca="false">IF(OR(E3="Sol",E3="Déleg."),IF(E3="Sol",4,0)+IF(E3="Déleg.",6,0),"")</f>
        <v/>
      </c>
      <c r="N3" s="35"/>
      <c r="O3" s="35"/>
      <c r="P3" s="36" t="n">
        <f aca="false">IF(J3="","",IF(F3&lt;G3,MIN(G3,$N$2)-MIN(F3,$N$2)+MAX(G3,$O$2)-MAX(F3,$O$2),"24:00:00"-MAX(F3,$O$2)+MIN(G3,$N$2)))</f>
        <v>0.0416666666666667</v>
      </c>
      <c r="Q3" s="36" t="n">
        <f aca="false">IF(K3="","",IF(H3&lt;I3,MIN(I3,$N$2)-MIN(H3,$N$2)+MAX(I3,$O$2)-MAX(H3,$O$2),"24:00:00"-MAX(H3,$O$2)+MIN(I3,$N$2)))</f>
        <v>0.0416666666666667</v>
      </c>
      <c r="R3" s="37" t="n">
        <f aca="false">IF(Q3="","",MAX(P3,Q3)*24)</f>
        <v>1</v>
      </c>
      <c r="S3" s="34" t="n">
        <f aca="false">IF(R3="","",R3*0.2)</f>
        <v>0.2</v>
      </c>
      <c r="T3" s="38"/>
      <c r="U3" s="39"/>
      <c r="V3" s="40"/>
      <c r="W3" s="40"/>
      <c r="X3" s="41"/>
      <c r="Y3" s="41"/>
      <c r="Z3" s="42"/>
      <c r="AA3" s="42"/>
      <c r="AB3" s="42"/>
      <c r="AC3" s="42"/>
      <c r="AD3" s="43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</row>
    <row r="4" customFormat="false" ht="15" hidden="false" customHeight="true" outlineLevel="0" collapsed="false">
      <c r="A4" s="44"/>
      <c r="B4" s="25"/>
      <c r="C4" s="26" t="s">
        <v>33</v>
      </c>
      <c r="D4" s="27" t="s">
        <v>35</v>
      </c>
      <c r="E4" s="28" t="s">
        <v>36</v>
      </c>
      <c r="F4" s="29" t="n">
        <v>0.416666666666667</v>
      </c>
      <c r="G4" s="30" t="n">
        <v>0.465277777777778</v>
      </c>
      <c r="H4" s="31" t="n">
        <f aca="false">IF(ISBLANK(F4),"",F4)</f>
        <v>0.416666666666667</v>
      </c>
      <c r="I4" s="32" t="n">
        <f aca="false">IF(ISBLANK(G4),"",G4)</f>
        <v>0.465277777777778</v>
      </c>
      <c r="J4" s="33" t="str">
        <f aca="false">IF(OR(ISBLANK(F4),E4&lt;&gt;"Vol"),"",(G4-F4)*24+IF(F4&gt;G4,24,0))</f>
        <v/>
      </c>
      <c r="K4" s="34" t="str">
        <f aca="false">IF(OR(ISBLANK(F4),E4&lt;&gt;"Vol"),"",(I4-H4)*24+IF(F4&gt;G4,24,0))</f>
        <v/>
      </c>
      <c r="L4" s="34" t="n">
        <f aca="false">IF(OR(ISBLANK(F4),E4&lt;&gt;"Mep"),"",(G4-F4)*24+IF(F4&gt;G4,24,0))</f>
        <v>1.16666666666667</v>
      </c>
      <c r="M4" s="34" t="str">
        <f aca="false">IF(OR(E4="Sol",E4="Déleg."),IF(E4="Sol",4,0)+IF(E4="Déleg.",6,0),"")</f>
        <v/>
      </c>
      <c r="N4" s="35"/>
      <c r="O4" s="35"/>
      <c r="P4" s="36" t="str">
        <f aca="false">IF(J4="","",IF(F4&lt;G4,MIN(G4,$N$2)-MIN(F4,$N$2)+MAX(G4,$O$2)-MAX(F4,$O$2),"24:00:00"-MAX(F4,$O$2)+MIN(G4,$N$2)))</f>
        <v/>
      </c>
      <c r="Q4" s="36" t="str">
        <f aca="false">IF(K4="","",IF(H4&lt;I4,MIN(I4,$N$2)-MIN(H4,$N$2)+MAX(I4,$O$2)-MAX(H4,$O$2),"24:00:00"-MAX(H4,$O$2)+MIN(I4,$N$2)))</f>
        <v/>
      </c>
      <c r="R4" s="37" t="str">
        <f aca="false">IF(Q4="","",MAX(P4,Q4)*24)</f>
        <v/>
      </c>
      <c r="S4" s="34" t="str">
        <f aca="false">IF(R4="","",R4*0.2)</f>
        <v/>
      </c>
      <c r="T4" s="38"/>
      <c r="U4" s="39"/>
      <c r="V4" s="40"/>
      <c r="W4" s="40"/>
      <c r="X4" s="41"/>
      <c r="Y4" s="41"/>
      <c r="Z4" s="42"/>
      <c r="AA4" s="42"/>
      <c r="AB4" s="42"/>
      <c r="AC4" s="42"/>
      <c r="AD4" s="43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</row>
    <row r="5" customFormat="false" ht="15" hidden="false" customHeight="true" outlineLevel="0" collapsed="false">
      <c r="A5" s="44"/>
      <c r="B5" s="25"/>
      <c r="C5" s="26"/>
      <c r="D5" s="27"/>
      <c r="E5" s="28" t="str">
        <f aca="false">IF(ISBLANK(C5),"","Vol")</f>
        <v/>
      </c>
      <c r="F5" s="29"/>
      <c r="G5" s="30"/>
      <c r="H5" s="31" t="str">
        <f aca="false">IF(ISBLANK(F5),"",F5)</f>
        <v/>
      </c>
      <c r="I5" s="32" t="str">
        <f aca="false">IF(ISBLANK(G5),"",G5)</f>
        <v/>
      </c>
      <c r="J5" s="33" t="str">
        <f aca="false">IF(OR(ISBLANK(F5),E5&lt;&gt;"Vol"),"",(G5-F5)*24+IF(F5&gt;G5,24,0))</f>
        <v/>
      </c>
      <c r="K5" s="34" t="str">
        <f aca="false">IF(OR(ISBLANK(F5),E5&lt;&gt;"Vol"),"",(I5-H5)*24+IF(F5&gt;G5,24,0))</f>
        <v/>
      </c>
      <c r="L5" s="34" t="str">
        <f aca="false">IF(OR(ISBLANK(F5),E5&lt;&gt;"Mep"),"",(G5-F5)*24+IF(F5&gt;G5,24,0))</f>
        <v/>
      </c>
      <c r="M5" s="34" t="str">
        <f aca="false">IF(OR(E5="Sol",E5="Déleg."),IF(E5="Sol",4,0)+IF(E5="Déleg.",6,0),"")</f>
        <v/>
      </c>
      <c r="N5" s="35"/>
      <c r="O5" s="35"/>
      <c r="P5" s="36" t="str">
        <f aca="false">IF(J5="","",IF(F5&lt;G5,MIN(G5,$N$2)-MIN(F5,$N$2)+MAX(G5,$O$2)-MAX(F5,$O$2),"24:00:00"-MAX(F5,$O$2)+MIN(G5,$N$2)))</f>
        <v/>
      </c>
      <c r="Q5" s="36" t="str">
        <f aca="false">IF(K5="","",IF(H5&lt;I5,MIN(I5,$N$2)-MIN(H5,$N$2)+MAX(I5,$O$2)-MAX(H5,$O$2),"24:00:00"-MAX(H5,$O$2)+MIN(I5,$N$2)))</f>
        <v/>
      </c>
      <c r="R5" s="37" t="str">
        <f aca="false">IF(Q5="","",MAX(P5,Q5)*24)</f>
        <v/>
      </c>
      <c r="S5" s="34" t="str">
        <f aca="false">IF(R5="","",R5*0.2)</f>
        <v/>
      </c>
      <c r="T5" s="45"/>
      <c r="U5" s="46"/>
      <c r="V5" s="47"/>
      <c r="W5" s="47"/>
      <c r="X5" s="41"/>
      <c r="Y5" s="41"/>
      <c r="Z5" s="48"/>
      <c r="AA5" s="48"/>
      <c r="AB5" s="48"/>
      <c r="AC5" s="48"/>
      <c r="AD5" s="49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</row>
    <row r="6" s="55" customFormat="true" ht="15.45" hidden="false" customHeight="true" outlineLevel="0" collapsed="false">
      <c r="A6" s="50"/>
      <c r="B6" s="25"/>
      <c r="C6" s="26"/>
      <c r="D6" s="27"/>
      <c r="E6" s="28" t="str">
        <f aca="false">IF(ISBLANK(C6),"","Vol")</f>
        <v/>
      </c>
      <c r="F6" s="29"/>
      <c r="G6" s="30"/>
      <c r="H6" s="31" t="str">
        <f aca="false">IF(ISBLANK(F6),"",F6)</f>
        <v/>
      </c>
      <c r="I6" s="32" t="str">
        <f aca="false">IF(ISBLANK(G6),"",G6)</f>
        <v/>
      </c>
      <c r="J6" s="34" t="str">
        <f aca="false">IF(OR(ISBLANK(F6),E6&lt;&gt;"Vol"),"",(G6-F6)*24+IF(F6&gt;G6,24,0))</f>
        <v/>
      </c>
      <c r="K6" s="34" t="str">
        <f aca="false">IF(OR(ISBLANK(F6),E6&lt;&gt;"Vol"),"",(I6-H6)*24+IF(F6&gt;G6,24,0))</f>
        <v/>
      </c>
      <c r="L6" s="34" t="str">
        <f aca="false">IF(OR(ISBLANK(F6),E6&lt;&gt;"Mep"),"",(G6-F6)*24+IF(F6&gt;G6,24,0))</f>
        <v/>
      </c>
      <c r="M6" s="34" t="str">
        <f aca="false">IF(OR(E6="Sol",E6="Déleg."),IF(E6="Sol",4,0)+IF(E6="Déleg.",6,0),"")</f>
        <v/>
      </c>
      <c r="N6" s="35"/>
      <c r="O6" s="35"/>
      <c r="P6" s="36" t="str">
        <f aca="false">IF(J6="","",IF(F6&lt;G6,MIN(G6,$N$2)-MIN(F6,$N$2)+MAX(G6,$O$2)-MAX(F6,$O$2),"24:00:00"-MAX(F6,$O$2)+MIN(G6,$N$2)))</f>
        <v/>
      </c>
      <c r="Q6" s="36" t="str">
        <f aca="false">IF(K6="","",IF(H6&lt;I6,MIN(I6,$N$2)-MIN(H6,$N$2)+MAX(I6,$O$2)-MAX(H6,$O$2),"24:00:00"-MAX(H6,$O$2)+MIN(I6,$N$2)))</f>
        <v/>
      </c>
      <c r="R6" s="37" t="str">
        <f aca="false">IF(Q6="","",MAX(P6,Q6)*24)</f>
        <v/>
      </c>
      <c r="S6" s="34" t="str">
        <f aca="false">IF(R6="","",R6*0.2)</f>
        <v/>
      </c>
      <c r="T6" s="34" t="n">
        <f aca="false">IF(COUNTIF(E2:E6,"Vol")&gt;0,AVERAGEIF(E2:E5,"=Vol",K2:K6),"")</f>
        <v>1.25</v>
      </c>
      <c r="U6" s="51" t="n">
        <f aca="false">IF(T6="","",MAX(70/(21*T6+30),1))</f>
        <v>1.24444444444444</v>
      </c>
      <c r="V6" s="52" t="n">
        <f aca="false">H2</f>
        <v>0.25</v>
      </c>
      <c r="W6" s="52" t="n">
        <f aca="false">IF(I2&lt;&gt;"",VLOOKUP(1,I2:I6,1,1),"")</f>
        <v>0.465277777777778</v>
      </c>
      <c r="X6" s="34" t="n">
        <f aca="false">IF(W6="","",(W6-V6)*24+IF(V6&gt;W6,24,0)+1.5)</f>
        <v>6.66666666666667</v>
      </c>
      <c r="Y6" s="34" t="n">
        <f aca="false">IF(E2&lt;&gt;"",IF(U6&lt;&gt;"",SUM(J2:J6)*U6,0)+SUM(L2:L6)/2,"")</f>
        <v>3.69444444444444</v>
      </c>
      <c r="Z6" s="34" t="n">
        <f aca="false">IF(X6="","",IF(COUNTIF(E2:E6,"Vol")&gt;0,MAX(5.74,X6),X6)/1.64)</f>
        <v>4.0650406504065</v>
      </c>
      <c r="AA6" s="34" t="n">
        <f aca="false">IF(Y6="","",MAX(Y6,Z6))</f>
        <v>4.0650406504065</v>
      </c>
      <c r="AB6" s="34" t="str">
        <f aca="true">IF(AC6="","",SUM(INDIRECT(ADDRESS(MATCH(0,$B$1:B6,-1), 27,4)):AA6))</f>
        <v/>
      </c>
      <c r="AC6" s="34" t="str">
        <f aca="false">IF(AA6&lt;&gt;"",IF(INDEX($B$1:B6,MATCH(-1,$B$1:B6,-1))*5+MATCH(-1,$B$1:B6,-1)-1=ROW(),INDEX($B$1:B6,MATCH(-1,$B$1:B6,-1))*4,""),"")</f>
        <v/>
      </c>
      <c r="AD6" s="34" t="str">
        <f aca="true">IF(AC6="","",MAX(AC6,SUM(INDIRECT(ADDRESS(MATCH(0,$B$1:B6,-1), 27,4)):AA6)))</f>
        <v/>
      </c>
      <c r="AE6" s="53" t="n">
        <f aca="false">IF(V6&lt;&gt;"",V6-(1.25/24),"")</f>
        <v>0.197916666666667</v>
      </c>
      <c r="AF6" s="53" t="n">
        <f aca="false">IF(W6&lt;&gt;"",W6+(0.5/24),"")</f>
        <v>0.486111111111111</v>
      </c>
      <c r="AG6" s="54" t="n">
        <f aca="false">IF(AF6&lt;&gt;"",IF(AND(AE6&lt;=14/24,AF6&gt;=12/24),1,0)+IF(AND(AE6&lt;=21/24,AF6&gt;=19/24),1,0)+IF(AND(AF6&lt;AE6, AE6&lt;=21/24), 1,0)+IF(AND(AF6&lt;AE6, AF6&gt;=12/24), 1,0),"")</f>
        <v>0</v>
      </c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  <c r="FZ6" s="54"/>
      <c r="GA6" s="54"/>
      <c r="GB6" s="54"/>
      <c r="GC6" s="54"/>
      <c r="GD6" s="54"/>
      <c r="GE6" s="54"/>
      <c r="GF6" s="54"/>
      <c r="GG6" s="54"/>
      <c r="GH6" s="54"/>
      <c r="GI6" s="54"/>
      <c r="GJ6" s="54"/>
      <c r="GK6" s="54"/>
      <c r="GL6" s="54"/>
      <c r="GM6" s="54"/>
      <c r="GN6" s="54"/>
      <c r="GO6" s="54"/>
      <c r="GP6" s="54"/>
      <c r="GQ6" s="54"/>
      <c r="GR6" s="54"/>
      <c r="GS6" s="54"/>
      <c r="GT6" s="54"/>
      <c r="GU6" s="54"/>
      <c r="GV6" s="54"/>
      <c r="GW6" s="54"/>
      <c r="GX6" s="54"/>
      <c r="GY6" s="54"/>
      <c r="GZ6" s="54"/>
      <c r="HA6" s="54"/>
      <c r="HB6" s="54"/>
      <c r="HC6" s="54"/>
      <c r="HD6" s="54"/>
      <c r="HE6" s="54"/>
      <c r="HF6" s="54"/>
      <c r="HG6" s="54"/>
      <c r="HH6" s="54"/>
      <c r="HI6" s="54"/>
      <c r="HJ6" s="54"/>
      <c r="HK6" s="54"/>
      <c r="HL6" s="54"/>
      <c r="HM6" s="54"/>
      <c r="HN6" s="54"/>
      <c r="HO6" s="54"/>
      <c r="HP6" s="54"/>
      <c r="HQ6" s="54"/>
      <c r="HR6" s="54"/>
      <c r="HS6" s="54"/>
      <c r="HT6" s="54"/>
      <c r="HU6" s="54"/>
      <c r="HV6" s="54"/>
      <c r="HW6" s="54"/>
      <c r="HX6" s="54"/>
      <c r="HY6" s="54"/>
      <c r="HZ6" s="54"/>
      <c r="IA6" s="54"/>
      <c r="IB6" s="54"/>
      <c r="IC6" s="54"/>
      <c r="ID6" s="54"/>
      <c r="IE6" s="54"/>
      <c r="IF6" s="54"/>
      <c r="IG6" s="54"/>
      <c r="IH6" s="54"/>
      <c r="II6" s="54"/>
      <c r="IJ6" s="54"/>
      <c r="IK6" s="54"/>
      <c r="IL6" s="54"/>
      <c r="IM6" s="54"/>
      <c r="IN6" s="54"/>
      <c r="IO6" s="54"/>
      <c r="IP6" s="54"/>
      <c r="IQ6" s="54"/>
      <c r="IR6" s="54"/>
      <c r="IS6" s="54"/>
      <c r="IT6" s="54"/>
      <c r="IU6" s="54"/>
      <c r="IV6" s="54"/>
      <c r="IW6" s="54"/>
      <c r="IX6" s="54"/>
      <c r="IY6" s="54"/>
    </row>
    <row r="7" customFormat="false" ht="16.05" hidden="false" customHeight="true" outlineLevel="0" collapsed="false">
      <c r="A7" s="8" t="n">
        <v>40391</v>
      </c>
      <c r="B7" s="9"/>
      <c r="C7" s="10" t="s">
        <v>35</v>
      </c>
      <c r="D7" s="11" t="s">
        <v>33</v>
      </c>
      <c r="E7" s="9" t="str">
        <f aca="false">IF(ISBLANK(C7),"","Vol")</f>
        <v>Vol</v>
      </c>
      <c r="F7" s="12" t="n">
        <v>0.25</v>
      </c>
      <c r="G7" s="13" t="n">
        <v>0.298611111111111</v>
      </c>
      <c r="H7" s="12" t="n">
        <f aca="false">IF(ISBLANK(F7),"",F7)</f>
        <v>0.25</v>
      </c>
      <c r="I7" s="13" t="n">
        <f aca="false">IF(ISBLANK(G7),"",G7)</f>
        <v>0.298611111111111</v>
      </c>
      <c r="J7" s="14" t="n">
        <f aca="false">IF(OR(ISBLANK(F7),E7&lt;&gt;"Vol"),"",(G7-F7)*24+IF(F7&gt;G7,24,0))</f>
        <v>1.16666666666667</v>
      </c>
      <c r="K7" s="15" t="n">
        <f aca="false">IF(OR(ISBLANK(F7),E7&lt;&gt;"Vol"),"",(I7-H7)*24+IF(F7&gt;G7,24,0))</f>
        <v>1.16666666666667</v>
      </c>
      <c r="L7" s="15" t="str">
        <f aca="false">IF(OR(ISBLANK(F7),E7&lt;&gt;"Mep"),"",(G7-F7)*24+IF(F7&gt;G7,24,0))</f>
        <v/>
      </c>
      <c r="M7" s="15" t="str">
        <f aca="false">IF(OR(E7="Sol",E7="Déleg."),IF(E7="Sol",4,0)+IF(E7="Déleg.",6,0),"")</f>
        <v/>
      </c>
      <c r="N7" s="16"/>
      <c r="O7" s="16"/>
      <c r="P7" s="17" t="n">
        <f aca="false">IF(J7="","",IF(F7&lt;G7,MIN(G7,$N$2)-MIN(F7,$N$2)+MAX(G7,$O$2)-MAX(F7,$O$2),"24:00:00"-MAX(F7,$O$2)+MIN(G7,$N$2)))</f>
        <v>0.0486111111111112</v>
      </c>
      <c r="Q7" s="17" t="n">
        <f aca="false">IF(K7="","",IF(H7&lt;I7,MIN(I7,$N$2)-MIN(H7,$N$2)+MAX(I7,$O$2)-MAX(H7,$O$2),"24:00:00"-MAX(H7,$O$2)+MIN(I7,$N$2)))</f>
        <v>0.0486111111111112</v>
      </c>
      <c r="R7" s="18" t="n">
        <f aca="false">IF(Q7="","",MAX(P7,Q7)*24)</f>
        <v>1.16666666666667</v>
      </c>
      <c r="S7" s="15" t="n">
        <f aca="false">IF(R7="","",R7*0.2)</f>
        <v>0.233333333333334</v>
      </c>
      <c r="T7" s="19"/>
      <c r="U7" s="20"/>
      <c r="V7" s="21"/>
      <c r="W7" s="21"/>
      <c r="X7" s="22"/>
      <c r="Y7" s="22"/>
      <c r="Z7" s="22"/>
      <c r="AA7" s="22"/>
      <c r="AB7" s="22"/>
      <c r="AC7" s="22"/>
      <c r="AD7" s="23"/>
      <c r="AE7" s="23"/>
      <c r="AF7" s="23"/>
      <c r="AG7" s="23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</row>
    <row r="8" customFormat="false" ht="15.45" hidden="false" customHeight="true" outlineLevel="0" collapsed="false">
      <c r="A8" s="24"/>
      <c r="B8" s="25"/>
      <c r="C8" s="26"/>
      <c r="D8" s="27"/>
      <c r="E8" s="28" t="str">
        <f aca="false">IF(ISBLANK(C8),"","Vol")</f>
        <v/>
      </c>
      <c r="F8" s="29"/>
      <c r="G8" s="30"/>
      <c r="H8" s="29" t="str">
        <f aca="false">IF(ISBLANK(F8),"",F8)</f>
        <v/>
      </c>
      <c r="I8" s="32" t="str">
        <f aca="false">IF(ISBLANK(G8),"",G8)</f>
        <v/>
      </c>
      <c r="J8" s="33" t="str">
        <f aca="false">IF(OR(ISBLANK(F8),E8&lt;&gt;"Vol"),"",(G8-F8)*24+IF(F8&gt;G8,24,0))</f>
        <v/>
      </c>
      <c r="K8" s="34" t="str">
        <f aca="false">IF(OR(ISBLANK(F8),E8&lt;&gt;"Vol"),"",(I8-H8)*24+IF(F8&gt;G8,24,0))</f>
        <v/>
      </c>
      <c r="L8" s="34" t="str">
        <f aca="false">IF(OR(ISBLANK(F8),E8&lt;&gt;"Mep"),"",(G8-F8)*24+IF(F8&gt;G8,24,0))</f>
        <v/>
      </c>
      <c r="M8" s="34" t="str">
        <f aca="false">IF(OR(E8="Sol",E8="Déleg."),IF(E8="Sol",4,0)+IF(E8="Déleg.",6,0),"")</f>
        <v/>
      </c>
      <c r="N8" s="35"/>
      <c r="O8" s="35"/>
      <c r="P8" s="36" t="str">
        <f aca="false">IF(J8="","",IF(F8&lt;G8,MIN(G8,$N$2)-MIN(F8,$N$2)+MAX(G8,$O$2)-MAX(F8,$O$2),"24:00:00"-MAX(F8,$O$2)+MIN(G8,$N$2)))</f>
        <v/>
      </c>
      <c r="Q8" s="36" t="str">
        <f aca="false">IF(K8="","",IF(H8&lt;I8,MIN(I8,$N$2)-MIN(H8,$N$2)+MAX(I8,$O$2)-MAX(H8,$O$2),"24:00:00"-MAX(H8,$O$2)+MIN(I8,$N$2)))</f>
        <v/>
      </c>
      <c r="R8" s="37" t="str">
        <f aca="false">IF(Q8="","",MAX(P8,Q8)*24)</f>
        <v/>
      </c>
      <c r="S8" s="34" t="str">
        <f aca="false">IF(R8="","",R8*0.2)</f>
        <v/>
      </c>
      <c r="T8" s="38"/>
      <c r="U8" s="39"/>
      <c r="V8" s="40"/>
      <c r="W8" s="40"/>
      <c r="X8" s="41"/>
      <c r="Y8" s="41"/>
      <c r="Z8" s="42"/>
      <c r="AA8" s="42"/>
      <c r="AB8" s="42"/>
      <c r="AC8" s="42"/>
      <c r="AD8" s="43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</row>
    <row r="9" customFormat="false" ht="15" hidden="false" customHeight="true" outlineLevel="0" collapsed="false">
      <c r="A9" s="44"/>
      <c r="B9" s="25"/>
      <c r="C9" s="26"/>
      <c r="D9" s="27"/>
      <c r="E9" s="28" t="str">
        <f aca="false">IF(ISBLANK(C9),"","Vol")</f>
        <v/>
      </c>
      <c r="F9" s="29"/>
      <c r="G9" s="30"/>
      <c r="H9" s="29" t="str">
        <f aca="false">IF(ISBLANK(F9),"",F9)</f>
        <v/>
      </c>
      <c r="I9" s="32" t="str">
        <f aca="false">IF(ISBLANK(G9),"",G9)</f>
        <v/>
      </c>
      <c r="J9" s="33" t="str">
        <f aca="false">IF(OR(ISBLANK(F9),E9&lt;&gt;"Vol"),"",(G9-F9)*24+IF(F9&gt;G9,24,0))</f>
        <v/>
      </c>
      <c r="K9" s="34" t="str">
        <f aca="false">IF(OR(ISBLANK(F9),E9&lt;&gt;"Vol"),"",(I9-H9)*24+IF(F9&gt;G9,24,0))</f>
        <v/>
      </c>
      <c r="L9" s="34" t="str">
        <f aca="false">IF(OR(ISBLANK(F9),E9&lt;&gt;"Mep"),"",(G9-F9)*24+IF(F9&gt;G9,24,0))</f>
        <v/>
      </c>
      <c r="M9" s="34" t="str">
        <f aca="false">IF(OR(E9="Sol",E9="Déleg."),IF(E9="Sol",4,0)+IF(E9="Déleg.",6,0),"")</f>
        <v/>
      </c>
      <c r="N9" s="35"/>
      <c r="O9" s="35"/>
      <c r="P9" s="36" t="str">
        <f aca="false">IF(J9="","",IF(F9&lt;G9,MIN(G9,$N$2)-MIN(F9,$N$2)+MAX(G9,$O$2)-MAX(F9,$O$2),"24:00:00"-MAX(F9,$O$2)+MIN(G9,$N$2)))</f>
        <v/>
      </c>
      <c r="Q9" s="36" t="str">
        <f aca="false">IF(K9="","",IF(H9&lt;I9,MIN(I9,$N$2)-MIN(H9,$N$2)+MAX(I9,$O$2)-MAX(H9,$O$2),"24:00:00"-MAX(H9,$O$2)+MIN(I9,$N$2)))</f>
        <v/>
      </c>
      <c r="R9" s="37" t="str">
        <f aca="false">IF(Q9="","",MAX(P9,Q9)*24)</f>
        <v/>
      </c>
      <c r="S9" s="34" t="str">
        <f aca="false">IF(R9="","",R9*0.2)</f>
        <v/>
      </c>
      <c r="T9" s="38"/>
      <c r="U9" s="39"/>
      <c r="V9" s="40"/>
      <c r="W9" s="40"/>
      <c r="X9" s="41"/>
      <c r="Y9" s="41"/>
      <c r="Z9" s="42"/>
      <c r="AA9" s="42"/>
      <c r="AB9" s="42"/>
      <c r="AC9" s="42"/>
      <c r="AD9" s="43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</row>
    <row r="10" customFormat="false" ht="15" hidden="false" customHeight="true" outlineLevel="0" collapsed="false">
      <c r="A10" s="44"/>
      <c r="B10" s="25"/>
      <c r="C10" s="26"/>
      <c r="D10" s="27"/>
      <c r="E10" s="28" t="str">
        <f aca="false">IF(ISBLANK(C10),"","Vol")</f>
        <v/>
      </c>
      <c r="F10" s="29"/>
      <c r="G10" s="30"/>
      <c r="H10" s="29" t="str">
        <f aca="false">IF(ISBLANK(F10),"",F10)</f>
        <v/>
      </c>
      <c r="I10" s="32" t="str">
        <f aca="false">IF(ISBLANK(G10),"",G10)</f>
        <v/>
      </c>
      <c r="J10" s="33" t="str">
        <f aca="false">IF(OR(ISBLANK(F10),E10&lt;&gt;"Vol"),"",(G10-F10)*24+IF(F10&gt;G10,24,0))</f>
        <v/>
      </c>
      <c r="K10" s="34" t="str">
        <f aca="false">IF(OR(ISBLANK(F10),E10&lt;&gt;"Vol"),"",(I10-H10)*24+IF(F10&gt;G10,24,0))</f>
        <v/>
      </c>
      <c r="L10" s="34" t="str">
        <f aca="false">IF(OR(ISBLANK(F10),E10&lt;&gt;"Mep"),"",(G10-F10)*24+IF(F10&gt;G10,24,0))</f>
        <v/>
      </c>
      <c r="M10" s="34" t="str">
        <f aca="false">IF(OR(E10="Sol",E10="Déleg."),IF(E10="Sol",4,0)+IF(E10="Déleg.",6,0),"")</f>
        <v/>
      </c>
      <c r="N10" s="35"/>
      <c r="O10" s="35"/>
      <c r="P10" s="36" t="str">
        <f aca="false">IF(J10="","",IF(F10&lt;G10,MIN(G10,$N$2)-MIN(F10,$N$2)+MAX(G10,$O$2)-MAX(F10,$O$2),"24:00:00"-MAX(F10,$O$2)+MIN(G10,$N$2)))</f>
        <v/>
      </c>
      <c r="Q10" s="36" t="str">
        <f aca="false">IF(K10="","",IF(H10&lt;I10,MIN(I10,$N$2)-MIN(H10,$N$2)+MAX(I10,$O$2)-MAX(H10,$O$2),"24:00:00"-MAX(H10,$O$2)+MIN(I10,$N$2)))</f>
        <v/>
      </c>
      <c r="R10" s="37" t="str">
        <f aca="false">IF(Q10="","",MAX(P10,Q10)*24)</f>
        <v/>
      </c>
      <c r="S10" s="34" t="str">
        <f aca="false">IF(R10="","",R10*0.2)</f>
        <v/>
      </c>
      <c r="T10" s="45"/>
      <c r="U10" s="46"/>
      <c r="V10" s="47"/>
      <c r="W10" s="47"/>
      <c r="X10" s="41"/>
      <c r="Y10" s="41"/>
      <c r="Z10" s="48"/>
      <c r="AA10" s="48"/>
      <c r="AB10" s="48"/>
      <c r="AC10" s="48"/>
      <c r="AD10" s="49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</row>
    <row r="11" customFormat="false" ht="15.45" hidden="false" customHeight="true" outlineLevel="0" collapsed="false">
      <c r="A11" s="50"/>
      <c r="B11" s="25"/>
      <c r="C11" s="26"/>
      <c r="D11" s="27"/>
      <c r="E11" s="28" t="str">
        <f aca="false">IF(ISBLANK(C11),"","Vol")</f>
        <v/>
      </c>
      <c r="F11" s="29"/>
      <c r="G11" s="30"/>
      <c r="H11" s="29" t="str">
        <f aca="false">IF(ISBLANK(F11),"",F11)</f>
        <v/>
      </c>
      <c r="I11" s="32" t="str">
        <f aca="false">IF(ISBLANK(G11),"",G11)</f>
        <v/>
      </c>
      <c r="J11" s="34" t="str">
        <f aca="false">IF(OR(ISBLANK(F11),E11&lt;&gt;"Vol"),"",(G11-F11)*24+IF(F11&gt;G11,24,0))</f>
        <v/>
      </c>
      <c r="K11" s="34" t="str">
        <f aca="false">IF(OR(ISBLANK(F11),E11&lt;&gt;"Vol"),"",(I11-H11)*24+IF(F11&gt;G11,24,0))</f>
        <v/>
      </c>
      <c r="L11" s="34" t="str">
        <f aca="false">IF(OR(ISBLANK(F11),E11&lt;&gt;"Mep"),"",(G11-F11)*24+IF(F11&gt;G11,24,0))</f>
        <v/>
      </c>
      <c r="M11" s="34" t="str">
        <f aca="false">IF(OR(E11="Sol",E11="Déleg."),IF(E11="Sol",4,0)+IF(E11="Déleg.",6,0),"")</f>
        <v/>
      </c>
      <c r="N11" s="35"/>
      <c r="O11" s="35"/>
      <c r="P11" s="36" t="str">
        <f aca="false">IF(J11="","",IF(F11&lt;G11,MIN(G11,$N$2)-MIN(F11,$N$2)+MAX(G11,$O$2)-MAX(F11,$O$2),"24:00:00"-MAX(F11,$O$2)+MIN(G11,$N$2)))</f>
        <v/>
      </c>
      <c r="Q11" s="36" t="str">
        <f aca="false">IF(K11="","",IF(H11&lt;I11,MIN(I11,$N$2)-MIN(H11,$N$2)+MAX(I11,$O$2)-MAX(H11,$O$2),"24:00:00"-MAX(H11,$O$2)+MIN(I11,$N$2)))</f>
        <v/>
      </c>
      <c r="R11" s="37" t="str">
        <f aca="false">IF(Q11="","",MAX(P11,Q11)*24)</f>
        <v/>
      </c>
      <c r="S11" s="34" t="str">
        <f aca="false">IF(R11="","",R11*0.2)</f>
        <v/>
      </c>
      <c r="T11" s="34" t="n">
        <f aca="false">IF(COUNTIF(E7:E11,"Vol")&gt;0,AVERAGEIF(E7:E10,"=Vol",K7:K11),"")</f>
        <v>1.16666666666667</v>
      </c>
      <c r="U11" s="51" t="n">
        <f aca="false">IF(T11="","",MAX(70/(21*T11+30),1))</f>
        <v>1.28440366972477</v>
      </c>
      <c r="V11" s="52" t="n">
        <f aca="false">H7</f>
        <v>0.25</v>
      </c>
      <c r="W11" s="52" t="n">
        <f aca="false">IF(I7&lt;&gt;"",VLOOKUP(1,I7:I11,1,1),"")</f>
        <v>0.298611111111111</v>
      </c>
      <c r="X11" s="34" t="n">
        <f aca="false">IF(W11="","",(W11-V11)*24+IF(V11&gt;W11,24,0)+1.5)</f>
        <v>2.66666666666667</v>
      </c>
      <c r="Y11" s="34" t="n">
        <f aca="false">IF(E7&lt;&gt;"",IF(U11&lt;&gt;"",SUM(J7:J11)*U11,0)+SUM(L7:L11)/2,"")</f>
        <v>1.49847094801223</v>
      </c>
      <c r="Z11" s="34" t="n">
        <f aca="false">IF(X11="","",IF(COUNTIF(E7:E11,"Vol")&gt;0,MAX(5.74,X11),X11)/1.64)</f>
        <v>3.5</v>
      </c>
      <c r="AA11" s="34" t="n">
        <f aca="false">IF(Y11="","",MAX(Y11,Z11))</f>
        <v>3.5</v>
      </c>
      <c r="AB11" s="34" t="n">
        <f aca="true">IF(AC11="","",SUM(INDIRECT(ADDRESS(MATCH(0,$B$1:B11,-1), 27,4)):AA11))</f>
        <v>7.5650406504065</v>
      </c>
      <c r="AC11" s="34" t="n">
        <f aca="false">IF(AA11&lt;&gt;"",IF(INDEX($B$1:B11,MATCH(-1,$B$1:B11,-1))*5+MATCH(-1,$B$1:B11,-1)-1=ROW(),INDEX($B$1:B11,MATCH(-1,$B$1:B11,-1))*4,""),"")</f>
        <v>8</v>
      </c>
      <c r="AD11" s="34" t="n">
        <f aca="true">IF(AC11="","",MAX(AC11,SUM(INDIRECT(ADDRESS(MATCH(0,$B$1:B11,-1), 27,4)):AA11)))</f>
        <v>8</v>
      </c>
      <c r="AE11" s="53" t="n">
        <f aca="false">IF(V11&lt;&gt;"",V11-(1.25/24),"")</f>
        <v>0.197916666666667</v>
      </c>
      <c r="AF11" s="53" t="n">
        <f aca="false">IF(W11&lt;&gt;"",W11+(0.5/24),"")</f>
        <v>0.319444444444444</v>
      </c>
      <c r="AG11" s="54" t="n">
        <f aca="false">IF(AF11&lt;&gt;"",IF(AND(AE11&lt;=14/24,AF11&gt;=12/24),1,0)+IF(AND(AE11&lt;=21/24,AF11&gt;=19/24),1,0)+IF(AND(AF11&lt;AE11, AE11&lt;=21/24), 1,0)+IF(AND(AF11&lt;AE11, AF11&gt;=12/24), 1,0),"")</f>
        <v>0</v>
      </c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</row>
    <row r="12" customFormat="false" ht="16.05" hidden="false" customHeight="true" outlineLevel="0" collapsed="false">
      <c r="A12" s="8"/>
      <c r="B12" s="9"/>
      <c r="C12" s="10"/>
      <c r="D12" s="11"/>
      <c r="E12" s="9" t="str">
        <f aca="false">IF(ISBLANK(C12),"","Vol")</f>
        <v/>
      </c>
      <c r="F12" s="12"/>
      <c r="G12" s="13"/>
      <c r="H12" s="12" t="str">
        <f aca="false">IF(ISBLANK(F12),"",F12)</f>
        <v/>
      </c>
      <c r="I12" s="13" t="str">
        <f aca="false">IF(ISBLANK(G12),"",G12)</f>
        <v/>
      </c>
      <c r="J12" s="14" t="str">
        <f aca="false">IF(OR(ISBLANK(F12),E12&lt;&gt;"Vol"),"",(G12-F12)*24+IF(F12&gt;G12,24,0))</f>
        <v/>
      </c>
      <c r="K12" s="15" t="str">
        <f aca="false">IF(OR(ISBLANK(F12),E12&lt;&gt;"Vol"),"",(I12-H12)*24+IF(F12&gt;G12,24,0))</f>
        <v/>
      </c>
      <c r="L12" s="15" t="str">
        <f aca="false">IF(OR(ISBLANK(F12),E12&lt;&gt;"Mep"),"",(G12-F12)*24+IF(F12&gt;G12,24,0))</f>
        <v/>
      </c>
      <c r="M12" s="15" t="str">
        <f aca="false">IF(OR(E12="Sol",E12="Déleg."),IF(E12="Sol",4,0)+IF(E12="Déleg.",6,0),"")</f>
        <v/>
      </c>
      <c r="N12" s="16"/>
      <c r="O12" s="16"/>
      <c r="P12" s="17" t="str">
        <f aca="false">IF(J12="","",IF(F12&lt;G12,MIN(G12,$N$2)-MIN(F12,$N$2)+MAX(G12,$O$2)-MAX(F12,$O$2),"24:00:00"-MAX(F12,$O$2)+MIN(G12,$N$2)))</f>
        <v/>
      </c>
      <c r="Q12" s="17" t="str">
        <f aca="false">IF(K12="","",IF(H12&lt;I12,MIN(I12,$N$2)-MIN(H12,$N$2)+MAX(I12,$O$2)-MAX(H12,$O$2),"24:00:00"-MAX(H12,$O$2)+MIN(I12,$N$2)))</f>
        <v/>
      </c>
      <c r="R12" s="18" t="str">
        <f aca="false">IF(Q12="","",MAX(P12,Q12)*24)</f>
        <v/>
      </c>
      <c r="S12" s="15" t="str">
        <f aca="false">IF(R12="","",R12*0.2)</f>
        <v/>
      </c>
      <c r="T12" s="19"/>
      <c r="U12" s="20"/>
      <c r="V12" s="21"/>
      <c r="W12" s="21"/>
      <c r="X12" s="22"/>
      <c r="Y12" s="22"/>
      <c r="Z12" s="22"/>
      <c r="AA12" s="22"/>
      <c r="AB12" s="22"/>
      <c r="AC12" s="22"/>
      <c r="AD12" s="23"/>
      <c r="AE12" s="23"/>
      <c r="AF12" s="23"/>
      <c r="AG12" s="23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</row>
    <row r="13" customFormat="false" ht="15.45" hidden="false" customHeight="true" outlineLevel="0" collapsed="false">
      <c r="A13" s="24"/>
      <c r="B13" s="25"/>
      <c r="C13" s="26"/>
      <c r="D13" s="27"/>
      <c r="E13" s="28" t="str">
        <f aca="false">IF(ISBLANK(C13),"","Vol")</f>
        <v/>
      </c>
      <c r="F13" s="29"/>
      <c r="G13" s="30"/>
      <c r="H13" s="29" t="str">
        <f aca="false">IF(ISBLANK(F13),"",F13)</f>
        <v/>
      </c>
      <c r="I13" s="32" t="str">
        <f aca="false">IF(ISBLANK(G13),"",G13)</f>
        <v/>
      </c>
      <c r="J13" s="33" t="str">
        <f aca="false">IF(OR(ISBLANK(F13),E13&lt;&gt;"Vol"),"",(G13-F13)*24+IF(F13&gt;G13,24,0))</f>
        <v/>
      </c>
      <c r="K13" s="34" t="str">
        <f aca="false">IF(OR(ISBLANK(F13),E13&lt;&gt;"Vol"),"",(I13-H13)*24+IF(F13&gt;G13,24,0))</f>
        <v/>
      </c>
      <c r="L13" s="34" t="str">
        <f aca="false">IF(OR(ISBLANK(F13),E13&lt;&gt;"Mep"),"",(G13-F13)*24+IF(F13&gt;G13,24,0))</f>
        <v/>
      </c>
      <c r="M13" s="34" t="str">
        <f aca="false">IF(OR(E13="Sol",E13="Déleg."),IF(E13="Sol",4,0)+IF(E13="Déleg.",6,0),"")</f>
        <v/>
      </c>
      <c r="N13" s="35"/>
      <c r="O13" s="35"/>
      <c r="P13" s="36" t="str">
        <f aca="false">IF(J13="","",IF(F13&lt;G13,MIN(G13,$N$2)-MIN(F13,$N$2)+MAX(G13,$O$2)-MAX(F13,$O$2),"24:00:00"-MAX(F13,$O$2)+MIN(G13,$N$2)))</f>
        <v/>
      </c>
      <c r="Q13" s="36" t="str">
        <f aca="false">IF(K13="","",IF(H13&lt;I13,MIN(I13,$N$2)-MIN(H13,$N$2)+MAX(I13,$O$2)-MAX(H13,$O$2),"24:00:00"-MAX(H13,$O$2)+MIN(I13,$N$2)))</f>
        <v/>
      </c>
      <c r="R13" s="37" t="str">
        <f aca="false">IF(Q13="","",MAX(P13,Q13)*24)</f>
        <v/>
      </c>
      <c r="S13" s="34" t="str">
        <f aca="false">IF(R13="","",R13*0.2)</f>
        <v/>
      </c>
      <c r="T13" s="38"/>
      <c r="U13" s="39"/>
      <c r="V13" s="40"/>
      <c r="W13" s="40"/>
      <c r="X13" s="41"/>
      <c r="Y13" s="41"/>
      <c r="Z13" s="42"/>
      <c r="AA13" s="42"/>
      <c r="AB13" s="42"/>
      <c r="AC13" s="42"/>
      <c r="AD13" s="43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</row>
    <row r="14" customFormat="false" ht="15" hidden="false" customHeight="true" outlineLevel="0" collapsed="false">
      <c r="A14" s="44"/>
      <c r="B14" s="25"/>
      <c r="C14" s="26"/>
      <c r="D14" s="27"/>
      <c r="E14" s="28" t="str">
        <f aca="false">IF(ISBLANK(C14),"","Vol")</f>
        <v/>
      </c>
      <c r="F14" s="29"/>
      <c r="G14" s="30"/>
      <c r="H14" s="29" t="str">
        <f aca="false">IF(ISBLANK(F14),"",F14)</f>
        <v/>
      </c>
      <c r="I14" s="32" t="str">
        <f aca="false">IF(ISBLANK(G14),"",G14)</f>
        <v/>
      </c>
      <c r="J14" s="33" t="str">
        <f aca="false">IF(OR(ISBLANK(F14),E14&lt;&gt;"Vol"),"",(G14-F14)*24+IF(F14&gt;G14,24,0))</f>
        <v/>
      </c>
      <c r="K14" s="34" t="str">
        <f aca="false">IF(OR(ISBLANK(F14),E14&lt;&gt;"Vol"),"",(I14-H14)*24+IF(F14&gt;G14,24,0))</f>
        <v/>
      </c>
      <c r="L14" s="34" t="str">
        <f aca="false">IF(OR(ISBLANK(F14),E14&lt;&gt;"Mep"),"",(G14-F14)*24+IF(F14&gt;G14,24,0))</f>
        <v/>
      </c>
      <c r="M14" s="34" t="str">
        <f aca="false">IF(OR(E14="Sol",E14="Déleg."),IF(E14="Sol",4,0)+IF(E14="Déleg.",6,0),"")</f>
        <v/>
      </c>
      <c r="N14" s="35"/>
      <c r="O14" s="35"/>
      <c r="P14" s="36" t="str">
        <f aca="false">IF(J14="","",IF(F14&lt;G14,MIN(G14,$N$2)-MIN(F14,$N$2)+MAX(G14,$O$2)-MAX(F14,$O$2),"24:00:00"-MAX(F14,$O$2)+MIN(G14,$N$2)))</f>
        <v/>
      </c>
      <c r="Q14" s="36" t="str">
        <f aca="false">IF(K14="","",IF(H14&lt;I14,MIN(I14,$N$2)-MIN(H14,$N$2)+MAX(I14,$O$2)-MAX(H14,$O$2),"24:00:00"-MAX(H14,$O$2)+MIN(I14,$N$2)))</f>
        <v/>
      </c>
      <c r="R14" s="37" t="str">
        <f aca="false">IF(Q14="","",MAX(P14,Q14)*24)</f>
        <v/>
      </c>
      <c r="S14" s="34" t="str">
        <f aca="false">IF(R14="","",R14*0.2)</f>
        <v/>
      </c>
      <c r="T14" s="38"/>
      <c r="U14" s="39"/>
      <c r="V14" s="40"/>
      <c r="W14" s="40"/>
      <c r="X14" s="41"/>
      <c r="Y14" s="41"/>
      <c r="Z14" s="42"/>
      <c r="AA14" s="42"/>
      <c r="AB14" s="42"/>
      <c r="AC14" s="42"/>
      <c r="AD14" s="43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</row>
    <row r="15" customFormat="false" ht="15" hidden="false" customHeight="true" outlineLevel="0" collapsed="false">
      <c r="A15" s="44"/>
      <c r="B15" s="25"/>
      <c r="C15" s="26"/>
      <c r="D15" s="27"/>
      <c r="E15" s="28" t="str">
        <f aca="false">IF(ISBLANK(C15),"","Vol")</f>
        <v/>
      </c>
      <c r="F15" s="29"/>
      <c r="G15" s="30"/>
      <c r="H15" s="29" t="str">
        <f aca="false">IF(ISBLANK(F15),"",F15)</f>
        <v/>
      </c>
      <c r="I15" s="32" t="str">
        <f aca="false">IF(ISBLANK(G15),"",G15)</f>
        <v/>
      </c>
      <c r="J15" s="33" t="str">
        <f aca="false">IF(OR(ISBLANK(F15),E15&lt;&gt;"Vol"),"",(G15-F15)*24+IF(F15&gt;G15,24,0))</f>
        <v/>
      </c>
      <c r="K15" s="34" t="str">
        <f aca="false">IF(OR(ISBLANK(F15),E15&lt;&gt;"Vol"),"",(I15-H15)*24+IF(F15&gt;G15,24,0))</f>
        <v/>
      </c>
      <c r="L15" s="34" t="str">
        <f aca="false">IF(OR(ISBLANK(F15),E15&lt;&gt;"Mep"),"",(G15-F15)*24+IF(F15&gt;G15,24,0))</f>
        <v/>
      </c>
      <c r="M15" s="34" t="str">
        <f aca="false">IF(OR(E15="Sol",E15="Déleg."),IF(E15="Sol",4,0)+IF(E15="Déleg.",6,0),"")</f>
        <v/>
      </c>
      <c r="N15" s="35"/>
      <c r="O15" s="35"/>
      <c r="P15" s="36" t="str">
        <f aca="false">IF(J15="","",IF(F15&lt;G15,MIN(G15,$N$2)-MIN(F15,$N$2)+MAX(G15,$O$2)-MAX(F15,$O$2),"24:00:00"-MAX(F15,$O$2)+MIN(G15,$N$2)))</f>
        <v/>
      </c>
      <c r="Q15" s="36" t="str">
        <f aca="false">IF(K15="","",IF(H15&lt;I15,MIN(I15,$N$2)-MIN(H15,$N$2)+MAX(I15,$O$2)-MAX(H15,$O$2),"24:00:00"-MAX(H15,$O$2)+MIN(I15,$N$2)))</f>
        <v/>
      </c>
      <c r="R15" s="37" t="str">
        <f aca="false">IF(Q15="","",MAX(P15,Q15)*24)</f>
        <v/>
      </c>
      <c r="S15" s="34" t="str">
        <f aca="false">IF(R15="","",R15*0.2)</f>
        <v/>
      </c>
      <c r="T15" s="45"/>
      <c r="U15" s="46"/>
      <c r="V15" s="47"/>
      <c r="W15" s="47"/>
      <c r="X15" s="41"/>
      <c r="Y15" s="41"/>
      <c r="Z15" s="48"/>
      <c r="AA15" s="48"/>
      <c r="AB15" s="48"/>
      <c r="AC15" s="48"/>
      <c r="AD15" s="49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</row>
    <row r="16" customFormat="false" ht="15.45" hidden="false" customHeight="true" outlineLevel="0" collapsed="false">
      <c r="A16" s="50"/>
      <c r="B16" s="25"/>
      <c r="C16" s="26"/>
      <c r="D16" s="27"/>
      <c r="E16" s="28" t="str">
        <f aca="false">IF(ISBLANK(C16),"","Vol")</f>
        <v/>
      </c>
      <c r="F16" s="29"/>
      <c r="G16" s="30"/>
      <c r="H16" s="29" t="str">
        <f aca="false">IF(ISBLANK(F16),"",F16)</f>
        <v/>
      </c>
      <c r="I16" s="32" t="str">
        <f aca="false">IF(ISBLANK(G16),"",G16)</f>
        <v/>
      </c>
      <c r="J16" s="34" t="str">
        <f aca="false">IF(OR(ISBLANK(F16),E16&lt;&gt;"Vol"),"",(G16-F16)*24+IF(F16&gt;G16,24,0))</f>
        <v/>
      </c>
      <c r="K16" s="34" t="str">
        <f aca="false">IF(OR(ISBLANK(F16),E16&lt;&gt;"Vol"),"",(I16-H16)*24+IF(F16&gt;G16,24,0))</f>
        <v/>
      </c>
      <c r="L16" s="34" t="str">
        <f aca="false">IF(OR(ISBLANK(F16),E16&lt;&gt;"Mep"),"",(G16-F16)*24+IF(F16&gt;G16,24,0))</f>
        <v/>
      </c>
      <c r="M16" s="34" t="str">
        <f aca="false">IF(OR(E16="Sol",E16="Déleg."),IF(E16="Sol",4,0)+IF(E16="Déleg.",6,0),"")</f>
        <v/>
      </c>
      <c r="N16" s="35"/>
      <c r="O16" s="35"/>
      <c r="P16" s="36" t="str">
        <f aca="false">IF(J16="","",IF(F16&lt;G16,MIN(G16,$N$2)-MIN(F16,$N$2)+MAX(G16,$O$2)-MAX(F16,$O$2),"24:00:00"-MAX(F16,$O$2)+MIN(G16,$N$2)))</f>
        <v/>
      </c>
      <c r="Q16" s="36" t="str">
        <f aca="false">IF(K16="","",IF(H16&lt;I16,MIN(I16,$N$2)-MIN(H16,$N$2)+MAX(I16,$O$2)-MAX(H16,$O$2),"24:00:00"-MAX(H16,$O$2)+MIN(I16,$N$2)))</f>
        <v/>
      </c>
      <c r="R16" s="37" t="str">
        <f aca="false">IF(Q16="","",MAX(P16,Q16)*24)</f>
        <v/>
      </c>
      <c r="S16" s="34" t="str">
        <f aca="false">IF(R16="","",R16*0.2)</f>
        <v/>
      </c>
      <c r="T16" s="34" t="str">
        <f aca="false">IF(COUNTIF(E12:E16,"Vol")&gt;0,AVERAGEIF(E12:E15,"=Vol",K12:K16),"")</f>
        <v/>
      </c>
      <c r="U16" s="51" t="str">
        <f aca="false">IF(T16="","",MAX(70/(21*T16+30),1))</f>
        <v/>
      </c>
      <c r="V16" s="52" t="str">
        <f aca="false">H12</f>
        <v/>
      </c>
      <c r="W16" s="52" t="str">
        <f aca="false">IF(I12&lt;&gt;"",VLOOKUP(1,I12:I16,1,1),"")</f>
        <v/>
      </c>
      <c r="X16" s="34" t="str">
        <f aca="false">IF(W16="","",(W16-V16)*24+IF(V16&gt;W16,24,0)+1.5)</f>
        <v/>
      </c>
      <c r="Y16" s="34" t="str">
        <f aca="false">IF(E12&lt;&gt;"",IF(U16&lt;&gt;"",SUM(J12:J16)*U16,0)+SUM(L12:L16)/2,"")</f>
        <v/>
      </c>
      <c r="Z16" s="34" t="str">
        <f aca="false">IF(X16="","",IF(COUNTIF(E12:E16,"Vol")&gt;0,MAX(5.74,X16),X16)/1.64)</f>
        <v/>
      </c>
      <c r="AA16" s="34" t="str">
        <f aca="false">IF(Y16="","",MAX(Y16,Z16))</f>
        <v/>
      </c>
      <c r="AB16" s="34" t="str">
        <f aca="true">IF(AC16="","",SUM(INDIRECT(ADDRESS(MATCH(0,$B$1:B16,-1), 27,4)):AA16))</f>
        <v/>
      </c>
      <c r="AC16" s="34" t="str">
        <f aca="false">IF(AA16&lt;&gt;"",IF(INDEX($B$1:B16,MATCH(-1,$B$1:B16,-1))*5+MATCH(-1,$B$1:B16,-1)-1=ROW(),INDEX($B$1:B16,MATCH(-1,$B$1:B16,-1))*4,""),"")</f>
        <v/>
      </c>
      <c r="AD16" s="34" t="str">
        <f aca="true">IF(AC16="","",MAX(AC16,SUM(INDIRECT(ADDRESS(MATCH(0,$B$1:B16,-1), 27,4)):AA16)))</f>
        <v/>
      </c>
      <c r="AE16" s="53" t="str">
        <f aca="false">IF(V16&lt;&gt;"",V16-(1.25/24),"")</f>
        <v/>
      </c>
      <c r="AF16" s="53" t="str">
        <f aca="false">IF(W16&lt;&gt;"",W16+(0.5/24),"")</f>
        <v/>
      </c>
      <c r="AG16" s="54" t="str">
        <f aca="false">IF(AF16&lt;&gt;"",IF(AND(AE16&lt;=14/24,AF16&gt;=12/24),1,0)+IF(AND(AE16&lt;=21/24,AF16&gt;=19/24),1,0)+IF(AND(AF16&lt;AE16, AE16&lt;=21/24), 1,0)+IF(AND(AF16&lt;AE16, AF16&gt;=12/24), 1,0),"")</f>
        <v/>
      </c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</row>
    <row r="17" customFormat="false" ht="16.05" hidden="false" customHeight="true" outlineLevel="0" collapsed="false">
      <c r="A17" s="8"/>
      <c r="B17" s="9"/>
      <c r="C17" s="10"/>
      <c r="D17" s="11"/>
      <c r="E17" s="9" t="str">
        <f aca="false">IF(ISBLANK(C17),"","Vol")</f>
        <v/>
      </c>
      <c r="F17" s="12"/>
      <c r="G17" s="13"/>
      <c r="H17" s="12" t="str">
        <f aca="false">IF(ISBLANK(F17),"",F17)</f>
        <v/>
      </c>
      <c r="I17" s="13" t="str">
        <f aca="false">IF(ISBLANK(G17),"",G17)</f>
        <v/>
      </c>
      <c r="J17" s="14" t="str">
        <f aca="false">IF(OR(ISBLANK(F17),E17&lt;&gt;"Vol"),"",(G17-F17)*24+IF(F17&gt;G17,24,0))</f>
        <v/>
      </c>
      <c r="K17" s="15" t="str">
        <f aca="false">IF(OR(ISBLANK(F17),E17&lt;&gt;"Vol"),"",(I17-H17)*24+IF(F17&gt;G17,24,0))</f>
        <v/>
      </c>
      <c r="L17" s="15" t="str">
        <f aca="false">IF(OR(ISBLANK(F17),E17&lt;&gt;"Mep"),"",(G17-F17)*24+IF(F17&gt;G17,24,0))</f>
        <v/>
      </c>
      <c r="M17" s="15" t="str">
        <f aca="false">IF(OR(E17="Sol",E17="Déleg."),IF(E17="Sol",4,0)+IF(E17="Déleg.",6,0),"")</f>
        <v/>
      </c>
      <c r="N17" s="16"/>
      <c r="O17" s="16"/>
      <c r="P17" s="17" t="str">
        <f aca="false">IF(J17="","",IF(F17&lt;G17,MIN(G17,$N$2)-MIN(F17,$N$2)+MAX(G17,$O$2)-MAX(F17,$O$2),"24:00:00"-MAX(F17,$O$2)+MIN(G17,$N$2)))</f>
        <v/>
      </c>
      <c r="Q17" s="17" t="str">
        <f aca="false">IF(K17="","",IF(H17&lt;I17,MIN(I17,$N$2)-MIN(H17,$N$2)+MAX(I17,$O$2)-MAX(H17,$O$2),"24:00:00"-MAX(H17,$O$2)+MIN(I17,$N$2)))</f>
        <v/>
      </c>
      <c r="R17" s="18" t="str">
        <f aca="false">IF(Q17="","",MAX(P17,Q17)*24)</f>
        <v/>
      </c>
      <c r="S17" s="15" t="str">
        <f aca="false">IF(R17="","",R17*0.2)</f>
        <v/>
      </c>
      <c r="T17" s="19"/>
      <c r="U17" s="20"/>
      <c r="V17" s="21"/>
      <c r="W17" s="21"/>
      <c r="X17" s="22"/>
      <c r="Y17" s="22"/>
      <c r="Z17" s="22"/>
      <c r="AA17" s="22"/>
      <c r="AB17" s="22"/>
      <c r="AC17" s="22"/>
      <c r="AD17" s="23"/>
      <c r="AE17" s="23"/>
      <c r="AF17" s="23"/>
      <c r="AG17" s="23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</row>
    <row r="18" customFormat="false" ht="15.45" hidden="false" customHeight="true" outlineLevel="0" collapsed="false">
      <c r="A18" s="24"/>
      <c r="B18" s="25"/>
      <c r="C18" s="26"/>
      <c r="D18" s="27"/>
      <c r="E18" s="28" t="str">
        <f aca="false">IF(ISBLANK(C18),"","Vol")</f>
        <v/>
      </c>
      <c r="F18" s="29"/>
      <c r="G18" s="30"/>
      <c r="H18" s="29" t="str">
        <f aca="false">IF(ISBLANK(F18),"",F18)</f>
        <v/>
      </c>
      <c r="I18" s="32" t="str">
        <f aca="false">IF(ISBLANK(G18),"",G18)</f>
        <v/>
      </c>
      <c r="J18" s="33" t="str">
        <f aca="false">IF(OR(ISBLANK(F18),E18&lt;&gt;"Vol"),"",(G18-F18)*24+IF(F18&gt;G18,24,0))</f>
        <v/>
      </c>
      <c r="K18" s="34" t="str">
        <f aca="false">IF(OR(ISBLANK(F18),E18&lt;&gt;"Vol"),"",(I18-H18)*24+IF(F18&gt;G18,24,0))</f>
        <v/>
      </c>
      <c r="L18" s="34" t="str">
        <f aca="false">IF(OR(ISBLANK(F18),E18&lt;&gt;"Mep"),"",(G18-F18)*24+IF(F18&gt;G18,24,0))</f>
        <v/>
      </c>
      <c r="M18" s="34" t="str">
        <f aca="false">IF(OR(E18="Sol",E18="Déleg."),IF(E18="Sol",4,0)+IF(E18="Déleg.",6,0),"")</f>
        <v/>
      </c>
      <c r="N18" s="35"/>
      <c r="O18" s="35"/>
      <c r="P18" s="36" t="str">
        <f aca="false">IF(J18="","",IF(F18&lt;G18,MIN(G18,$N$2)-MIN(F18,$N$2)+MAX(G18,$O$2)-MAX(F18,$O$2),"24:00:00"-MAX(F18,$O$2)+MIN(G18,$N$2)))</f>
        <v/>
      </c>
      <c r="Q18" s="36" t="str">
        <f aca="false">IF(K18="","",IF(H18&lt;I18,MIN(I18,$N$2)-MIN(H18,$N$2)+MAX(I18,$O$2)-MAX(H18,$O$2),"24:00:00"-MAX(H18,$O$2)+MIN(I18,$N$2)))</f>
        <v/>
      </c>
      <c r="R18" s="37" t="str">
        <f aca="false">IF(Q18="","",MAX(P18,Q18)*24)</f>
        <v/>
      </c>
      <c r="S18" s="34" t="str">
        <f aca="false">IF(R18="","",R18*0.2)</f>
        <v/>
      </c>
      <c r="T18" s="38"/>
      <c r="U18" s="39"/>
      <c r="V18" s="40"/>
      <c r="W18" s="40"/>
      <c r="X18" s="41"/>
      <c r="Y18" s="41"/>
      <c r="Z18" s="42"/>
      <c r="AA18" s="42"/>
      <c r="AB18" s="42"/>
      <c r="AC18" s="42"/>
      <c r="AD18" s="43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</row>
    <row r="19" customFormat="false" ht="15" hidden="false" customHeight="true" outlineLevel="0" collapsed="false">
      <c r="A19" s="44"/>
      <c r="B19" s="25"/>
      <c r="C19" s="26"/>
      <c r="D19" s="27"/>
      <c r="E19" s="28" t="str">
        <f aca="false">IF(ISBLANK(C19),"","Vol")</f>
        <v/>
      </c>
      <c r="F19" s="29"/>
      <c r="G19" s="30"/>
      <c r="H19" s="29" t="str">
        <f aca="false">IF(ISBLANK(F19),"",F19)</f>
        <v/>
      </c>
      <c r="I19" s="32" t="str">
        <f aca="false">IF(ISBLANK(G19),"",G19)</f>
        <v/>
      </c>
      <c r="J19" s="33" t="str">
        <f aca="false">IF(OR(ISBLANK(F19),E19&lt;&gt;"Vol"),"",(G19-F19)*24+IF(F19&gt;G19,24,0))</f>
        <v/>
      </c>
      <c r="K19" s="34" t="str">
        <f aca="false">IF(OR(ISBLANK(F19),E19&lt;&gt;"Vol"),"",(I19-H19)*24+IF(F19&gt;G19,24,0))</f>
        <v/>
      </c>
      <c r="L19" s="34" t="str">
        <f aca="false">IF(OR(ISBLANK(F19),E19&lt;&gt;"Mep"),"",(G19-F19)*24+IF(F19&gt;G19,24,0))</f>
        <v/>
      </c>
      <c r="M19" s="34" t="str">
        <f aca="false">IF(OR(E19="Sol",E19="Déleg."),IF(E19="Sol",4,0)+IF(E19="Déleg.",6,0),"")</f>
        <v/>
      </c>
      <c r="N19" s="35"/>
      <c r="O19" s="35"/>
      <c r="P19" s="36" t="str">
        <f aca="false">IF(J19="","",IF(F19&lt;G19,MIN(G19,$N$2)-MIN(F19,$N$2)+MAX(G19,$O$2)-MAX(F19,$O$2),"24:00:00"-MAX(F19,$O$2)+MIN(G19,$N$2)))</f>
        <v/>
      </c>
      <c r="Q19" s="36" t="str">
        <f aca="false">IF(K19="","",IF(H19&lt;I19,MIN(I19,$N$2)-MIN(H19,$N$2)+MAX(I19,$O$2)-MAX(H19,$O$2),"24:00:00"-MAX(H19,$O$2)+MIN(I19,$N$2)))</f>
        <v/>
      </c>
      <c r="R19" s="37" t="str">
        <f aca="false">IF(Q19="","",MAX(P19,Q19)*24)</f>
        <v/>
      </c>
      <c r="S19" s="34" t="str">
        <f aca="false">IF(R19="","",R19*0.2)</f>
        <v/>
      </c>
      <c r="T19" s="38"/>
      <c r="U19" s="39"/>
      <c r="V19" s="40"/>
      <c r="W19" s="40"/>
      <c r="X19" s="41"/>
      <c r="Y19" s="41"/>
      <c r="Z19" s="42"/>
      <c r="AA19" s="42"/>
      <c r="AB19" s="42"/>
      <c r="AC19" s="42"/>
      <c r="AD19" s="43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</row>
    <row r="20" customFormat="false" ht="15" hidden="false" customHeight="true" outlineLevel="0" collapsed="false">
      <c r="A20" s="44"/>
      <c r="B20" s="25"/>
      <c r="C20" s="26"/>
      <c r="D20" s="27"/>
      <c r="E20" s="28" t="str">
        <f aca="false">IF(ISBLANK(C20),"","Vol")</f>
        <v/>
      </c>
      <c r="F20" s="29"/>
      <c r="G20" s="30"/>
      <c r="H20" s="29" t="str">
        <f aca="false">IF(ISBLANK(F20),"",F20)</f>
        <v/>
      </c>
      <c r="I20" s="32" t="str">
        <f aca="false">IF(ISBLANK(G20),"",G20)</f>
        <v/>
      </c>
      <c r="J20" s="33" t="str">
        <f aca="false">IF(OR(ISBLANK(F20),E20&lt;&gt;"Vol"),"",(G20-F20)*24+IF(F20&gt;G20,24,0))</f>
        <v/>
      </c>
      <c r="K20" s="34" t="str">
        <f aca="false">IF(OR(ISBLANK(F20),E20&lt;&gt;"Vol"),"",(I20-H20)*24+IF(F20&gt;G20,24,0))</f>
        <v/>
      </c>
      <c r="L20" s="34" t="str">
        <f aca="false">IF(OR(ISBLANK(F20),E20&lt;&gt;"Mep"),"",(G20-F20)*24+IF(F20&gt;G20,24,0))</f>
        <v/>
      </c>
      <c r="M20" s="34" t="str">
        <f aca="false">IF(OR(E20="Sol",E20="Déleg."),IF(E20="Sol",4,0)+IF(E20="Déleg.",6,0),"")</f>
        <v/>
      </c>
      <c r="N20" s="35"/>
      <c r="O20" s="35"/>
      <c r="P20" s="36" t="str">
        <f aca="false">IF(J20="","",IF(F20&lt;G20,MIN(G20,$N$2)-MIN(F20,$N$2)+MAX(G20,$O$2)-MAX(F20,$O$2),"24:00:00"-MAX(F20,$O$2)+MIN(G20,$N$2)))</f>
        <v/>
      </c>
      <c r="Q20" s="36" t="str">
        <f aca="false">IF(K20="","",IF(H20&lt;I20,MIN(I20,$N$2)-MIN(H20,$N$2)+MAX(I20,$O$2)-MAX(H20,$O$2),"24:00:00"-MAX(H20,$O$2)+MIN(I20,$N$2)))</f>
        <v/>
      </c>
      <c r="R20" s="37" t="str">
        <f aca="false">IF(Q20="","",MAX(P20,Q20)*24)</f>
        <v/>
      </c>
      <c r="S20" s="34" t="str">
        <f aca="false">IF(R20="","",R20*0.2)</f>
        <v/>
      </c>
      <c r="T20" s="45"/>
      <c r="U20" s="46"/>
      <c r="V20" s="47"/>
      <c r="W20" s="47"/>
      <c r="X20" s="41"/>
      <c r="Y20" s="41"/>
      <c r="Z20" s="48"/>
      <c r="AA20" s="48"/>
      <c r="AB20" s="48"/>
      <c r="AC20" s="48"/>
      <c r="AD20" s="49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</row>
    <row r="21" customFormat="false" ht="15.45" hidden="false" customHeight="true" outlineLevel="0" collapsed="false">
      <c r="A21" s="50"/>
      <c r="B21" s="25"/>
      <c r="C21" s="26"/>
      <c r="D21" s="27"/>
      <c r="E21" s="28" t="str">
        <f aca="false">IF(ISBLANK(C21),"","Vol")</f>
        <v/>
      </c>
      <c r="F21" s="29"/>
      <c r="G21" s="30"/>
      <c r="H21" s="29" t="str">
        <f aca="false">IF(ISBLANK(F21),"",F21)</f>
        <v/>
      </c>
      <c r="I21" s="32" t="str">
        <f aca="false">IF(ISBLANK(G21),"",G21)</f>
        <v/>
      </c>
      <c r="J21" s="34" t="str">
        <f aca="false">IF(OR(ISBLANK(F21),E21&lt;&gt;"Vol"),"",(G21-F21)*24+IF(F21&gt;G21,24,0))</f>
        <v/>
      </c>
      <c r="K21" s="34" t="str">
        <f aca="false">IF(OR(ISBLANK(F21),E21&lt;&gt;"Vol"),"",(I21-H21)*24+IF(F21&gt;G21,24,0))</f>
        <v/>
      </c>
      <c r="L21" s="34" t="str">
        <f aca="false">IF(OR(ISBLANK(F21),E21&lt;&gt;"Mep"),"",(G21-F21)*24+IF(F21&gt;G21,24,0))</f>
        <v/>
      </c>
      <c r="M21" s="34" t="str">
        <f aca="false">IF(OR(E21="Sol",E21="Déleg."),IF(E21="Sol",4,0)+IF(E21="Déleg.",6,0),"")</f>
        <v/>
      </c>
      <c r="N21" s="35"/>
      <c r="O21" s="35"/>
      <c r="P21" s="36" t="str">
        <f aca="false">IF(J21="","",IF(F21&lt;G21,MIN(G21,$N$2)-MIN(F21,$N$2)+MAX(G21,$O$2)-MAX(F21,$O$2),"24:00:00"-MAX(F21,$O$2)+MIN(G21,$N$2)))</f>
        <v/>
      </c>
      <c r="Q21" s="36" t="str">
        <f aca="false">IF(K21="","",IF(H21&lt;I21,MIN(I21,$N$2)-MIN(H21,$N$2)+MAX(I21,$O$2)-MAX(H21,$O$2),"24:00:00"-MAX(H21,$O$2)+MIN(I21,$N$2)))</f>
        <v/>
      </c>
      <c r="R21" s="37" t="str">
        <f aca="false">IF(Q21="","",MAX(P21,Q21)*24)</f>
        <v/>
      </c>
      <c r="S21" s="34" t="str">
        <f aca="false">IF(R21="","",R21*0.2)</f>
        <v/>
      </c>
      <c r="T21" s="34" t="str">
        <f aca="false">IF(COUNTIF(E17:E21,"Vol")&gt;0,AVERAGEIF(E17:E20,"=Vol",K17:K21),"")</f>
        <v/>
      </c>
      <c r="U21" s="51" t="str">
        <f aca="false">IF(T21="","",MAX(70/(21*T21+30),1))</f>
        <v/>
      </c>
      <c r="V21" s="52" t="str">
        <f aca="false">H17</f>
        <v/>
      </c>
      <c r="W21" s="52" t="str">
        <f aca="false">IF(I17&lt;&gt;"",VLOOKUP(1,I17:I21,1,1),"")</f>
        <v/>
      </c>
      <c r="X21" s="34" t="str">
        <f aca="false">IF(W21="","",(W21-V21)*24+IF(V21&gt;W21,24,0)+1.5)</f>
        <v/>
      </c>
      <c r="Y21" s="34" t="str">
        <f aca="false">IF(E17&lt;&gt;"",IF(U21&lt;&gt;"",SUM(J17:J21)*U21,0)+SUM(L17:L21)/2,"")</f>
        <v/>
      </c>
      <c r="Z21" s="34" t="str">
        <f aca="false">IF(X21="","",IF(COUNTIF(E17:E21,"Vol")&gt;0,MAX(5.74,X21),X21)/1.64)</f>
        <v/>
      </c>
      <c r="AA21" s="34" t="str">
        <f aca="false">IF(Y21="","",MAX(Y21,Z21))</f>
        <v/>
      </c>
      <c r="AB21" s="34" t="str">
        <f aca="true">IF(AC21="","",SUM(INDIRECT(ADDRESS(MATCH(0,$B$1:B21,-1), 27,4)):AA21))</f>
        <v/>
      </c>
      <c r="AC21" s="34" t="str">
        <f aca="false">IF(AA21&lt;&gt;"",IF(INDEX($B$1:B21,MATCH(-1,$B$1:B21,-1))*5+MATCH(-1,$B$1:B21,-1)-1=ROW(),INDEX($B$1:B21,MATCH(-1,$B$1:B21,-1))*4,""),"")</f>
        <v/>
      </c>
      <c r="AD21" s="34" t="str">
        <f aca="true">IF(AC21="","",MAX(AC21,SUM(INDIRECT(ADDRESS(MATCH(0,$B$1:B21,-1), 27,4)):AA21)))</f>
        <v/>
      </c>
      <c r="AE21" s="53" t="str">
        <f aca="false">IF(V21&lt;&gt;"",V21-(1.25/24),"")</f>
        <v/>
      </c>
      <c r="AF21" s="53" t="str">
        <f aca="false">IF(W21&lt;&gt;"",W21+(0.5/24),"")</f>
        <v/>
      </c>
      <c r="AG21" s="54" t="str">
        <f aca="false">IF(AF21&lt;&gt;"",IF(AND(AE21&lt;=14/24,AF21&gt;=12/24),1,0)+IF(AND(AE21&lt;=21/24,AF21&gt;=19/24),1,0)+IF(AND(AF21&lt;AE21, AE21&lt;=21/24), 1,0)+IF(AND(AF21&lt;AE21, AF21&gt;=12/24), 1,0),"")</f>
        <v/>
      </c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</row>
    <row r="22" customFormat="false" ht="16.05" hidden="false" customHeight="true" outlineLevel="0" collapsed="false">
      <c r="A22" s="8"/>
      <c r="B22" s="9"/>
      <c r="C22" s="10"/>
      <c r="D22" s="11"/>
      <c r="E22" s="9" t="str">
        <f aca="false">IF(ISBLANK(C22),"","Vol")</f>
        <v/>
      </c>
      <c r="F22" s="12"/>
      <c r="G22" s="13"/>
      <c r="H22" s="12" t="str">
        <f aca="false">IF(ISBLANK(F22),"",F22)</f>
        <v/>
      </c>
      <c r="I22" s="13" t="str">
        <f aca="false">IF(ISBLANK(G22),"",G22)</f>
        <v/>
      </c>
      <c r="J22" s="14" t="str">
        <f aca="false">IF(OR(ISBLANK(F22),E22&lt;&gt;"Vol"),"",(G22-F22)*24+IF(F22&gt;G22,24,0))</f>
        <v/>
      </c>
      <c r="K22" s="15" t="str">
        <f aca="false">IF(OR(ISBLANK(F22),E22&lt;&gt;"Vol"),"",(I22-H22)*24+IF(F22&gt;G22,24,0))</f>
        <v/>
      </c>
      <c r="L22" s="15" t="str">
        <f aca="false">IF(OR(ISBLANK(F22),E22&lt;&gt;"Mep"),"",(G22-F22)*24+IF(F22&gt;G22,24,0))</f>
        <v/>
      </c>
      <c r="M22" s="15" t="str">
        <f aca="false">IF(OR(E22="Sol",E22="Déleg."),IF(E22="Sol",4,0)+IF(E22="Déleg.",6,0),"")</f>
        <v/>
      </c>
      <c r="N22" s="16"/>
      <c r="O22" s="16"/>
      <c r="P22" s="17" t="str">
        <f aca="false">IF(J22="","",IF(F22&lt;G22,MIN(G22,$N$2)-MIN(F22,$N$2)+MAX(G22,$O$2)-MAX(F22,$O$2),"24:00:00"-MAX(F22,$O$2)+MIN(G22,$N$2)))</f>
        <v/>
      </c>
      <c r="Q22" s="17" t="str">
        <f aca="false">IF(K22="","",IF(H22&lt;I22,MIN(I22,$N$2)-MIN(H22,$N$2)+MAX(I22,$O$2)-MAX(H22,$O$2),"24:00:00"-MAX(H22,$O$2)+MIN(I22,$N$2)))</f>
        <v/>
      </c>
      <c r="R22" s="18" t="str">
        <f aca="false">IF(Q22="","",MAX(P22,Q22)*24)</f>
        <v/>
      </c>
      <c r="S22" s="15" t="str">
        <f aca="false">IF(R22="","",R22*0.2)</f>
        <v/>
      </c>
      <c r="T22" s="19"/>
      <c r="U22" s="20"/>
      <c r="V22" s="21"/>
      <c r="W22" s="21"/>
      <c r="X22" s="22"/>
      <c r="Y22" s="22"/>
      <c r="Z22" s="22"/>
      <c r="AA22" s="22"/>
      <c r="AB22" s="22"/>
      <c r="AC22" s="22"/>
      <c r="AD22" s="23"/>
      <c r="AE22" s="23"/>
      <c r="AF22" s="23"/>
      <c r="AG22" s="23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</row>
    <row r="23" customFormat="false" ht="15.45" hidden="false" customHeight="true" outlineLevel="0" collapsed="false">
      <c r="A23" s="24"/>
      <c r="B23" s="25"/>
      <c r="C23" s="26"/>
      <c r="D23" s="27"/>
      <c r="E23" s="28" t="str">
        <f aca="false">IF(ISBLANK(C23),"","Vol")</f>
        <v/>
      </c>
      <c r="F23" s="29"/>
      <c r="G23" s="30"/>
      <c r="H23" s="29" t="str">
        <f aca="false">IF(ISBLANK(F23),"",F23)</f>
        <v/>
      </c>
      <c r="I23" s="32" t="str">
        <f aca="false">IF(ISBLANK(G23),"",G23)</f>
        <v/>
      </c>
      <c r="J23" s="33" t="str">
        <f aca="false">IF(OR(ISBLANK(F23),E23&lt;&gt;"Vol"),"",(G23-F23)*24+IF(F23&gt;G23,24,0))</f>
        <v/>
      </c>
      <c r="K23" s="34" t="str">
        <f aca="false">IF(OR(ISBLANK(F23),E23&lt;&gt;"Vol"),"",(I23-H23)*24+IF(F23&gt;G23,24,0))</f>
        <v/>
      </c>
      <c r="L23" s="34" t="str">
        <f aca="false">IF(OR(ISBLANK(F23),E23&lt;&gt;"Mep"),"",(G23-F23)*24+IF(F23&gt;G23,24,0))</f>
        <v/>
      </c>
      <c r="M23" s="34" t="str">
        <f aca="false">IF(OR(E23="Sol",E23="Déleg."),IF(E23="Sol",4,0)+IF(E23="Déleg.",6,0),"")</f>
        <v/>
      </c>
      <c r="N23" s="35"/>
      <c r="O23" s="35"/>
      <c r="P23" s="36" t="str">
        <f aca="false">IF(J23="","",IF(F23&lt;G23,MIN(G23,$N$2)-MIN(F23,$N$2)+MAX(G23,$O$2)-MAX(F23,$O$2),"24:00:00"-MAX(F23,$O$2)+MIN(G23,$N$2)))</f>
        <v/>
      </c>
      <c r="Q23" s="36" t="str">
        <f aca="false">IF(K23="","",IF(H23&lt;I23,MIN(I23,$N$2)-MIN(H23,$N$2)+MAX(I23,$O$2)-MAX(H23,$O$2),"24:00:00"-MAX(H23,$O$2)+MIN(I23,$N$2)))</f>
        <v/>
      </c>
      <c r="R23" s="37" t="str">
        <f aca="false">IF(Q23="","",MAX(P23,Q23)*24)</f>
        <v/>
      </c>
      <c r="S23" s="34" t="str">
        <f aca="false">IF(R23="","",R23*0.2)</f>
        <v/>
      </c>
      <c r="T23" s="38"/>
      <c r="U23" s="39"/>
      <c r="V23" s="40"/>
      <c r="W23" s="40"/>
      <c r="X23" s="41"/>
      <c r="Y23" s="41"/>
      <c r="Z23" s="42"/>
      <c r="AA23" s="42"/>
      <c r="AB23" s="42"/>
      <c r="AC23" s="42"/>
      <c r="AD23" s="43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</row>
    <row r="24" customFormat="false" ht="15" hidden="false" customHeight="true" outlineLevel="0" collapsed="false">
      <c r="A24" s="44"/>
      <c r="B24" s="25"/>
      <c r="C24" s="26"/>
      <c r="D24" s="27"/>
      <c r="E24" s="28" t="str">
        <f aca="false">IF(ISBLANK(C24),"","Vol")</f>
        <v/>
      </c>
      <c r="F24" s="29"/>
      <c r="G24" s="30"/>
      <c r="H24" s="29" t="str">
        <f aca="false">IF(ISBLANK(F24),"",F24)</f>
        <v/>
      </c>
      <c r="I24" s="32" t="str">
        <f aca="false">IF(ISBLANK(G24),"",G24)</f>
        <v/>
      </c>
      <c r="J24" s="33" t="str">
        <f aca="false">IF(OR(ISBLANK(F24),E24&lt;&gt;"Vol"),"",(G24-F24)*24+IF(F24&gt;G24,24,0))</f>
        <v/>
      </c>
      <c r="K24" s="34" t="str">
        <f aca="false">IF(OR(ISBLANK(F24),E24&lt;&gt;"Vol"),"",(I24-H24)*24+IF(F24&gt;G24,24,0))</f>
        <v/>
      </c>
      <c r="L24" s="34" t="str">
        <f aca="false">IF(OR(ISBLANK(F24),E24&lt;&gt;"Mep"),"",(G24-F24)*24+IF(F24&gt;G24,24,0))</f>
        <v/>
      </c>
      <c r="M24" s="34" t="str">
        <f aca="false">IF(OR(E24="Sol",E24="Déleg."),IF(E24="Sol",4,0)+IF(E24="Déleg.",6,0),"")</f>
        <v/>
      </c>
      <c r="N24" s="35"/>
      <c r="O24" s="35"/>
      <c r="P24" s="36" t="str">
        <f aca="false">IF(J24="","",IF(F24&lt;G24,MIN(G24,$N$2)-MIN(F24,$N$2)+MAX(G24,$O$2)-MAX(F24,$O$2),"24:00:00"-MAX(F24,$O$2)+MIN(G24,$N$2)))</f>
        <v/>
      </c>
      <c r="Q24" s="36" t="str">
        <f aca="false">IF(K24="","",IF(H24&lt;I24,MIN(I24,$N$2)-MIN(H24,$N$2)+MAX(I24,$O$2)-MAX(H24,$O$2),"24:00:00"-MAX(H24,$O$2)+MIN(I24,$N$2)))</f>
        <v/>
      </c>
      <c r="R24" s="37" t="str">
        <f aca="false">IF(Q24="","",MAX(P24,Q24)*24)</f>
        <v/>
      </c>
      <c r="S24" s="34" t="str">
        <f aca="false">IF(R24="","",R24*0.2)</f>
        <v/>
      </c>
      <c r="T24" s="38"/>
      <c r="U24" s="39"/>
      <c r="V24" s="40"/>
      <c r="W24" s="40"/>
      <c r="X24" s="41"/>
      <c r="Y24" s="41"/>
      <c r="Z24" s="42"/>
      <c r="AA24" s="42"/>
      <c r="AB24" s="42"/>
      <c r="AC24" s="42"/>
      <c r="AD24" s="43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</row>
    <row r="25" customFormat="false" ht="15" hidden="false" customHeight="true" outlineLevel="0" collapsed="false">
      <c r="A25" s="44"/>
      <c r="B25" s="25"/>
      <c r="C25" s="26"/>
      <c r="D25" s="27"/>
      <c r="E25" s="28" t="str">
        <f aca="false">IF(ISBLANK(C25),"","Vol")</f>
        <v/>
      </c>
      <c r="F25" s="29"/>
      <c r="G25" s="30"/>
      <c r="H25" s="29" t="str">
        <f aca="false">IF(ISBLANK(F25),"",F25)</f>
        <v/>
      </c>
      <c r="I25" s="32" t="str">
        <f aca="false">IF(ISBLANK(G25),"",G25)</f>
        <v/>
      </c>
      <c r="J25" s="33" t="str">
        <f aca="false">IF(OR(ISBLANK(F25),E25&lt;&gt;"Vol"),"",(G25-F25)*24+IF(F25&gt;G25,24,0))</f>
        <v/>
      </c>
      <c r="K25" s="34" t="str">
        <f aca="false">IF(OR(ISBLANK(F25),E25&lt;&gt;"Vol"),"",(I25-H25)*24+IF(F25&gt;G25,24,0))</f>
        <v/>
      </c>
      <c r="L25" s="34" t="str">
        <f aca="false">IF(OR(ISBLANK(F25),E25&lt;&gt;"Mep"),"",(G25-F25)*24+IF(F25&gt;G25,24,0))</f>
        <v/>
      </c>
      <c r="M25" s="34" t="str">
        <f aca="false">IF(OR(E25="Sol",E25="Déleg."),IF(E25="Sol",4,0)+IF(E25="Déleg.",6,0),"")</f>
        <v/>
      </c>
      <c r="N25" s="35"/>
      <c r="O25" s="35"/>
      <c r="P25" s="36" t="str">
        <f aca="false">IF(J25="","",IF(F25&lt;G25,MIN(G25,$N$2)-MIN(F25,$N$2)+MAX(G25,$O$2)-MAX(F25,$O$2),"24:00:00"-MAX(F25,$O$2)+MIN(G25,$N$2)))</f>
        <v/>
      </c>
      <c r="Q25" s="36" t="str">
        <f aca="false">IF(K25="","",IF(H25&lt;I25,MIN(I25,$N$2)-MIN(H25,$N$2)+MAX(I25,$O$2)-MAX(H25,$O$2),"24:00:00"-MAX(H25,$O$2)+MIN(I25,$N$2)))</f>
        <v/>
      </c>
      <c r="R25" s="37" t="str">
        <f aca="false">IF(Q25="","",MAX(P25,Q25)*24)</f>
        <v/>
      </c>
      <c r="S25" s="34" t="str">
        <f aca="false">IF(R25="","",R25*0.2)</f>
        <v/>
      </c>
      <c r="T25" s="45"/>
      <c r="U25" s="46"/>
      <c r="V25" s="47"/>
      <c r="W25" s="47"/>
      <c r="X25" s="41"/>
      <c r="Y25" s="41"/>
      <c r="Z25" s="48"/>
      <c r="AA25" s="48"/>
      <c r="AB25" s="48"/>
      <c r="AC25" s="48"/>
      <c r="AD25" s="49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</row>
    <row r="26" customFormat="false" ht="15.45" hidden="false" customHeight="true" outlineLevel="0" collapsed="false">
      <c r="A26" s="50"/>
      <c r="B26" s="25"/>
      <c r="C26" s="26"/>
      <c r="D26" s="27"/>
      <c r="E26" s="28" t="str">
        <f aca="false">IF(ISBLANK(C26),"","Vol")</f>
        <v/>
      </c>
      <c r="F26" s="29"/>
      <c r="G26" s="30"/>
      <c r="H26" s="29" t="str">
        <f aca="false">IF(ISBLANK(F26),"",F26)</f>
        <v/>
      </c>
      <c r="I26" s="32" t="str">
        <f aca="false">IF(ISBLANK(G26),"",G26)</f>
        <v/>
      </c>
      <c r="J26" s="34" t="str">
        <f aca="false">IF(OR(ISBLANK(F26),E26&lt;&gt;"Vol"),"",(G26-F26)*24+IF(F26&gt;G26,24,0))</f>
        <v/>
      </c>
      <c r="K26" s="34" t="str">
        <f aca="false">IF(OR(ISBLANK(F26),E26&lt;&gt;"Vol"),"",(I26-H26)*24+IF(F26&gt;G26,24,0))</f>
        <v/>
      </c>
      <c r="L26" s="34" t="str">
        <f aca="false">IF(OR(ISBLANK(F26),E26&lt;&gt;"Mep"),"",(G26-F26)*24+IF(F26&gt;G26,24,0))</f>
        <v/>
      </c>
      <c r="M26" s="34" t="str">
        <f aca="false">IF(OR(E26="Sol",E26="Déleg."),IF(E26="Sol",4,0)+IF(E26="Déleg.",6,0),"")</f>
        <v/>
      </c>
      <c r="N26" s="35"/>
      <c r="O26" s="35"/>
      <c r="P26" s="36" t="str">
        <f aca="false">IF(J26="","",IF(F26&lt;G26,MIN(G26,$N$2)-MIN(F26,$N$2)+MAX(G26,$O$2)-MAX(F26,$O$2),"24:00:00"-MAX(F26,$O$2)+MIN(G26,$N$2)))</f>
        <v/>
      </c>
      <c r="Q26" s="36" t="str">
        <f aca="false">IF(K26="","",IF(H26&lt;I26,MIN(I26,$N$2)-MIN(H26,$N$2)+MAX(I26,$O$2)-MAX(H26,$O$2),"24:00:00"-MAX(H26,$O$2)+MIN(I26,$N$2)))</f>
        <v/>
      </c>
      <c r="R26" s="37" t="str">
        <f aca="false">IF(Q26="","",MAX(P26,Q26)*24)</f>
        <v/>
      </c>
      <c r="S26" s="34" t="str">
        <f aca="false">IF(R26="","",R26*0.2)</f>
        <v/>
      </c>
      <c r="T26" s="34" t="str">
        <f aca="false">IF(COUNTIF(E22:E26,"Vol")&gt;0,AVERAGEIF(E22:E25,"=Vol",K22:K26),"")</f>
        <v/>
      </c>
      <c r="U26" s="51" t="str">
        <f aca="false">IF(T26="","",MAX(70/(21*T26+30),1))</f>
        <v/>
      </c>
      <c r="V26" s="52" t="str">
        <f aca="false">H22</f>
        <v/>
      </c>
      <c r="W26" s="52" t="str">
        <f aca="false">IF(I22&lt;&gt;"",VLOOKUP(1,I22:I26,1,1),"")</f>
        <v/>
      </c>
      <c r="X26" s="34" t="str">
        <f aca="false">IF(W26="","",(W26-V26)*24+IF(V26&gt;W26,24,0)+1.5)</f>
        <v/>
      </c>
      <c r="Y26" s="34" t="str">
        <f aca="false">IF(E22&lt;&gt;"",IF(U26&lt;&gt;"",SUM(J22:J26)*U26,0)+SUM(L22:L26)/2,"")</f>
        <v/>
      </c>
      <c r="Z26" s="34" t="str">
        <f aca="false">IF(X26="","",IF(COUNTIF(E22:E26,"Vol")&gt;0,MAX(5.74,X26),X26)/1.64)</f>
        <v/>
      </c>
      <c r="AA26" s="34" t="str">
        <f aca="false">IF(Y26="","",MAX(Y26,Z26))</f>
        <v/>
      </c>
      <c r="AB26" s="34" t="str">
        <f aca="true">IF(AC26="","",SUM(INDIRECT(ADDRESS(MATCH(0,$B$1:B26,-1), 27,4)):AA26))</f>
        <v/>
      </c>
      <c r="AC26" s="34" t="str">
        <f aca="false">IF(AA26&lt;&gt;"",IF(INDEX($B$1:B26,MATCH(-1,$B$1:B26,-1))*5+MATCH(-1,$B$1:B26,-1)-1=ROW(),INDEX($B$1:B26,MATCH(-1,$B$1:B26,-1))*4,""),"")</f>
        <v/>
      </c>
      <c r="AD26" s="34" t="str">
        <f aca="true">IF(AC26="","",MAX(AC26,SUM(INDIRECT(ADDRESS(MATCH(0,$B$1:B26,-1), 27,4)):AA26)))</f>
        <v/>
      </c>
      <c r="AE26" s="53" t="str">
        <f aca="false">IF(V26&lt;&gt;"",V26-(1.25/24),"")</f>
        <v/>
      </c>
      <c r="AF26" s="53" t="str">
        <f aca="false">IF(W26&lt;&gt;"",W26+(0.5/24),"")</f>
        <v/>
      </c>
      <c r="AG26" s="54" t="str">
        <f aca="false">IF(AF26&lt;&gt;"",IF(AND(AE26&lt;=14/24,AF26&gt;=12/24),1,0)+IF(AND(AE26&lt;=21/24,AF26&gt;=19/24),1,0)+IF(AND(AF26&lt;AE26, AE26&lt;=21/24), 1,0)+IF(AND(AF26&lt;AE26, AF26&gt;=12/24), 1,0),"")</f>
        <v/>
      </c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</row>
    <row r="27" customFormat="false" ht="16.05" hidden="false" customHeight="true" outlineLevel="0" collapsed="false">
      <c r="A27" s="8"/>
      <c r="B27" s="9"/>
      <c r="C27" s="10"/>
      <c r="D27" s="11"/>
      <c r="E27" s="9" t="str">
        <f aca="false">IF(ISBLANK(C27),"","Vol")</f>
        <v/>
      </c>
      <c r="F27" s="12"/>
      <c r="G27" s="13"/>
      <c r="H27" s="12" t="str">
        <f aca="false">IF(ISBLANK(F27),"",F27)</f>
        <v/>
      </c>
      <c r="I27" s="13" t="str">
        <f aca="false">IF(ISBLANK(G27),"",G27)</f>
        <v/>
      </c>
      <c r="J27" s="14" t="str">
        <f aca="false">IF(OR(ISBLANK(F27),E27&lt;&gt;"Vol"),"",(G27-F27)*24+IF(F27&gt;G27,24,0))</f>
        <v/>
      </c>
      <c r="K27" s="15" t="str">
        <f aca="false">IF(OR(ISBLANK(F27),E27&lt;&gt;"Vol"),"",(I27-H27)*24+IF(F27&gt;G27,24,0))</f>
        <v/>
      </c>
      <c r="L27" s="15" t="str">
        <f aca="false">IF(OR(ISBLANK(F27),E27&lt;&gt;"Mep"),"",(G27-F27)*24+IF(F27&gt;G27,24,0))</f>
        <v/>
      </c>
      <c r="M27" s="15" t="str">
        <f aca="false">IF(OR(E27="Sol",E27="Déleg."),IF(E27="Sol",4,0)+IF(E27="Déleg.",6,0),"")</f>
        <v/>
      </c>
      <c r="N27" s="16"/>
      <c r="O27" s="16"/>
      <c r="P27" s="17" t="str">
        <f aca="false">IF(J27="","",IF(F27&lt;G27,MIN(G27,$N$2)-MIN(F27,$N$2)+MAX(G27,$O$2)-MAX(F27,$O$2),"24:00:00"-MAX(F27,$O$2)+MIN(G27,$N$2)))</f>
        <v/>
      </c>
      <c r="Q27" s="17" t="str">
        <f aca="false">IF(K27="","",IF(H27&lt;I27,MIN(I27,$N$2)-MIN(H27,$N$2)+MAX(I27,$O$2)-MAX(H27,$O$2),"24:00:00"-MAX(H27,$O$2)+MIN(I27,$N$2)))</f>
        <v/>
      </c>
      <c r="R27" s="18" t="str">
        <f aca="false">IF(Q27="","",MAX(P27,Q27)*24)</f>
        <v/>
      </c>
      <c r="S27" s="15" t="str">
        <f aca="false">IF(R27="","",R27*0.2)</f>
        <v/>
      </c>
      <c r="T27" s="19"/>
      <c r="U27" s="20"/>
      <c r="V27" s="21"/>
      <c r="W27" s="21"/>
      <c r="X27" s="22"/>
      <c r="Y27" s="22"/>
      <c r="Z27" s="22"/>
      <c r="AA27" s="22"/>
      <c r="AB27" s="22"/>
      <c r="AC27" s="22"/>
      <c r="AD27" s="23"/>
      <c r="AE27" s="23"/>
      <c r="AF27" s="23"/>
      <c r="AG27" s="23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</row>
    <row r="28" customFormat="false" ht="15.45" hidden="false" customHeight="true" outlineLevel="0" collapsed="false">
      <c r="A28" s="24"/>
      <c r="B28" s="25"/>
      <c r="C28" s="26"/>
      <c r="D28" s="27"/>
      <c r="E28" s="28" t="str">
        <f aca="false">IF(ISBLANK(C28),"","Vol")</f>
        <v/>
      </c>
      <c r="F28" s="29"/>
      <c r="G28" s="30"/>
      <c r="H28" s="29" t="str">
        <f aca="false">IF(ISBLANK(F28),"",F28)</f>
        <v/>
      </c>
      <c r="I28" s="32" t="str">
        <f aca="false">IF(ISBLANK(G28),"",G28)</f>
        <v/>
      </c>
      <c r="J28" s="33" t="str">
        <f aca="false">IF(OR(ISBLANK(F28),E28&lt;&gt;"Vol"),"",(G28-F28)*24+IF(F28&gt;G28,24,0))</f>
        <v/>
      </c>
      <c r="K28" s="34" t="str">
        <f aca="false">IF(OR(ISBLANK(F28),E28&lt;&gt;"Vol"),"",(I28-H28)*24+IF(F28&gt;G28,24,0))</f>
        <v/>
      </c>
      <c r="L28" s="34" t="str">
        <f aca="false">IF(OR(ISBLANK(F28),E28&lt;&gt;"Mep"),"",(G28-F28)*24+IF(F28&gt;G28,24,0))</f>
        <v/>
      </c>
      <c r="M28" s="34" t="str">
        <f aca="false">IF(OR(E28="Sol",E28="Déleg."),IF(E28="Sol",4,0)+IF(E28="Déleg.",6,0),"")</f>
        <v/>
      </c>
      <c r="N28" s="35"/>
      <c r="O28" s="35"/>
      <c r="P28" s="36" t="str">
        <f aca="false">IF(J28="","",IF(F28&lt;G28,MIN(G28,$N$2)-MIN(F28,$N$2)+MAX(G28,$O$2)-MAX(F28,$O$2),"24:00:00"-MAX(F28,$O$2)+MIN(G28,$N$2)))</f>
        <v/>
      </c>
      <c r="Q28" s="36" t="str">
        <f aca="false">IF(K28="","",IF(H28&lt;I28,MIN(I28,$N$2)-MIN(H28,$N$2)+MAX(I28,$O$2)-MAX(H28,$O$2),"24:00:00"-MAX(H28,$O$2)+MIN(I28,$N$2)))</f>
        <v/>
      </c>
      <c r="R28" s="37" t="str">
        <f aca="false">IF(Q28="","",MAX(P28,Q28)*24)</f>
        <v/>
      </c>
      <c r="S28" s="34" t="str">
        <f aca="false">IF(R28="","",R28*0.2)</f>
        <v/>
      </c>
      <c r="T28" s="38"/>
      <c r="U28" s="39"/>
      <c r="V28" s="40"/>
      <c r="W28" s="40"/>
      <c r="X28" s="41"/>
      <c r="Y28" s="41"/>
      <c r="Z28" s="42"/>
      <c r="AA28" s="42"/>
      <c r="AB28" s="42"/>
      <c r="AC28" s="42"/>
      <c r="AD28" s="43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</row>
    <row r="29" customFormat="false" ht="15" hidden="false" customHeight="true" outlineLevel="0" collapsed="false">
      <c r="A29" s="44"/>
      <c r="B29" s="25"/>
      <c r="C29" s="26"/>
      <c r="D29" s="27"/>
      <c r="E29" s="28" t="str">
        <f aca="false">IF(ISBLANK(C29),"","Vol")</f>
        <v/>
      </c>
      <c r="F29" s="29"/>
      <c r="G29" s="30"/>
      <c r="H29" s="29" t="str">
        <f aca="false">IF(ISBLANK(F29),"",F29)</f>
        <v/>
      </c>
      <c r="I29" s="32" t="str">
        <f aca="false">IF(ISBLANK(G29),"",G29)</f>
        <v/>
      </c>
      <c r="J29" s="33" t="str">
        <f aca="false">IF(OR(ISBLANK(F29),E29&lt;&gt;"Vol"),"",(G29-F29)*24+IF(F29&gt;G29,24,0))</f>
        <v/>
      </c>
      <c r="K29" s="34" t="str">
        <f aca="false">IF(OR(ISBLANK(F29),E29&lt;&gt;"Vol"),"",(I29-H29)*24+IF(F29&gt;G29,24,0))</f>
        <v/>
      </c>
      <c r="L29" s="34" t="str">
        <f aca="false">IF(OR(ISBLANK(F29),E29&lt;&gt;"Mep"),"",(G29-F29)*24+IF(F29&gt;G29,24,0))</f>
        <v/>
      </c>
      <c r="M29" s="34" t="str">
        <f aca="false">IF(OR(E29="Sol",E29="Déleg."),IF(E29="Sol",4,0)+IF(E29="Déleg.",6,0),"")</f>
        <v/>
      </c>
      <c r="N29" s="35"/>
      <c r="O29" s="35"/>
      <c r="P29" s="36" t="str">
        <f aca="false">IF(J29="","",IF(F29&lt;G29,MIN(G29,$N$2)-MIN(F29,$N$2)+MAX(G29,$O$2)-MAX(F29,$O$2),"24:00:00"-MAX(F29,$O$2)+MIN(G29,$N$2)))</f>
        <v/>
      </c>
      <c r="Q29" s="36" t="str">
        <f aca="false">IF(K29="","",IF(H29&lt;I29,MIN(I29,$N$2)-MIN(H29,$N$2)+MAX(I29,$O$2)-MAX(H29,$O$2),"24:00:00"-MAX(H29,$O$2)+MIN(I29,$N$2)))</f>
        <v/>
      </c>
      <c r="R29" s="37" t="str">
        <f aca="false">IF(Q29="","",MAX(P29,Q29)*24)</f>
        <v/>
      </c>
      <c r="S29" s="34" t="str">
        <f aca="false">IF(R29="","",R29*0.2)</f>
        <v/>
      </c>
      <c r="T29" s="38"/>
      <c r="U29" s="39"/>
      <c r="V29" s="40"/>
      <c r="W29" s="40"/>
      <c r="X29" s="41"/>
      <c r="Y29" s="41"/>
      <c r="Z29" s="42"/>
      <c r="AA29" s="42"/>
      <c r="AB29" s="42"/>
      <c r="AC29" s="42"/>
      <c r="AD29" s="43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</row>
    <row r="30" customFormat="false" ht="15" hidden="false" customHeight="true" outlineLevel="0" collapsed="false">
      <c r="A30" s="44"/>
      <c r="B30" s="25"/>
      <c r="C30" s="26"/>
      <c r="D30" s="27"/>
      <c r="E30" s="28" t="str">
        <f aca="false">IF(ISBLANK(C30),"","Vol")</f>
        <v/>
      </c>
      <c r="F30" s="29"/>
      <c r="G30" s="30"/>
      <c r="H30" s="29" t="str">
        <f aca="false">IF(ISBLANK(F30),"",F30)</f>
        <v/>
      </c>
      <c r="I30" s="32" t="str">
        <f aca="false">IF(ISBLANK(G30),"",G30)</f>
        <v/>
      </c>
      <c r="J30" s="33" t="str">
        <f aca="false">IF(OR(ISBLANK(F30),E30&lt;&gt;"Vol"),"",(G30-F30)*24+IF(F30&gt;G30,24,0))</f>
        <v/>
      </c>
      <c r="K30" s="34" t="str">
        <f aca="false">IF(OR(ISBLANK(F30),E30&lt;&gt;"Vol"),"",(I30-H30)*24+IF(F30&gt;G30,24,0))</f>
        <v/>
      </c>
      <c r="L30" s="34" t="str">
        <f aca="false">IF(OR(ISBLANK(F30),E30&lt;&gt;"Mep"),"",(G30-F30)*24+IF(F30&gt;G30,24,0))</f>
        <v/>
      </c>
      <c r="M30" s="34" t="str">
        <f aca="false">IF(OR(E30="Sol",E30="Déleg."),IF(E30="Sol",4,0)+IF(E30="Déleg.",6,0),"")</f>
        <v/>
      </c>
      <c r="N30" s="35"/>
      <c r="O30" s="35"/>
      <c r="P30" s="36" t="str">
        <f aca="false">IF(J30="","",IF(F30&lt;G30,MIN(G30,$N$2)-MIN(F30,$N$2)+MAX(G30,$O$2)-MAX(F30,$O$2),"24:00:00"-MAX(F30,$O$2)+MIN(G30,$N$2)))</f>
        <v/>
      </c>
      <c r="Q30" s="36" t="str">
        <f aca="false">IF(K30="","",IF(H30&lt;I30,MIN(I30,$N$2)-MIN(H30,$N$2)+MAX(I30,$O$2)-MAX(H30,$O$2),"24:00:00"-MAX(H30,$O$2)+MIN(I30,$N$2)))</f>
        <v/>
      </c>
      <c r="R30" s="37" t="str">
        <f aca="false">IF(Q30="","",MAX(P30,Q30)*24)</f>
        <v/>
      </c>
      <c r="S30" s="34" t="str">
        <f aca="false">IF(R30="","",R30*0.2)</f>
        <v/>
      </c>
      <c r="T30" s="45"/>
      <c r="U30" s="46"/>
      <c r="V30" s="47"/>
      <c r="W30" s="47"/>
      <c r="X30" s="41"/>
      <c r="Y30" s="41"/>
      <c r="Z30" s="48"/>
      <c r="AA30" s="48"/>
      <c r="AB30" s="48"/>
      <c r="AC30" s="48"/>
      <c r="AD30" s="49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</row>
    <row r="31" customFormat="false" ht="15.45" hidden="false" customHeight="true" outlineLevel="0" collapsed="false">
      <c r="A31" s="50"/>
      <c r="B31" s="25"/>
      <c r="C31" s="26"/>
      <c r="D31" s="27"/>
      <c r="E31" s="28" t="str">
        <f aca="false">IF(ISBLANK(C31),"","Vol")</f>
        <v/>
      </c>
      <c r="F31" s="29"/>
      <c r="G31" s="30"/>
      <c r="H31" s="29" t="str">
        <f aca="false">IF(ISBLANK(F31),"",F31)</f>
        <v/>
      </c>
      <c r="I31" s="32" t="str">
        <f aca="false">IF(ISBLANK(G31),"",G31)</f>
        <v/>
      </c>
      <c r="J31" s="34" t="str">
        <f aca="false">IF(OR(ISBLANK(F31),E31&lt;&gt;"Vol"),"",(G31-F31)*24+IF(F31&gt;G31,24,0))</f>
        <v/>
      </c>
      <c r="K31" s="34" t="str">
        <f aca="false">IF(OR(ISBLANK(F31),E31&lt;&gt;"Vol"),"",(I31-H31)*24+IF(F31&gt;G31,24,0))</f>
        <v/>
      </c>
      <c r="L31" s="34" t="str">
        <f aca="false">IF(OR(ISBLANK(F31),E31&lt;&gt;"Mep"),"",(G31-F31)*24+IF(F31&gt;G31,24,0))</f>
        <v/>
      </c>
      <c r="M31" s="34" t="str">
        <f aca="false">IF(OR(E31="Sol",E31="Déleg."),IF(E31="Sol",4,0)+IF(E31="Déleg.",6,0),"")</f>
        <v/>
      </c>
      <c r="N31" s="35"/>
      <c r="O31" s="35"/>
      <c r="P31" s="36" t="str">
        <f aca="false">IF(J31="","",IF(F31&lt;G31,MIN(G31,$N$2)-MIN(F31,$N$2)+MAX(G31,$O$2)-MAX(F31,$O$2),"24:00:00"-MAX(F31,$O$2)+MIN(G31,$N$2)))</f>
        <v/>
      </c>
      <c r="Q31" s="36" t="str">
        <f aca="false">IF(K31="","",IF(H31&lt;I31,MIN(I31,$N$2)-MIN(H31,$N$2)+MAX(I31,$O$2)-MAX(H31,$O$2),"24:00:00"-MAX(H31,$O$2)+MIN(I31,$N$2)))</f>
        <v/>
      </c>
      <c r="R31" s="37" t="str">
        <f aca="false">IF(Q31="","",MAX(P31,Q31)*24)</f>
        <v/>
      </c>
      <c r="S31" s="34" t="str">
        <f aca="false">IF(R31="","",R31*0.2)</f>
        <v/>
      </c>
      <c r="T31" s="34" t="str">
        <f aca="false">IF(COUNTIF(E27:E31,"Vol")&gt;0,AVERAGEIF(E27:E30,"=Vol",K27:K31),"")</f>
        <v/>
      </c>
      <c r="U31" s="51" t="str">
        <f aca="false">IF(T31="","",MAX(70/(21*T31+30),1))</f>
        <v/>
      </c>
      <c r="V31" s="52" t="str">
        <f aca="false">H27</f>
        <v/>
      </c>
      <c r="W31" s="52" t="str">
        <f aca="false">IF(I27&lt;&gt;"",VLOOKUP(1,I27:I31,1,1),"")</f>
        <v/>
      </c>
      <c r="X31" s="34" t="str">
        <f aca="false">IF(W31="","",(W31-V31)*24+IF(V31&gt;W31,24,0)+1.5)</f>
        <v/>
      </c>
      <c r="Y31" s="34" t="str">
        <f aca="false">IF(E27&lt;&gt;"",IF(U31&lt;&gt;"",SUM(J27:J31)*U31,0)+SUM(L27:L31)/2,"")</f>
        <v/>
      </c>
      <c r="Z31" s="34" t="str">
        <f aca="false">IF(X31="","",IF(COUNTIF(E27:E31,"Vol")&gt;0,MAX(5.74,X31),X31)/1.64)</f>
        <v/>
      </c>
      <c r="AA31" s="34" t="str">
        <f aca="false">IF(Y31="","",MAX(Y31,Z31))</f>
        <v/>
      </c>
      <c r="AB31" s="34" t="str">
        <f aca="true">IF(AC31="","",SUM(INDIRECT(ADDRESS(MATCH(0,$B$1:B31,-1), 27,4)):AA31))</f>
        <v/>
      </c>
      <c r="AC31" s="34" t="str">
        <f aca="false">IF(AA31&lt;&gt;"",IF(INDEX($B$1:B31,MATCH(-1,$B$1:B31,-1))*5+MATCH(-1,$B$1:B31,-1)-1=ROW(),INDEX($B$1:B31,MATCH(-1,$B$1:B31,-1))*4,""),"")</f>
        <v/>
      </c>
      <c r="AD31" s="34" t="str">
        <f aca="true">IF(AC31="","",MAX(AC31,SUM(INDIRECT(ADDRESS(MATCH(0,$B$1:B31,-1), 27,4)):AA31)))</f>
        <v/>
      </c>
      <c r="AE31" s="53" t="str">
        <f aca="false">IF(V31&lt;&gt;"",V31-(1.25/24),"")</f>
        <v/>
      </c>
      <c r="AF31" s="53" t="str">
        <f aca="false">IF(W31&lt;&gt;"",W31+(0.5/24),"")</f>
        <v/>
      </c>
      <c r="AG31" s="54" t="str">
        <f aca="false">IF(AF31&lt;&gt;"",IF(AND(AE31&lt;=14/24,AF31&gt;=12/24),1,0)+IF(AND(AE31&lt;=21/24,AF31&gt;=19/24),1,0)+IF(AND(AF31&lt;AE31, AE31&lt;=21/24), 1,0)+IF(AND(AF31&lt;AE31, AF31&gt;=12/24), 1,0),"")</f>
        <v/>
      </c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</row>
    <row r="32" customFormat="false" ht="16.05" hidden="false" customHeight="true" outlineLevel="0" collapsed="false">
      <c r="A32" s="8"/>
      <c r="B32" s="9"/>
      <c r="C32" s="10"/>
      <c r="D32" s="11"/>
      <c r="E32" s="9" t="str">
        <f aca="false">IF(ISBLANK(C32),"","Vol")</f>
        <v/>
      </c>
      <c r="F32" s="12"/>
      <c r="G32" s="13"/>
      <c r="H32" s="12" t="str">
        <f aca="false">IF(ISBLANK(F32),"",F32)</f>
        <v/>
      </c>
      <c r="I32" s="13" t="str">
        <f aca="false">IF(ISBLANK(G32),"",G32)</f>
        <v/>
      </c>
      <c r="J32" s="14" t="str">
        <f aca="false">IF(OR(ISBLANK(F32),E32&lt;&gt;"Vol"),"",(G32-F32)*24+IF(F32&gt;G32,24,0))</f>
        <v/>
      </c>
      <c r="K32" s="15" t="str">
        <f aca="false">IF(OR(ISBLANK(F32),E32&lt;&gt;"Vol"),"",(I32-H32)*24+IF(F32&gt;G32,24,0))</f>
        <v/>
      </c>
      <c r="L32" s="15" t="str">
        <f aca="false">IF(OR(ISBLANK(F32),E32&lt;&gt;"Mep"),"",(G32-F32)*24+IF(F32&gt;G32,24,0))</f>
        <v/>
      </c>
      <c r="M32" s="15" t="str">
        <f aca="false">IF(OR(E32="Sol",E32="Déleg."),IF(E32="Sol",4,0)+IF(E32="Déleg.",6,0),"")</f>
        <v/>
      </c>
      <c r="N32" s="16"/>
      <c r="O32" s="16"/>
      <c r="P32" s="17" t="str">
        <f aca="false">IF(J32="","",IF(F32&lt;G32,MIN(G32,$N$2)-MIN(F32,$N$2)+MAX(G32,$O$2)-MAX(F32,$O$2),"24:00:00"-MAX(F32,$O$2)+MIN(G32,$N$2)))</f>
        <v/>
      </c>
      <c r="Q32" s="17" t="str">
        <f aca="false">IF(K32="","",IF(H32&lt;I32,MIN(I32,$N$2)-MIN(H32,$N$2)+MAX(I32,$O$2)-MAX(H32,$O$2),"24:00:00"-MAX(H32,$O$2)+MIN(I32,$N$2)))</f>
        <v/>
      </c>
      <c r="R32" s="18" t="str">
        <f aca="false">IF(Q32="","",MAX(P32,Q32)*24)</f>
        <v/>
      </c>
      <c r="S32" s="15" t="str">
        <f aca="false">IF(R32="","",R32*0.2)</f>
        <v/>
      </c>
      <c r="T32" s="19"/>
      <c r="U32" s="20"/>
      <c r="V32" s="21"/>
      <c r="W32" s="21"/>
      <c r="X32" s="22"/>
      <c r="Y32" s="22"/>
      <c r="Z32" s="22"/>
      <c r="AA32" s="22"/>
      <c r="AB32" s="22"/>
      <c r="AC32" s="22"/>
      <c r="AD32" s="23"/>
      <c r="AE32" s="23"/>
      <c r="AF32" s="23"/>
      <c r="AG32" s="23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</row>
    <row r="33" customFormat="false" ht="15.45" hidden="false" customHeight="true" outlineLevel="0" collapsed="false">
      <c r="A33" s="24"/>
      <c r="B33" s="25"/>
      <c r="C33" s="26"/>
      <c r="D33" s="27"/>
      <c r="E33" s="28" t="str">
        <f aca="false">IF(ISBLANK(C33),"","Vol")</f>
        <v/>
      </c>
      <c r="F33" s="29"/>
      <c r="G33" s="30"/>
      <c r="H33" s="29" t="str">
        <f aca="false">IF(ISBLANK(F33),"",F33)</f>
        <v/>
      </c>
      <c r="I33" s="32" t="str">
        <f aca="false">IF(ISBLANK(G33),"",G33)</f>
        <v/>
      </c>
      <c r="J33" s="33" t="str">
        <f aca="false">IF(OR(ISBLANK(F33),E33&lt;&gt;"Vol"),"",(G33-F33)*24+IF(F33&gt;G33,24,0))</f>
        <v/>
      </c>
      <c r="K33" s="34" t="str">
        <f aca="false">IF(OR(ISBLANK(F33),E33&lt;&gt;"Vol"),"",(I33-H33)*24+IF(F33&gt;G33,24,0))</f>
        <v/>
      </c>
      <c r="L33" s="34" t="str">
        <f aca="false">IF(OR(ISBLANK(F33),E33&lt;&gt;"Mep"),"",(G33-F33)*24+IF(F33&gt;G33,24,0))</f>
        <v/>
      </c>
      <c r="M33" s="34" t="str">
        <f aca="false">IF(OR(E33="Sol",E33="Déleg."),IF(E33="Sol",4,0)+IF(E33="Déleg.",6,0),"")</f>
        <v/>
      </c>
      <c r="N33" s="35"/>
      <c r="O33" s="35"/>
      <c r="P33" s="36" t="str">
        <f aca="false">IF(J33="","",IF(F33&lt;G33,MIN(G33,$N$2)-MIN(F33,$N$2)+MAX(G33,$O$2)-MAX(F33,$O$2),"24:00:00"-MAX(F33,$O$2)+MIN(G33,$N$2)))</f>
        <v/>
      </c>
      <c r="Q33" s="36" t="str">
        <f aca="false">IF(K33="","",IF(H33&lt;I33,MIN(I33,$N$2)-MIN(H33,$N$2)+MAX(I33,$O$2)-MAX(H33,$O$2),"24:00:00"-MAX(H33,$O$2)+MIN(I33,$N$2)))</f>
        <v/>
      </c>
      <c r="R33" s="37" t="str">
        <f aca="false">IF(Q33="","",MAX(P33,Q33)*24)</f>
        <v/>
      </c>
      <c r="S33" s="34" t="str">
        <f aca="false">IF(R33="","",R33*0.2)</f>
        <v/>
      </c>
      <c r="T33" s="38"/>
      <c r="U33" s="39"/>
      <c r="V33" s="40"/>
      <c r="W33" s="40"/>
      <c r="X33" s="41"/>
      <c r="Y33" s="41"/>
      <c r="Z33" s="42"/>
      <c r="AA33" s="42"/>
      <c r="AB33" s="42"/>
      <c r="AC33" s="42"/>
      <c r="AD33" s="43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</row>
    <row r="34" customFormat="false" ht="15" hidden="false" customHeight="true" outlineLevel="0" collapsed="false">
      <c r="A34" s="44"/>
      <c r="B34" s="25"/>
      <c r="C34" s="26"/>
      <c r="D34" s="27"/>
      <c r="E34" s="28" t="str">
        <f aca="false">IF(ISBLANK(C34),"","Vol")</f>
        <v/>
      </c>
      <c r="F34" s="29"/>
      <c r="G34" s="30"/>
      <c r="H34" s="29" t="str">
        <f aca="false">IF(ISBLANK(F34),"",F34)</f>
        <v/>
      </c>
      <c r="I34" s="32" t="str">
        <f aca="false">IF(ISBLANK(G34),"",G34)</f>
        <v/>
      </c>
      <c r="J34" s="33" t="str">
        <f aca="false">IF(OR(ISBLANK(F34),E34&lt;&gt;"Vol"),"",(G34-F34)*24+IF(F34&gt;G34,24,0))</f>
        <v/>
      </c>
      <c r="K34" s="34" t="str">
        <f aca="false">IF(OR(ISBLANK(F34),E34&lt;&gt;"Vol"),"",(I34-H34)*24+IF(F34&gt;G34,24,0))</f>
        <v/>
      </c>
      <c r="L34" s="34" t="str">
        <f aca="false">IF(OR(ISBLANK(F34),E34&lt;&gt;"Mep"),"",(G34-F34)*24+IF(F34&gt;G34,24,0))</f>
        <v/>
      </c>
      <c r="M34" s="34" t="str">
        <f aca="false">IF(OR(E34="Sol",E34="Déleg."),IF(E34="Sol",4,0)+IF(E34="Déleg.",6,0),"")</f>
        <v/>
      </c>
      <c r="N34" s="35"/>
      <c r="O34" s="35"/>
      <c r="P34" s="36" t="str">
        <f aca="false">IF(J34="","",IF(F34&lt;G34,MIN(G34,$N$2)-MIN(F34,$N$2)+MAX(G34,$O$2)-MAX(F34,$O$2),"24:00:00"-MAX(F34,$O$2)+MIN(G34,$N$2)))</f>
        <v/>
      </c>
      <c r="Q34" s="36" t="str">
        <f aca="false">IF(K34="","",IF(H34&lt;I34,MIN(I34,$N$2)-MIN(H34,$N$2)+MAX(I34,$O$2)-MAX(H34,$O$2),"24:00:00"-MAX(H34,$O$2)+MIN(I34,$N$2)))</f>
        <v/>
      </c>
      <c r="R34" s="37" t="str">
        <f aca="false">IF(Q34="","",MAX(P34,Q34)*24)</f>
        <v/>
      </c>
      <c r="S34" s="34" t="str">
        <f aca="false">IF(R34="","",R34*0.2)</f>
        <v/>
      </c>
      <c r="T34" s="38"/>
      <c r="U34" s="39"/>
      <c r="V34" s="40"/>
      <c r="W34" s="40"/>
      <c r="X34" s="41"/>
      <c r="Y34" s="41"/>
      <c r="Z34" s="42"/>
      <c r="AA34" s="42"/>
      <c r="AB34" s="42"/>
      <c r="AC34" s="42"/>
      <c r="AD34" s="43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</row>
    <row r="35" customFormat="false" ht="15" hidden="false" customHeight="true" outlineLevel="0" collapsed="false">
      <c r="A35" s="44"/>
      <c r="B35" s="25"/>
      <c r="C35" s="26"/>
      <c r="D35" s="27"/>
      <c r="E35" s="28" t="str">
        <f aca="false">IF(ISBLANK(C35),"","Vol")</f>
        <v/>
      </c>
      <c r="F35" s="29"/>
      <c r="G35" s="30"/>
      <c r="H35" s="29" t="str">
        <f aca="false">IF(ISBLANK(F35),"",F35)</f>
        <v/>
      </c>
      <c r="I35" s="32" t="str">
        <f aca="false">IF(ISBLANK(G35),"",G35)</f>
        <v/>
      </c>
      <c r="J35" s="33" t="str">
        <f aca="false">IF(OR(ISBLANK(F35),E35&lt;&gt;"Vol"),"",(G35-F35)*24+IF(F35&gt;G35,24,0))</f>
        <v/>
      </c>
      <c r="K35" s="34" t="str">
        <f aca="false">IF(OR(ISBLANK(F35),E35&lt;&gt;"Vol"),"",(I35-H35)*24+IF(F35&gt;G35,24,0))</f>
        <v/>
      </c>
      <c r="L35" s="34" t="str">
        <f aca="false">IF(OR(ISBLANK(F35),E35&lt;&gt;"Mep"),"",(G35-F35)*24+IF(F35&gt;G35,24,0))</f>
        <v/>
      </c>
      <c r="M35" s="34" t="str">
        <f aca="false">IF(OR(E35="Sol",E35="Déleg."),IF(E35="Sol",4,0)+IF(E35="Déleg.",6,0),"")</f>
        <v/>
      </c>
      <c r="N35" s="35"/>
      <c r="O35" s="35"/>
      <c r="P35" s="36" t="str">
        <f aca="false">IF(J35="","",IF(F35&lt;G35,MIN(G35,$N$2)-MIN(F35,$N$2)+MAX(G35,$O$2)-MAX(F35,$O$2),"24:00:00"-MAX(F35,$O$2)+MIN(G35,$N$2)))</f>
        <v/>
      </c>
      <c r="Q35" s="36" t="str">
        <f aca="false">IF(K35="","",IF(H35&lt;I35,MIN(I35,$N$2)-MIN(H35,$N$2)+MAX(I35,$O$2)-MAX(H35,$O$2),"24:00:00"-MAX(H35,$O$2)+MIN(I35,$N$2)))</f>
        <v/>
      </c>
      <c r="R35" s="37" t="str">
        <f aca="false">IF(Q35="","",MAX(P35,Q35)*24)</f>
        <v/>
      </c>
      <c r="S35" s="34" t="str">
        <f aca="false">IF(R35="","",R35*0.2)</f>
        <v/>
      </c>
      <c r="T35" s="45"/>
      <c r="U35" s="46"/>
      <c r="V35" s="47"/>
      <c r="W35" s="47"/>
      <c r="X35" s="41"/>
      <c r="Y35" s="41"/>
      <c r="Z35" s="48"/>
      <c r="AA35" s="48"/>
      <c r="AB35" s="48"/>
      <c r="AC35" s="48"/>
      <c r="AD35" s="49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</row>
    <row r="36" customFormat="false" ht="15.45" hidden="false" customHeight="true" outlineLevel="0" collapsed="false">
      <c r="A36" s="50"/>
      <c r="B36" s="25"/>
      <c r="C36" s="26"/>
      <c r="D36" s="27"/>
      <c r="E36" s="28" t="str">
        <f aca="false">IF(ISBLANK(C36),"","Vol")</f>
        <v/>
      </c>
      <c r="F36" s="29"/>
      <c r="G36" s="30"/>
      <c r="H36" s="29" t="str">
        <f aca="false">IF(ISBLANK(F36),"",F36)</f>
        <v/>
      </c>
      <c r="I36" s="32" t="str">
        <f aca="false">IF(ISBLANK(G36),"",G36)</f>
        <v/>
      </c>
      <c r="J36" s="34" t="str">
        <f aca="false">IF(OR(ISBLANK(F36),E36&lt;&gt;"Vol"),"",(G36-F36)*24+IF(F36&gt;G36,24,0))</f>
        <v/>
      </c>
      <c r="K36" s="34" t="str">
        <f aca="false">IF(OR(ISBLANK(F36),E36&lt;&gt;"Vol"),"",(I36-H36)*24+IF(F36&gt;G36,24,0))</f>
        <v/>
      </c>
      <c r="L36" s="34" t="str">
        <f aca="false">IF(OR(ISBLANK(F36),E36&lt;&gt;"Mep"),"",(G36-F36)*24+IF(F36&gt;G36,24,0))</f>
        <v/>
      </c>
      <c r="M36" s="34" t="str">
        <f aca="false">IF(OR(E36="Sol",E36="Déleg."),IF(E36="Sol",4,0)+IF(E36="Déleg.",6,0),"")</f>
        <v/>
      </c>
      <c r="N36" s="35"/>
      <c r="O36" s="35"/>
      <c r="P36" s="36" t="str">
        <f aca="false">IF(J36="","",IF(F36&lt;G36,MIN(G36,$N$2)-MIN(F36,$N$2)+MAX(G36,$O$2)-MAX(F36,$O$2),"24:00:00"-MAX(F36,$O$2)+MIN(G36,$N$2)))</f>
        <v/>
      </c>
      <c r="Q36" s="36" t="str">
        <f aca="false">IF(K36="","",IF(H36&lt;I36,MIN(I36,$N$2)-MIN(H36,$N$2)+MAX(I36,$O$2)-MAX(H36,$O$2),"24:00:00"-MAX(H36,$O$2)+MIN(I36,$N$2)))</f>
        <v/>
      </c>
      <c r="R36" s="37" t="str">
        <f aca="false">IF(Q36="","",MAX(P36,Q36)*24)</f>
        <v/>
      </c>
      <c r="S36" s="34" t="str">
        <f aca="false">IF(R36="","",R36*0.2)</f>
        <v/>
      </c>
      <c r="T36" s="34" t="str">
        <f aca="false">IF(COUNTIF(E32:E36,"Vol")&gt;0,AVERAGEIF(E32:E35,"=Vol",K32:K36),"")</f>
        <v/>
      </c>
      <c r="U36" s="51" t="str">
        <f aca="false">IF(T36="","",MAX(70/(21*T36+30),1))</f>
        <v/>
      </c>
      <c r="V36" s="52" t="str">
        <f aca="false">H32</f>
        <v/>
      </c>
      <c r="W36" s="52" t="str">
        <f aca="false">IF(I32&lt;&gt;"",VLOOKUP(1,I32:I36,1,1),"")</f>
        <v/>
      </c>
      <c r="X36" s="34" t="str">
        <f aca="false">IF(W36="","",(W36-V36)*24+IF(V36&gt;W36,24,0)+1.5)</f>
        <v/>
      </c>
      <c r="Y36" s="34" t="str">
        <f aca="false">IF(E32&lt;&gt;"",IF(U36&lt;&gt;"",SUM(J32:J36)*U36,0)+SUM(L32:L36)/2,"")</f>
        <v/>
      </c>
      <c r="Z36" s="34" t="str">
        <f aca="false">IF(X36="","",IF(COUNTIF(E32:E36,"Vol")&gt;0,MAX(5.74,X36),X36)/1.64)</f>
        <v/>
      </c>
      <c r="AA36" s="34" t="str">
        <f aca="false">IF(Y36="","",MAX(Y36,Z36))</f>
        <v/>
      </c>
      <c r="AB36" s="34" t="str">
        <f aca="true">IF(AC36="","",SUM(INDIRECT(ADDRESS(MATCH(0,$B$1:B36,-1), 27,4)):AA36))</f>
        <v/>
      </c>
      <c r="AC36" s="34" t="str">
        <f aca="false">IF(AA36&lt;&gt;"",IF(INDEX($B$1:B36,MATCH(-1,$B$1:B36,-1))*5+MATCH(-1,$B$1:B36,-1)-1=ROW(),INDEX($B$1:B36,MATCH(-1,$B$1:B36,-1))*4,""),"")</f>
        <v/>
      </c>
      <c r="AD36" s="34" t="str">
        <f aca="true">IF(AC36="","",MAX(AC36,SUM(INDIRECT(ADDRESS(MATCH(0,$B$1:B36,-1), 27,4)):AA36)))</f>
        <v/>
      </c>
      <c r="AE36" s="53" t="str">
        <f aca="false">IF(V36&lt;&gt;"",V36-(1.25/24),"")</f>
        <v/>
      </c>
      <c r="AF36" s="53" t="str">
        <f aca="false">IF(W36&lt;&gt;"",W36+(0.5/24),"")</f>
        <v/>
      </c>
      <c r="AG36" s="54" t="str">
        <f aca="false">IF(AF36&lt;&gt;"",IF(AND(AE36&lt;=14/24,AF36&gt;=12/24),1,0)+IF(AND(AE36&lt;=21/24,AF36&gt;=19/24),1,0)+IF(AND(AF36&lt;AE36, AE36&lt;=21/24), 1,0)+IF(AND(AF36&lt;AE36, AF36&gt;=12/24), 1,0),"")</f>
        <v/>
      </c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</row>
    <row r="37" customFormat="false" ht="16.05" hidden="false" customHeight="true" outlineLevel="0" collapsed="false">
      <c r="A37" s="8"/>
      <c r="B37" s="9"/>
      <c r="C37" s="10"/>
      <c r="D37" s="11"/>
      <c r="E37" s="9" t="str">
        <f aca="false">IF(ISBLANK(C37),"","Vol")</f>
        <v/>
      </c>
      <c r="F37" s="12"/>
      <c r="G37" s="13"/>
      <c r="H37" s="12" t="str">
        <f aca="false">IF(ISBLANK(F37),"",F37)</f>
        <v/>
      </c>
      <c r="I37" s="13" t="str">
        <f aca="false">IF(ISBLANK(G37),"",G37)</f>
        <v/>
      </c>
      <c r="J37" s="14" t="str">
        <f aca="false">IF(OR(ISBLANK(F37),E37&lt;&gt;"Vol"),"",(G37-F37)*24+IF(F37&gt;G37,24,0))</f>
        <v/>
      </c>
      <c r="K37" s="15" t="str">
        <f aca="false">IF(OR(ISBLANK(F37),E37&lt;&gt;"Vol"),"",(I37-H37)*24+IF(F37&gt;G37,24,0))</f>
        <v/>
      </c>
      <c r="L37" s="15" t="str">
        <f aca="false">IF(OR(ISBLANK(F37),E37&lt;&gt;"Mep"),"",(G37-F37)*24+IF(F37&gt;G37,24,0))</f>
        <v/>
      </c>
      <c r="M37" s="15" t="str">
        <f aca="false">IF(OR(E37="Sol",E37="Déleg."),IF(E37="Sol",4,0)+IF(E37="Déleg.",6,0),"")</f>
        <v/>
      </c>
      <c r="N37" s="16"/>
      <c r="O37" s="16"/>
      <c r="P37" s="17" t="str">
        <f aca="false">IF(J37="","",IF(F37&lt;G37,MIN(G37,$N$2)-MIN(F37,$N$2)+MAX(G37,$O$2)-MAX(F37,$O$2),"24:00:00"-MAX(F37,$O$2)+MIN(G37,$N$2)))</f>
        <v/>
      </c>
      <c r="Q37" s="17" t="str">
        <f aca="false">IF(K37="","",IF(H37&lt;I37,MIN(I37,$N$2)-MIN(H37,$N$2)+MAX(I37,$O$2)-MAX(H37,$O$2),"24:00:00"-MAX(H37,$O$2)+MIN(I37,$N$2)))</f>
        <v/>
      </c>
      <c r="R37" s="18" t="str">
        <f aca="false">IF(Q37="","",MAX(P37,Q37)*24)</f>
        <v/>
      </c>
      <c r="S37" s="15" t="str">
        <f aca="false">IF(R37="","",R37*0.2)</f>
        <v/>
      </c>
      <c r="T37" s="19"/>
      <c r="U37" s="20"/>
      <c r="V37" s="21"/>
      <c r="W37" s="21"/>
      <c r="X37" s="22"/>
      <c r="Y37" s="22"/>
      <c r="Z37" s="22"/>
      <c r="AA37" s="22"/>
      <c r="AB37" s="22"/>
      <c r="AC37" s="22"/>
      <c r="AD37" s="23"/>
      <c r="AE37" s="23"/>
      <c r="AF37" s="23"/>
      <c r="AG37" s="23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</row>
    <row r="38" customFormat="false" ht="15.45" hidden="false" customHeight="true" outlineLevel="0" collapsed="false">
      <c r="A38" s="24"/>
      <c r="B38" s="25"/>
      <c r="C38" s="26"/>
      <c r="D38" s="27"/>
      <c r="E38" s="28" t="str">
        <f aca="false">IF(ISBLANK(C38),"","Vol")</f>
        <v/>
      </c>
      <c r="F38" s="29"/>
      <c r="G38" s="30"/>
      <c r="H38" s="29" t="str">
        <f aca="false">IF(ISBLANK(F38),"",F38)</f>
        <v/>
      </c>
      <c r="I38" s="32" t="str">
        <f aca="false">IF(ISBLANK(G38),"",G38)</f>
        <v/>
      </c>
      <c r="J38" s="33" t="str">
        <f aca="false">IF(OR(ISBLANK(F38),E38&lt;&gt;"Vol"),"",(G38-F38)*24+IF(F38&gt;G38,24,0))</f>
        <v/>
      </c>
      <c r="K38" s="34" t="str">
        <f aca="false">IF(OR(ISBLANK(F38),E38&lt;&gt;"Vol"),"",(I38-H38)*24+IF(F38&gt;G38,24,0))</f>
        <v/>
      </c>
      <c r="L38" s="34" t="str">
        <f aca="false">IF(OR(ISBLANK(F38),E38&lt;&gt;"Mep"),"",(G38-F38)*24+IF(F38&gt;G38,24,0))</f>
        <v/>
      </c>
      <c r="M38" s="34" t="str">
        <f aca="false">IF(OR(E38="Sol",E38="Déleg."),IF(E38="Sol",4,0)+IF(E38="Déleg.",6,0),"")</f>
        <v/>
      </c>
      <c r="N38" s="35"/>
      <c r="O38" s="35"/>
      <c r="P38" s="36" t="str">
        <f aca="false">IF(J38="","",IF(F38&lt;G38,MIN(G38,$N$2)-MIN(F38,$N$2)+MAX(G38,$O$2)-MAX(F38,$O$2),"24:00:00"-MAX(F38,$O$2)+MIN(G38,$N$2)))</f>
        <v/>
      </c>
      <c r="Q38" s="36" t="str">
        <f aca="false">IF(K38="","",IF(H38&lt;I38,MIN(I38,$N$2)-MIN(H38,$N$2)+MAX(I38,$O$2)-MAX(H38,$O$2),"24:00:00"-MAX(H38,$O$2)+MIN(I38,$N$2)))</f>
        <v/>
      </c>
      <c r="R38" s="37" t="str">
        <f aca="false">IF(Q38="","",MAX(P38,Q38)*24)</f>
        <v/>
      </c>
      <c r="S38" s="34" t="str">
        <f aca="false">IF(R38="","",R38*0.2)</f>
        <v/>
      </c>
      <c r="T38" s="38"/>
      <c r="U38" s="39"/>
      <c r="V38" s="40"/>
      <c r="W38" s="40"/>
      <c r="X38" s="41"/>
      <c r="Y38" s="41"/>
      <c r="Z38" s="42"/>
      <c r="AA38" s="42"/>
      <c r="AB38" s="42"/>
      <c r="AC38" s="42"/>
      <c r="AD38" s="43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</row>
    <row r="39" customFormat="false" ht="15" hidden="false" customHeight="true" outlineLevel="0" collapsed="false">
      <c r="A39" s="44"/>
      <c r="B39" s="25"/>
      <c r="C39" s="26"/>
      <c r="D39" s="27"/>
      <c r="E39" s="28" t="str">
        <f aca="false">IF(ISBLANK(C39),"","Vol")</f>
        <v/>
      </c>
      <c r="F39" s="29"/>
      <c r="G39" s="30"/>
      <c r="H39" s="29" t="str">
        <f aca="false">IF(ISBLANK(F39),"",F39)</f>
        <v/>
      </c>
      <c r="I39" s="32" t="str">
        <f aca="false">IF(ISBLANK(G39),"",G39)</f>
        <v/>
      </c>
      <c r="J39" s="33" t="str">
        <f aca="false">IF(OR(ISBLANK(F39),E39&lt;&gt;"Vol"),"",(G39-F39)*24+IF(F39&gt;G39,24,0))</f>
        <v/>
      </c>
      <c r="K39" s="34" t="str">
        <f aca="false">IF(OR(ISBLANK(F39),E39&lt;&gt;"Vol"),"",(I39-H39)*24+IF(F39&gt;G39,24,0))</f>
        <v/>
      </c>
      <c r="L39" s="34" t="str">
        <f aca="false">IF(OR(ISBLANK(F39),E39&lt;&gt;"Mep"),"",(G39-F39)*24+IF(F39&gt;G39,24,0))</f>
        <v/>
      </c>
      <c r="M39" s="34" t="str">
        <f aca="false">IF(OR(E39="Sol",E39="Déleg."),IF(E39="Sol",4,0)+IF(E39="Déleg.",6,0),"")</f>
        <v/>
      </c>
      <c r="N39" s="35"/>
      <c r="O39" s="35"/>
      <c r="P39" s="36" t="str">
        <f aca="false">IF(J39="","",IF(F39&lt;G39,MIN(G39,$N$2)-MIN(F39,$N$2)+MAX(G39,$O$2)-MAX(F39,$O$2),"24:00:00"-MAX(F39,$O$2)+MIN(G39,$N$2)))</f>
        <v/>
      </c>
      <c r="Q39" s="36" t="str">
        <f aca="false">IF(K39="","",IF(H39&lt;I39,MIN(I39,$N$2)-MIN(H39,$N$2)+MAX(I39,$O$2)-MAX(H39,$O$2),"24:00:00"-MAX(H39,$O$2)+MIN(I39,$N$2)))</f>
        <v/>
      </c>
      <c r="R39" s="37" t="str">
        <f aca="false">IF(Q39="","",MAX(P39,Q39)*24)</f>
        <v/>
      </c>
      <c r="S39" s="34" t="str">
        <f aca="false">IF(R39="","",R39*0.2)</f>
        <v/>
      </c>
      <c r="T39" s="38"/>
      <c r="U39" s="39"/>
      <c r="V39" s="40"/>
      <c r="W39" s="40"/>
      <c r="X39" s="41"/>
      <c r="Y39" s="41"/>
      <c r="Z39" s="42"/>
      <c r="AA39" s="42"/>
      <c r="AB39" s="42"/>
      <c r="AC39" s="42"/>
      <c r="AD39" s="43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</row>
    <row r="40" customFormat="false" ht="15" hidden="false" customHeight="true" outlineLevel="0" collapsed="false">
      <c r="A40" s="44"/>
      <c r="B40" s="25"/>
      <c r="C40" s="26"/>
      <c r="D40" s="27"/>
      <c r="E40" s="28" t="str">
        <f aca="false">IF(ISBLANK(C40),"","Vol")</f>
        <v/>
      </c>
      <c r="F40" s="29"/>
      <c r="G40" s="30"/>
      <c r="H40" s="29" t="str">
        <f aca="false">IF(ISBLANK(F40),"",F40)</f>
        <v/>
      </c>
      <c r="I40" s="32" t="str">
        <f aca="false">IF(ISBLANK(G40),"",G40)</f>
        <v/>
      </c>
      <c r="J40" s="33" t="str">
        <f aca="false">IF(OR(ISBLANK(F40),E40&lt;&gt;"Vol"),"",(G40-F40)*24+IF(F40&gt;G40,24,0))</f>
        <v/>
      </c>
      <c r="K40" s="34" t="str">
        <f aca="false">IF(OR(ISBLANK(F40),E40&lt;&gt;"Vol"),"",(I40-H40)*24+IF(F40&gt;G40,24,0))</f>
        <v/>
      </c>
      <c r="L40" s="34" t="str">
        <f aca="false">IF(OR(ISBLANK(F40),E40&lt;&gt;"Mep"),"",(G40-F40)*24+IF(F40&gt;G40,24,0))</f>
        <v/>
      </c>
      <c r="M40" s="34" t="str">
        <f aca="false">IF(OR(E40="Sol",E40="Déleg."),IF(E40="Sol",4,0)+IF(E40="Déleg.",6,0),"")</f>
        <v/>
      </c>
      <c r="N40" s="35"/>
      <c r="O40" s="35"/>
      <c r="P40" s="36" t="str">
        <f aca="false">IF(J40="","",IF(F40&lt;G40,MIN(G40,$N$2)-MIN(F40,$N$2)+MAX(G40,$O$2)-MAX(F40,$O$2),"24:00:00"-MAX(F40,$O$2)+MIN(G40,$N$2)))</f>
        <v/>
      </c>
      <c r="Q40" s="36" t="str">
        <f aca="false">IF(K40="","",IF(H40&lt;I40,MIN(I40,$N$2)-MIN(H40,$N$2)+MAX(I40,$O$2)-MAX(H40,$O$2),"24:00:00"-MAX(H40,$O$2)+MIN(I40,$N$2)))</f>
        <v/>
      </c>
      <c r="R40" s="37" t="str">
        <f aca="false">IF(Q40="","",MAX(P40,Q40)*24)</f>
        <v/>
      </c>
      <c r="S40" s="34" t="str">
        <f aca="false">IF(R40="","",R40*0.2)</f>
        <v/>
      </c>
      <c r="T40" s="45"/>
      <c r="U40" s="46"/>
      <c r="V40" s="47"/>
      <c r="W40" s="47"/>
      <c r="X40" s="41"/>
      <c r="Y40" s="41"/>
      <c r="Z40" s="48"/>
      <c r="AA40" s="48"/>
      <c r="AB40" s="48"/>
      <c r="AC40" s="48"/>
      <c r="AD40" s="49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</row>
    <row r="41" customFormat="false" ht="15.45" hidden="false" customHeight="true" outlineLevel="0" collapsed="false">
      <c r="A41" s="50"/>
      <c r="B41" s="25"/>
      <c r="C41" s="26"/>
      <c r="D41" s="27"/>
      <c r="E41" s="28" t="str">
        <f aca="false">IF(ISBLANK(C41),"","Vol")</f>
        <v/>
      </c>
      <c r="F41" s="29"/>
      <c r="G41" s="30"/>
      <c r="H41" s="29" t="str">
        <f aca="false">IF(ISBLANK(F41),"",F41)</f>
        <v/>
      </c>
      <c r="I41" s="32" t="str">
        <f aca="false">IF(ISBLANK(G41),"",G41)</f>
        <v/>
      </c>
      <c r="J41" s="34" t="str">
        <f aca="false">IF(OR(ISBLANK(F41),E41&lt;&gt;"Vol"),"",(G41-F41)*24+IF(F41&gt;G41,24,0))</f>
        <v/>
      </c>
      <c r="K41" s="34" t="str">
        <f aca="false">IF(OR(ISBLANK(F41),E41&lt;&gt;"Vol"),"",(I41-H41)*24+IF(F41&gt;G41,24,0))</f>
        <v/>
      </c>
      <c r="L41" s="34" t="str">
        <f aca="false">IF(OR(ISBLANK(F41),E41&lt;&gt;"Mep"),"",(G41-F41)*24+IF(F41&gt;G41,24,0))</f>
        <v/>
      </c>
      <c r="M41" s="34" t="str">
        <f aca="false">IF(OR(E41="Sol",E41="Déleg."),IF(E41="Sol",4,0)+IF(E41="Déleg.",6,0),"")</f>
        <v/>
      </c>
      <c r="N41" s="35"/>
      <c r="O41" s="35"/>
      <c r="P41" s="36" t="str">
        <f aca="false">IF(J41="","",IF(F41&lt;G41,MIN(G41,$N$2)-MIN(F41,$N$2)+MAX(G41,$O$2)-MAX(F41,$O$2),"24:00:00"-MAX(F41,$O$2)+MIN(G41,$N$2)))</f>
        <v/>
      </c>
      <c r="Q41" s="36" t="str">
        <f aca="false">IF(K41="","",IF(H41&lt;I41,MIN(I41,$N$2)-MIN(H41,$N$2)+MAX(I41,$O$2)-MAX(H41,$O$2),"24:00:00"-MAX(H41,$O$2)+MIN(I41,$N$2)))</f>
        <v/>
      </c>
      <c r="R41" s="37" t="str">
        <f aca="false">IF(Q41="","",MAX(P41,Q41)*24)</f>
        <v/>
      </c>
      <c r="S41" s="34" t="str">
        <f aca="false">IF(R41="","",R41*0.2)</f>
        <v/>
      </c>
      <c r="T41" s="34" t="str">
        <f aca="false">IF(COUNTIF(E37:E41,"Vol")&gt;0,AVERAGEIF(E37:E40,"=Vol",K37:K41),"")</f>
        <v/>
      </c>
      <c r="U41" s="51" t="str">
        <f aca="false">IF(T41="","",MAX(70/(21*T41+30),1))</f>
        <v/>
      </c>
      <c r="V41" s="52" t="str">
        <f aca="false">H37</f>
        <v/>
      </c>
      <c r="W41" s="52" t="str">
        <f aca="false">IF(I37&lt;&gt;"",VLOOKUP(1,I37:I41,1,1),"")</f>
        <v/>
      </c>
      <c r="X41" s="34" t="str">
        <f aca="false">IF(W41="","",(W41-V41)*24+IF(V41&gt;W41,24,0)+1.5)</f>
        <v/>
      </c>
      <c r="Y41" s="34" t="str">
        <f aca="false">IF(E37&lt;&gt;"",IF(U41&lt;&gt;"",SUM(J37:J41)*U41,0)+SUM(L37:L41)/2,"")</f>
        <v/>
      </c>
      <c r="Z41" s="34" t="str">
        <f aca="false">IF(X41="","",IF(COUNTIF(E37:E41,"Vol")&gt;0,MAX(5.74,X41),X41)/1.64)</f>
        <v/>
      </c>
      <c r="AA41" s="34" t="str">
        <f aca="false">IF(Y41="","",MAX(Y41,Z41))</f>
        <v/>
      </c>
      <c r="AB41" s="34" t="str">
        <f aca="true">IF(AC41="","",SUM(INDIRECT(ADDRESS(MATCH(0,$B$1:B41,-1), 27,4)):AA41))</f>
        <v/>
      </c>
      <c r="AC41" s="34" t="str">
        <f aca="false">IF(AA41&lt;&gt;"",IF(INDEX($B$1:B41,MATCH(-1,$B$1:B41,-1))*5+MATCH(-1,$B$1:B41,-1)-1=ROW(),INDEX($B$1:B41,MATCH(-1,$B$1:B41,-1))*4,""),"")</f>
        <v/>
      </c>
      <c r="AD41" s="34" t="str">
        <f aca="true">IF(AC41="","",MAX(AC41,SUM(INDIRECT(ADDRESS(MATCH(0,$B$1:B41,-1), 27,4)):AA41)))</f>
        <v/>
      </c>
      <c r="AE41" s="53" t="str">
        <f aca="false">IF(V41&lt;&gt;"",V41-(1.25/24),"")</f>
        <v/>
      </c>
      <c r="AF41" s="53" t="str">
        <f aca="false">IF(W41&lt;&gt;"",W41+(0.5/24),"")</f>
        <v/>
      </c>
      <c r="AG41" s="54" t="str">
        <f aca="false">IF(AF41&lt;&gt;"",IF(AND(AE41&lt;=14/24,AF41&gt;=12/24),1,0)+IF(AND(AE41&lt;=21/24,AF41&gt;=19/24),1,0)+IF(AND(AF41&lt;AE41, AE41&lt;=21/24), 1,0)+IF(AND(AF41&lt;AE41, AF41&gt;=12/24), 1,0),"")</f>
        <v/>
      </c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</row>
    <row r="42" customFormat="false" ht="16.05" hidden="false" customHeight="true" outlineLevel="0" collapsed="false">
      <c r="A42" s="8"/>
      <c r="B42" s="9"/>
      <c r="C42" s="10"/>
      <c r="D42" s="11"/>
      <c r="E42" s="9" t="str">
        <f aca="false">IF(ISBLANK(C42),"","Vol")</f>
        <v/>
      </c>
      <c r="F42" s="12"/>
      <c r="G42" s="13"/>
      <c r="H42" s="12" t="str">
        <f aca="false">IF(ISBLANK(F42),"",F42)</f>
        <v/>
      </c>
      <c r="I42" s="13" t="str">
        <f aca="false">IF(ISBLANK(G42),"",G42)</f>
        <v/>
      </c>
      <c r="J42" s="14" t="str">
        <f aca="false">IF(OR(ISBLANK(F42),E42&lt;&gt;"Vol"),"",(G42-F42)*24+IF(F42&gt;G42,24,0))</f>
        <v/>
      </c>
      <c r="K42" s="15" t="str">
        <f aca="false">IF(OR(ISBLANK(F42),E42&lt;&gt;"Vol"),"",(I42-H42)*24+IF(F42&gt;G42,24,0))</f>
        <v/>
      </c>
      <c r="L42" s="15" t="str">
        <f aca="false">IF(OR(ISBLANK(F42),E42&lt;&gt;"Mep"),"",(G42-F42)*24+IF(F42&gt;G42,24,0))</f>
        <v/>
      </c>
      <c r="M42" s="15" t="str">
        <f aca="false">IF(OR(E42="Sol",E42="Déleg."),IF(E42="Sol",4,0)+IF(E42="Déleg.",6,0),"")</f>
        <v/>
      </c>
      <c r="N42" s="16"/>
      <c r="O42" s="16"/>
      <c r="P42" s="17" t="str">
        <f aca="false">IF(J42="","",IF(F42&lt;G42,MIN(G42,$N$2)-MIN(F42,$N$2)+MAX(G42,$O$2)-MAX(F42,$O$2),"24:00:00"-MAX(F42,$O$2)+MIN(G42,$N$2)))</f>
        <v/>
      </c>
      <c r="Q42" s="17" t="str">
        <f aca="false">IF(K42="","",IF(H42&lt;I42,MIN(I42,$N$2)-MIN(H42,$N$2)+MAX(I42,$O$2)-MAX(H42,$O$2),"24:00:00"-MAX(H42,$O$2)+MIN(I42,$N$2)))</f>
        <v/>
      </c>
      <c r="R42" s="18" t="str">
        <f aca="false">IF(Q42="","",MAX(P42,Q42)*24)</f>
        <v/>
      </c>
      <c r="S42" s="15" t="str">
        <f aca="false">IF(R42="","",R42*0.2)</f>
        <v/>
      </c>
      <c r="T42" s="19"/>
      <c r="U42" s="20"/>
      <c r="V42" s="21"/>
      <c r="W42" s="21"/>
      <c r="X42" s="22"/>
      <c r="Y42" s="22"/>
      <c r="Z42" s="22"/>
      <c r="AA42" s="22"/>
      <c r="AB42" s="22"/>
      <c r="AC42" s="22"/>
      <c r="AD42" s="23"/>
      <c r="AE42" s="23"/>
      <c r="AF42" s="23"/>
      <c r="AG42" s="23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</row>
    <row r="43" customFormat="false" ht="15.45" hidden="false" customHeight="true" outlineLevel="0" collapsed="false">
      <c r="A43" s="24"/>
      <c r="B43" s="25"/>
      <c r="C43" s="26"/>
      <c r="D43" s="27"/>
      <c r="E43" s="28" t="str">
        <f aca="false">IF(ISBLANK(C43),"","Vol")</f>
        <v/>
      </c>
      <c r="F43" s="29"/>
      <c r="G43" s="30"/>
      <c r="H43" s="29" t="str">
        <f aca="false">IF(ISBLANK(F43),"",F43)</f>
        <v/>
      </c>
      <c r="I43" s="32" t="str">
        <f aca="false">IF(ISBLANK(G43),"",G43)</f>
        <v/>
      </c>
      <c r="J43" s="33" t="str">
        <f aca="false">IF(OR(ISBLANK(F43),E43&lt;&gt;"Vol"),"",(G43-F43)*24+IF(F43&gt;G43,24,0))</f>
        <v/>
      </c>
      <c r="K43" s="34" t="str">
        <f aca="false">IF(OR(ISBLANK(F43),E43&lt;&gt;"Vol"),"",(I43-H43)*24+IF(F43&gt;G43,24,0))</f>
        <v/>
      </c>
      <c r="L43" s="34" t="str">
        <f aca="false">IF(OR(ISBLANK(F43),E43&lt;&gt;"Mep"),"",(G43-F43)*24+IF(F43&gt;G43,24,0))</f>
        <v/>
      </c>
      <c r="M43" s="34" t="str">
        <f aca="false">IF(OR(E43="Sol",E43="Déleg."),IF(E43="Sol",4,0)+IF(E43="Déleg.",6,0),"")</f>
        <v/>
      </c>
      <c r="N43" s="35"/>
      <c r="O43" s="35"/>
      <c r="P43" s="36" t="str">
        <f aca="false">IF(J43="","",IF(F43&lt;G43,MIN(G43,$N$2)-MIN(F43,$N$2)+MAX(G43,$O$2)-MAX(F43,$O$2),"24:00:00"-MAX(F43,$O$2)+MIN(G43,$N$2)))</f>
        <v/>
      </c>
      <c r="Q43" s="36" t="str">
        <f aca="false">IF(K43="","",IF(H43&lt;I43,MIN(I43,$N$2)-MIN(H43,$N$2)+MAX(I43,$O$2)-MAX(H43,$O$2),"24:00:00"-MAX(H43,$O$2)+MIN(I43,$N$2)))</f>
        <v/>
      </c>
      <c r="R43" s="37" t="str">
        <f aca="false">IF(Q43="","",MAX(P43,Q43)*24)</f>
        <v/>
      </c>
      <c r="S43" s="34" t="str">
        <f aca="false">IF(R43="","",R43*0.2)</f>
        <v/>
      </c>
      <c r="T43" s="38"/>
      <c r="U43" s="39"/>
      <c r="V43" s="40"/>
      <c r="W43" s="40"/>
      <c r="X43" s="41"/>
      <c r="Y43" s="41"/>
      <c r="Z43" s="42"/>
      <c r="AA43" s="42"/>
      <c r="AB43" s="42"/>
      <c r="AC43" s="42"/>
      <c r="AD43" s="43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</row>
    <row r="44" customFormat="false" ht="15" hidden="false" customHeight="true" outlineLevel="0" collapsed="false">
      <c r="A44" s="44"/>
      <c r="B44" s="25"/>
      <c r="C44" s="26"/>
      <c r="D44" s="27"/>
      <c r="E44" s="28" t="str">
        <f aca="false">IF(ISBLANK(C44),"","Vol")</f>
        <v/>
      </c>
      <c r="F44" s="29"/>
      <c r="G44" s="30"/>
      <c r="H44" s="29" t="str">
        <f aca="false">IF(ISBLANK(F44),"",F44)</f>
        <v/>
      </c>
      <c r="I44" s="32" t="str">
        <f aca="false">IF(ISBLANK(G44),"",G44)</f>
        <v/>
      </c>
      <c r="J44" s="33" t="str">
        <f aca="false">IF(OR(ISBLANK(F44),E44&lt;&gt;"Vol"),"",(G44-F44)*24+IF(F44&gt;G44,24,0))</f>
        <v/>
      </c>
      <c r="K44" s="34" t="str">
        <f aca="false">IF(OR(ISBLANK(F44),E44&lt;&gt;"Vol"),"",(I44-H44)*24+IF(F44&gt;G44,24,0))</f>
        <v/>
      </c>
      <c r="L44" s="34" t="str">
        <f aca="false">IF(OR(ISBLANK(F44),E44&lt;&gt;"Mep"),"",(G44-F44)*24+IF(F44&gt;G44,24,0))</f>
        <v/>
      </c>
      <c r="M44" s="34" t="str">
        <f aca="false">IF(OR(E44="Sol",E44="Déleg."),IF(E44="Sol",4,0)+IF(E44="Déleg.",6,0),"")</f>
        <v/>
      </c>
      <c r="N44" s="35"/>
      <c r="O44" s="35"/>
      <c r="P44" s="36" t="str">
        <f aca="false">IF(J44="","",IF(F44&lt;G44,MIN(G44,$N$2)-MIN(F44,$N$2)+MAX(G44,$O$2)-MAX(F44,$O$2),"24:00:00"-MAX(F44,$O$2)+MIN(G44,$N$2)))</f>
        <v/>
      </c>
      <c r="Q44" s="36" t="str">
        <f aca="false">IF(K44="","",IF(H44&lt;I44,MIN(I44,$N$2)-MIN(H44,$N$2)+MAX(I44,$O$2)-MAX(H44,$O$2),"24:00:00"-MAX(H44,$O$2)+MIN(I44,$N$2)))</f>
        <v/>
      </c>
      <c r="R44" s="37" t="str">
        <f aca="false">IF(Q44="","",MAX(P44,Q44)*24)</f>
        <v/>
      </c>
      <c r="S44" s="34" t="str">
        <f aca="false">IF(R44="","",R44*0.2)</f>
        <v/>
      </c>
      <c r="T44" s="38"/>
      <c r="U44" s="39"/>
      <c r="V44" s="40"/>
      <c r="W44" s="40"/>
      <c r="X44" s="41"/>
      <c r="Y44" s="41"/>
      <c r="Z44" s="42"/>
      <c r="AA44" s="42"/>
      <c r="AB44" s="42"/>
      <c r="AC44" s="42"/>
      <c r="AD44" s="43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</row>
    <row r="45" customFormat="false" ht="15" hidden="false" customHeight="true" outlineLevel="0" collapsed="false">
      <c r="A45" s="44"/>
      <c r="B45" s="25"/>
      <c r="C45" s="26"/>
      <c r="D45" s="27"/>
      <c r="E45" s="28" t="str">
        <f aca="false">IF(ISBLANK(C45),"","Vol")</f>
        <v/>
      </c>
      <c r="F45" s="29"/>
      <c r="G45" s="30"/>
      <c r="H45" s="29" t="str">
        <f aca="false">IF(ISBLANK(F45),"",F45)</f>
        <v/>
      </c>
      <c r="I45" s="32" t="str">
        <f aca="false">IF(ISBLANK(G45),"",G45)</f>
        <v/>
      </c>
      <c r="J45" s="33" t="str">
        <f aca="false">IF(OR(ISBLANK(F45),E45&lt;&gt;"Vol"),"",(G45-F45)*24+IF(F45&gt;G45,24,0))</f>
        <v/>
      </c>
      <c r="K45" s="34" t="str">
        <f aca="false">IF(OR(ISBLANK(F45),E45&lt;&gt;"Vol"),"",(I45-H45)*24+IF(F45&gt;G45,24,0))</f>
        <v/>
      </c>
      <c r="L45" s="34" t="str">
        <f aca="false">IF(OR(ISBLANK(F45),E45&lt;&gt;"Mep"),"",(G45-F45)*24+IF(F45&gt;G45,24,0))</f>
        <v/>
      </c>
      <c r="M45" s="34" t="str">
        <f aca="false">IF(OR(E45="Sol",E45="Déleg."),IF(E45="Sol",4,0)+IF(E45="Déleg.",6,0),"")</f>
        <v/>
      </c>
      <c r="N45" s="35"/>
      <c r="O45" s="35"/>
      <c r="P45" s="36" t="str">
        <f aca="false">IF(J45="","",IF(F45&lt;G45,MIN(G45,$N$2)-MIN(F45,$N$2)+MAX(G45,$O$2)-MAX(F45,$O$2),"24:00:00"-MAX(F45,$O$2)+MIN(G45,$N$2)))</f>
        <v/>
      </c>
      <c r="Q45" s="36" t="str">
        <f aca="false">IF(K45="","",IF(H45&lt;I45,MIN(I45,$N$2)-MIN(H45,$N$2)+MAX(I45,$O$2)-MAX(H45,$O$2),"24:00:00"-MAX(H45,$O$2)+MIN(I45,$N$2)))</f>
        <v/>
      </c>
      <c r="R45" s="37" t="str">
        <f aca="false">IF(Q45="","",MAX(P45,Q45)*24)</f>
        <v/>
      </c>
      <c r="S45" s="34" t="str">
        <f aca="false">IF(R45="","",R45*0.2)</f>
        <v/>
      </c>
      <c r="T45" s="45"/>
      <c r="U45" s="46"/>
      <c r="V45" s="47"/>
      <c r="W45" s="47"/>
      <c r="X45" s="41"/>
      <c r="Y45" s="41"/>
      <c r="Z45" s="48"/>
      <c r="AA45" s="48"/>
      <c r="AB45" s="48"/>
      <c r="AC45" s="48"/>
      <c r="AD45" s="49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</row>
    <row r="46" customFormat="false" ht="15.45" hidden="false" customHeight="true" outlineLevel="0" collapsed="false">
      <c r="A46" s="50"/>
      <c r="B46" s="25"/>
      <c r="C46" s="26"/>
      <c r="D46" s="27"/>
      <c r="E46" s="28" t="str">
        <f aca="false">IF(ISBLANK(C46),"","Vol")</f>
        <v/>
      </c>
      <c r="F46" s="29"/>
      <c r="G46" s="30"/>
      <c r="H46" s="29" t="str">
        <f aca="false">IF(ISBLANK(F46),"",F46)</f>
        <v/>
      </c>
      <c r="I46" s="32" t="str">
        <f aca="false">IF(ISBLANK(G46),"",G46)</f>
        <v/>
      </c>
      <c r="J46" s="34" t="str">
        <f aca="false">IF(OR(ISBLANK(F46),E46&lt;&gt;"Vol"),"",(G46-F46)*24+IF(F46&gt;G46,24,0))</f>
        <v/>
      </c>
      <c r="K46" s="34" t="str">
        <f aca="false">IF(OR(ISBLANK(F46),E46&lt;&gt;"Vol"),"",(I46-H46)*24+IF(F46&gt;G46,24,0))</f>
        <v/>
      </c>
      <c r="L46" s="34" t="str">
        <f aca="false">IF(OR(ISBLANK(F46),E46&lt;&gt;"Mep"),"",(G46-F46)*24+IF(F46&gt;G46,24,0))</f>
        <v/>
      </c>
      <c r="M46" s="34" t="str">
        <f aca="false">IF(OR(E46="Sol",E46="Déleg."),IF(E46="Sol",4,0)+IF(E46="Déleg.",6,0),"")</f>
        <v/>
      </c>
      <c r="N46" s="35"/>
      <c r="O46" s="35"/>
      <c r="P46" s="36" t="str">
        <f aca="false">IF(J46="","",IF(F46&lt;G46,MIN(G46,$N$2)-MIN(F46,$N$2)+MAX(G46,$O$2)-MAX(F46,$O$2),"24:00:00"-MAX(F46,$O$2)+MIN(G46,$N$2)))</f>
        <v/>
      </c>
      <c r="Q46" s="36" t="str">
        <f aca="false">IF(K46="","",IF(H46&lt;I46,MIN(I46,$N$2)-MIN(H46,$N$2)+MAX(I46,$O$2)-MAX(H46,$O$2),"24:00:00"-MAX(H46,$O$2)+MIN(I46,$N$2)))</f>
        <v/>
      </c>
      <c r="R46" s="37" t="str">
        <f aca="false">IF(Q46="","",MAX(P46,Q46)*24)</f>
        <v/>
      </c>
      <c r="S46" s="34" t="str">
        <f aca="false">IF(R46="","",R46*0.2)</f>
        <v/>
      </c>
      <c r="T46" s="34" t="str">
        <f aca="false">IF(COUNTIF(E42:E46,"Vol")&gt;0,AVERAGEIF(E42:E45,"=Vol",K42:K46),"")</f>
        <v/>
      </c>
      <c r="U46" s="51" t="str">
        <f aca="false">IF(T46="","",MAX(70/(21*T46+30),1))</f>
        <v/>
      </c>
      <c r="V46" s="52" t="str">
        <f aca="false">H42</f>
        <v/>
      </c>
      <c r="W46" s="52" t="str">
        <f aca="false">IF(I42&lt;&gt;"",VLOOKUP(1,I42:I46,1,1),"")</f>
        <v/>
      </c>
      <c r="X46" s="34" t="str">
        <f aca="false">IF(W46="","",(W46-V46)*24+IF(V46&gt;W46,24,0)+1.5)</f>
        <v/>
      </c>
      <c r="Y46" s="34" t="str">
        <f aca="false">IF(E42&lt;&gt;"",IF(U46&lt;&gt;"",SUM(J42:J46)*U46,0)+SUM(L42:L46)/2,"")</f>
        <v/>
      </c>
      <c r="Z46" s="34" t="str">
        <f aca="false">IF(X46="","",IF(COUNTIF(E42:E46,"Vol")&gt;0,MAX(5.74,X46),X46)/1.64)</f>
        <v/>
      </c>
      <c r="AA46" s="34" t="str">
        <f aca="false">IF(Y46="","",MAX(Y46,Z46))</f>
        <v/>
      </c>
      <c r="AB46" s="34" t="str">
        <f aca="true">IF(AC46="","",SUM(INDIRECT(ADDRESS(MATCH(0,$B$1:B46,-1), 27,4)):AA46))</f>
        <v/>
      </c>
      <c r="AC46" s="34" t="str">
        <f aca="false">IF(AA46&lt;&gt;"",IF(INDEX($B$1:B46,MATCH(-1,$B$1:B46,-1))*5+MATCH(-1,$B$1:B46,-1)-1=ROW(),INDEX($B$1:B46,MATCH(-1,$B$1:B46,-1))*4,""),"")</f>
        <v/>
      </c>
      <c r="AD46" s="34" t="str">
        <f aca="true">IF(AC46="","",MAX(AC46,SUM(INDIRECT(ADDRESS(MATCH(0,$B$1:B46,-1), 27,4)):AA46)))</f>
        <v/>
      </c>
      <c r="AE46" s="53" t="str">
        <f aca="false">IF(V46&lt;&gt;"",V46-(1.25/24),"")</f>
        <v/>
      </c>
      <c r="AF46" s="53" t="str">
        <f aca="false">IF(W46&lt;&gt;"",W46+(0.5/24),"")</f>
        <v/>
      </c>
      <c r="AG46" s="54" t="str">
        <f aca="false">IF(AF46&lt;&gt;"",IF(AND(AE46&lt;=14/24,AF46&gt;=12/24),1,0)+IF(AND(AE46&lt;=21/24,AF46&gt;=19/24),1,0)+IF(AND(AF46&lt;AE46, AE46&lt;=21/24), 1,0)+IF(AND(AF46&lt;AE46, AF46&gt;=12/24), 1,0),"")</f>
        <v/>
      </c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</row>
    <row r="47" customFormat="false" ht="16.05" hidden="false" customHeight="true" outlineLevel="0" collapsed="false">
      <c r="A47" s="8"/>
      <c r="B47" s="9"/>
      <c r="C47" s="10"/>
      <c r="D47" s="11"/>
      <c r="E47" s="9" t="str">
        <f aca="false">IF(ISBLANK(C47),"","Vol")</f>
        <v/>
      </c>
      <c r="F47" s="12"/>
      <c r="G47" s="13"/>
      <c r="H47" s="12" t="str">
        <f aca="false">IF(ISBLANK(F47),"",F47)</f>
        <v/>
      </c>
      <c r="I47" s="13" t="str">
        <f aca="false">IF(ISBLANK(G47),"",G47)</f>
        <v/>
      </c>
      <c r="J47" s="14" t="str">
        <f aca="false">IF(OR(ISBLANK(F47),E47&lt;&gt;"Vol"),"",(G47-F47)*24+IF(F47&gt;G47,24,0))</f>
        <v/>
      </c>
      <c r="K47" s="15" t="str">
        <f aca="false">IF(OR(ISBLANK(F47),E47&lt;&gt;"Vol"),"",(I47-H47)*24+IF(F47&gt;G47,24,0))</f>
        <v/>
      </c>
      <c r="L47" s="15" t="str">
        <f aca="false">IF(OR(ISBLANK(F47),E47&lt;&gt;"Mep"),"",(G47-F47)*24+IF(F47&gt;G47,24,0))</f>
        <v/>
      </c>
      <c r="M47" s="15" t="str">
        <f aca="false">IF(OR(E47="Sol",E47="Déleg."),IF(E47="Sol",4,0)+IF(E47="Déleg.",6,0),"")</f>
        <v/>
      </c>
      <c r="N47" s="16"/>
      <c r="O47" s="16"/>
      <c r="P47" s="17" t="str">
        <f aca="false">IF(J47="","",IF(F47&lt;G47,MIN(G47,$N$2)-MIN(F47,$N$2)+MAX(G47,$O$2)-MAX(F47,$O$2),"24:00:00"-MAX(F47,$O$2)+MIN(G47,$N$2)))</f>
        <v/>
      </c>
      <c r="Q47" s="17" t="str">
        <f aca="false">IF(K47="","",IF(H47&lt;I47,MIN(I47,$N$2)-MIN(H47,$N$2)+MAX(I47,$O$2)-MAX(H47,$O$2),"24:00:00"-MAX(H47,$O$2)+MIN(I47,$N$2)))</f>
        <v/>
      </c>
      <c r="R47" s="18" t="str">
        <f aca="false">IF(Q47="","",MAX(P47,Q47)*24)</f>
        <v/>
      </c>
      <c r="S47" s="15" t="str">
        <f aca="false">IF(R47="","",R47*0.2)</f>
        <v/>
      </c>
      <c r="T47" s="19"/>
      <c r="U47" s="20"/>
      <c r="V47" s="21"/>
      <c r="W47" s="21"/>
      <c r="X47" s="22"/>
      <c r="Y47" s="22"/>
      <c r="Z47" s="22"/>
      <c r="AA47" s="22"/>
      <c r="AB47" s="22"/>
      <c r="AC47" s="22"/>
      <c r="AD47" s="23"/>
      <c r="AE47" s="23"/>
      <c r="AF47" s="23"/>
      <c r="AG47" s="23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</row>
    <row r="48" customFormat="false" ht="15.45" hidden="false" customHeight="true" outlineLevel="0" collapsed="false">
      <c r="A48" s="24"/>
      <c r="B48" s="25"/>
      <c r="C48" s="26"/>
      <c r="D48" s="27"/>
      <c r="E48" s="28" t="str">
        <f aca="false">IF(ISBLANK(C48),"","Vol")</f>
        <v/>
      </c>
      <c r="F48" s="29"/>
      <c r="G48" s="30"/>
      <c r="H48" s="29" t="str">
        <f aca="false">IF(ISBLANK(F48),"",F48)</f>
        <v/>
      </c>
      <c r="I48" s="32" t="str">
        <f aca="false">IF(ISBLANK(G48),"",G48)</f>
        <v/>
      </c>
      <c r="J48" s="33" t="str">
        <f aca="false">IF(OR(ISBLANK(F48),E48&lt;&gt;"Vol"),"",(G48-F48)*24+IF(F48&gt;G48,24,0))</f>
        <v/>
      </c>
      <c r="K48" s="34" t="str">
        <f aca="false">IF(OR(ISBLANK(F48),E48&lt;&gt;"Vol"),"",(I48-H48)*24+IF(F48&gt;G48,24,0))</f>
        <v/>
      </c>
      <c r="L48" s="34" t="str">
        <f aca="false">IF(OR(ISBLANK(F48),E48&lt;&gt;"Mep"),"",(G48-F48)*24+IF(F48&gt;G48,24,0))</f>
        <v/>
      </c>
      <c r="M48" s="34" t="str">
        <f aca="false">IF(OR(E48="Sol",E48="Déleg."),IF(E48="Sol",4,0)+IF(E48="Déleg.",6,0),"")</f>
        <v/>
      </c>
      <c r="N48" s="35"/>
      <c r="O48" s="35"/>
      <c r="P48" s="36" t="str">
        <f aca="false">IF(J48="","",IF(F48&lt;G48,MIN(G48,$N$2)-MIN(F48,$N$2)+MAX(G48,$O$2)-MAX(F48,$O$2),"24:00:00"-MAX(F48,$O$2)+MIN(G48,$N$2)))</f>
        <v/>
      </c>
      <c r="Q48" s="36" t="str">
        <f aca="false">IF(K48="","",IF(H48&lt;I48,MIN(I48,$N$2)-MIN(H48,$N$2)+MAX(I48,$O$2)-MAX(H48,$O$2),"24:00:00"-MAX(H48,$O$2)+MIN(I48,$N$2)))</f>
        <v/>
      </c>
      <c r="R48" s="37" t="str">
        <f aca="false">IF(Q48="","",MAX(P48,Q48)*24)</f>
        <v/>
      </c>
      <c r="S48" s="34" t="str">
        <f aca="false">IF(R48="","",R48*0.2)</f>
        <v/>
      </c>
      <c r="T48" s="38"/>
      <c r="U48" s="39"/>
      <c r="V48" s="40"/>
      <c r="W48" s="40"/>
      <c r="X48" s="41"/>
      <c r="Y48" s="41"/>
      <c r="Z48" s="42"/>
      <c r="AA48" s="42"/>
      <c r="AB48" s="42"/>
      <c r="AC48" s="42"/>
      <c r="AD48" s="43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</row>
    <row r="49" customFormat="false" ht="15" hidden="false" customHeight="true" outlineLevel="0" collapsed="false">
      <c r="A49" s="44"/>
      <c r="B49" s="25"/>
      <c r="C49" s="26"/>
      <c r="D49" s="27"/>
      <c r="E49" s="28" t="str">
        <f aca="false">IF(ISBLANK(C49),"","Vol")</f>
        <v/>
      </c>
      <c r="F49" s="29"/>
      <c r="G49" s="30"/>
      <c r="H49" s="29" t="str">
        <f aca="false">IF(ISBLANK(F49),"",F49)</f>
        <v/>
      </c>
      <c r="I49" s="32" t="str">
        <f aca="false">IF(ISBLANK(G49),"",G49)</f>
        <v/>
      </c>
      <c r="J49" s="33" t="str">
        <f aca="false">IF(OR(ISBLANK(F49),E49&lt;&gt;"Vol"),"",(G49-F49)*24+IF(F49&gt;G49,24,0))</f>
        <v/>
      </c>
      <c r="K49" s="34" t="str">
        <f aca="false">IF(OR(ISBLANK(F49),E49&lt;&gt;"Vol"),"",(I49-H49)*24+IF(F49&gt;G49,24,0))</f>
        <v/>
      </c>
      <c r="L49" s="34" t="str">
        <f aca="false">IF(OR(ISBLANK(F49),E49&lt;&gt;"Mep"),"",(G49-F49)*24+IF(F49&gt;G49,24,0))</f>
        <v/>
      </c>
      <c r="M49" s="34" t="str">
        <f aca="false">IF(OR(E49="Sol",E49="Déleg."),IF(E49="Sol",4,0)+IF(E49="Déleg.",6,0),"")</f>
        <v/>
      </c>
      <c r="N49" s="35"/>
      <c r="O49" s="35"/>
      <c r="P49" s="36" t="str">
        <f aca="false">IF(J49="","",IF(F49&lt;G49,MIN(G49,$N$2)-MIN(F49,$N$2)+MAX(G49,$O$2)-MAX(F49,$O$2),"24:00:00"-MAX(F49,$O$2)+MIN(G49,$N$2)))</f>
        <v/>
      </c>
      <c r="Q49" s="36" t="str">
        <f aca="false">IF(K49="","",IF(H49&lt;I49,MIN(I49,$N$2)-MIN(H49,$N$2)+MAX(I49,$O$2)-MAX(H49,$O$2),"24:00:00"-MAX(H49,$O$2)+MIN(I49,$N$2)))</f>
        <v/>
      </c>
      <c r="R49" s="37" t="str">
        <f aca="false">IF(Q49="","",MAX(P49,Q49)*24)</f>
        <v/>
      </c>
      <c r="S49" s="34" t="str">
        <f aca="false">IF(R49="","",R49*0.2)</f>
        <v/>
      </c>
      <c r="T49" s="38"/>
      <c r="U49" s="39"/>
      <c r="V49" s="40"/>
      <c r="W49" s="40"/>
      <c r="X49" s="41"/>
      <c r="Y49" s="41"/>
      <c r="Z49" s="42"/>
      <c r="AA49" s="42"/>
      <c r="AB49" s="42"/>
      <c r="AC49" s="42"/>
      <c r="AD49" s="43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</row>
    <row r="50" customFormat="false" ht="15" hidden="false" customHeight="true" outlineLevel="0" collapsed="false">
      <c r="A50" s="44"/>
      <c r="B50" s="25"/>
      <c r="C50" s="26"/>
      <c r="D50" s="27"/>
      <c r="E50" s="28" t="str">
        <f aca="false">IF(ISBLANK(C50),"","Vol")</f>
        <v/>
      </c>
      <c r="F50" s="29"/>
      <c r="G50" s="30"/>
      <c r="H50" s="29" t="str">
        <f aca="false">IF(ISBLANK(F50),"",F50)</f>
        <v/>
      </c>
      <c r="I50" s="32" t="str">
        <f aca="false">IF(ISBLANK(G50),"",G50)</f>
        <v/>
      </c>
      <c r="J50" s="33" t="str">
        <f aca="false">IF(OR(ISBLANK(F50),E50&lt;&gt;"Vol"),"",(G50-F50)*24+IF(F50&gt;G50,24,0))</f>
        <v/>
      </c>
      <c r="K50" s="34" t="str">
        <f aca="false">IF(OR(ISBLANK(F50),E50&lt;&gt;"Vol"),"",(I50-H50)*24+IF(F50&gt;G50,24,0))</f>
        <v/>
      </c>
      <c r="L50" s="34" t="str">
        <f aca="false">IF(OR(ISBLANK(F50),E50&lt;&gt;"Mep"),"",(G50-F50)*24+IF(F50&gt;G50,24,0))</f>
        <v/>
      </c>
      <c r="M50" s="34" t="str">
        <f aca="false">IF(OR(E50="Sol",E50="Déleg."),IF(E50="Sol",4,0)+IF(E50="Déleg.",6,0),"")</f>
        <v/>
      </c>
      <c r="N50" s="35"/>
      <c r="O50" s="35"/>
      <c r="P50" s="36" t="str">
        <f aca="false">IF(J50="","",IF(F50&lt;G50,MIN(G50,$N$2)-MIN(F50,$N$2)+MAX(G50,$O$2)-MAX(F50,$O$2),"24:00:00"-MAX(F50,$O$2)+MIN(G50,$N$2)))</f>
        <v/>
      </c>
      <c r="Q50" s="36" t="str">
        <f aca="false">IF(K50="","",IF(H50&lt;I50,MIN(I50,$N$2)-MIN(H50,$N$2)+MAX(I50,$O$2)-MAX(H50,$O$2),"24:00:00"-MAX(H50,$O$2)+MIN(I50,$N$2)))</f>
        <v/>
      </c>
      <c r="R50" s="37" t="str">
        <f aca="false">IF(Q50="","",MAX(P50,Q50)*24)</f>
        <v/>
      </c>
      <c r="S50" s="34" t="str">
        <f aca="false">IF(R50="","",R50*0.2)</f>
        <v/>
      </c>
      <c r="T50" s="45"/>
      <c r="U50" s="46"/>
      <c r="V50" s="47"/>
      <c r="W50" s="47"/>
      <c r="X50" s="41"/>
      <c r="Y50" s="41"/>
      <c r="Z50" s="48"/>
      <c r="AA50" s="48"/>
      <c r="AB50" s="48"/>
      <c r="AC50" s="48"/>
      <c r="AD50" s="49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</row>
    <row r="51" customFormat="false" ht="15.45" hidden="false" customHeight="true" outlineLevel="0" collapsed="false">
      <c r="A51" s="50"/>
      <c r="B51" s="25"/>
      <c r="C51" s="26"/>
      <c r="D51" s="27"/>
      <c r="E51" s="28" t="str">
        <f aca="false">IF(ISBLANK(C51),"","Vol")</f>
        <v/>
      </c>
      <c r="F51" s="29"/>
      <c r="G51" s="30"/>
      <c r="H51" s="29" t="str">
        <f aca="false">IF(ISBLANK(F51),"",F51)</f>
        <v/>
      </c>
      <c r="I51" s="32" t="str">
        <f aca="false">IF(ISBLANK(G51),"",G51)</f>
        <v/>
      </c>
      <c r="J51" s="34" t="str">
        <f aca="false">IF(OR(ISBLANK(F51),E51&lt;&gt;"Vol"),"",(G51-F51)*24+IF(F51&gt;G51,24,0))</f>
        <v/>
      </c>
      <c r="K51" s="34" t="str">
        <f aca="false">IF(OR(ISBLANK(F51),E51&lt;&gt;"Vol"),"",(I51-H51)*24+IF(F51&gt;G51,24,0))</f>
        <v/>
      </c>
      <c r="L51" s="34" t="str">
        <f aca="false">IF(OR(ISBLANK(F51),E51&lt;&gt;"Mep"),"",(G51-F51)*24+IF(F51&gt;G51,24,0))</f>
        <v/>
      </c>
      <c r="M51" s="34" t="str">
        <f aca="false">IF(OR(E51="Sol",E51="Déleg."),IF(E51="Sol",4,0)+IF(E51="Déleg.",6,0),"")</f>
        <v/>
      </c>
      <c r="N51" s="35"/>
      <c r="O51" s="35"/>
      <c r="P51" s="36" t="str">
        <f aca="false">IF(J51="","",IF(F51&lt;G51,MIN(G51,$N$2)-MIN(F51,$N$2)+MAX(G51,$O$2)-MAX(F51,$O$2),"24:00:00"-MAX(F51,$O$2)+MIN(G51,$N$2)))</f>
        <v/>
      </c>
      <c r="Q51" s="36" t="str">
        <f aca="false">IF(K51="","",IF(H51&lt;I51,MIN(I51,$N$2)-MIN(H51,$N$2)+MAX(I51,$O$2)-MAX(H51,$O$2),"24:00:00"-MAX(H51,$O$2)+MIN(I51,$N$2)))</f>
        <v/>
      </c>
      <c r="R51" s="37" t="str">
        <f aca="false">IF(Q51="","",MAX(P51,Q51)*24)</f>
        <v/>
      </c>
      <c r="S51" s="34" t="str">
        <f aca="false">IF(R51="","",R51*0.2)</f>
        <v/>
      </c>
      <c r="T51" s="34" t="str">
        <f aca="false">IF(COUNTIF(E47:E51,"Vol")&gt;0,AVERAGEIF(E47:E50,"=Vol",K47:K51),"")</f>
        <v/>
      </c>
      <c r="U51" s="51" t="str">
        <f aca="false">IF(T51="","",MAX(70/(21*T51+30),1))</f>
        <v/>
      </c>
      <c r="V51" s="52" t="str">
        <f aca="false">H47</f>
        <v/>
      </c>
      <c r="W51" s="52" t="str">
        <f aca="false">IF(I47&lt;&gt;"",VLOOKUP(1,I47:I51,1,1),"")</f>
        <v/>
      </c>
      <c r="X51" s="34" t="str">
        <f aca="false">IF(W51="","",(W51-V51)*24+IF(V51&gt;W51,24,0)+1.5)</f>
        <v/>
      </c>
      <c r="Y51" s="34" t="str">
        <f aca="false">IF(E47&lt;&gt;"",IF(U51&lt;&gt;"",SUM(J47:J51)*U51,0)+SUM(L47:L51)/2,"")</f>
        <v/>
      </c>
      <c r="Z51" s="34" t="str">
        <f aca="false">IF(X51="","",IF(COUNTIF(E47:E51,"Vol")&gt;0,MAX(5.74,X51),X51)/1.64)</f>
        <v/>
      </c>
      <c r="AA51" s="34" t="str">
        <f aca="false">IF(Y51="","",MAX(Y51,Z51))</f>
        <v/>
      </c>
      <c r="AB51" s="34" t="str">
        <f aca="true">IF(AC51="","",SUM(INDIRECT(ADDRESS(MATCH(0,$B$1:B51,-1), 27,4)):AA51))</f>
        <v/>
      </c>
      <c r="AC51" s="34" t="str">
        <f aca="false">IF(AA51&lt;&gt;"",IF(INDEX($B$1:B51,MATCH(-1,$B$1:B51,-1))*5+MATCH(-1,$B$1:B51,-1)-1=ROW(),INDEX($B$1:B51,MATCH(-1,$B$1:B51,-1))*4,""),"")</f>
        <v/>
      </c>
      <c r="AD51" s="34" t="str">
        <f aca="true">IF(AC51="","",MAX(AC51,SUM(INDIRECT(ADDRESS(MATCH(0,$B$1:B51,-1), 27,4)):AA51)))</f>
        <v/>
      </c>
      <c r="AE51" s="53" t="str">
        <f aca="false">IF(V51&lt;&gt;"",V51-(1.25/24),"")</f>
        <v/>
      </c>
      <c r="AF51" s="53" t="str">
        <f aca="false">IF(W51&lt;&gt;"",W51+(0.5/24),"")</f>
        <v/>
      </c>
      <c r="AG51" s="54" t="str">
        <f aca="false">IF(AF51&lt;&gt;"",IF(AND(AE51&lt;=14/24,AF51&gt;=12/24),1,0)+IF(AND(AE51&lt;=21/24,AF51&gt;=19/24),1,0)+IF(AND(AF51&lt;AE51, AE51&lt;=21/24), 1,0)+IF(AND(AF51&lt;AE51, AF51&gt;=12/24), 1,0),"")</f>
        <v/>
      </c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</row>
    <row r="52" customFormat="false" ht="16.05" hidden="false" customHeight="true" outlineLevel="0" collapsed="false">
      <c r="A52" s="8"/>
      <c r="B52" s="9"/>
      <c r="C52" s="10"/>
      <c r="D52" s="11"/>
      <c r="E52" s="9" t="str">
        <f aca="false">IF(ISBLANK(C52),"","Vol")</f>
        <v/>
      </c>
      <c r="F52" s="12"/>
      <c r="G52" s="13"/>
      <c r="H52" s="12" t="str">
        <f aca="false">IF(ISBLANK(F52),"",F52)</f>
        <v/>
      </c>
      <c r="I52" s="13" t="str">
        <f aca="false">IF(ISBLANK(G52),"",G52)</f>
        <v/>
      </c>
      <c r="J52" s="14" t="str">
        <f aca="false">IF(OR(ISBLANK(F52),E52&lt;&gt;"Vol"),"",(G52-F52)*24+IF(F52&gt;G52,24,0))</f>
        <v/>
      </c>
      <c r="K52" s="15" t="str">
        <f aca="false">IF(OR(ISBLANK(F52),E52&lt;&gt;"Vol"),"",(I52-H52)*24+IF(F52&gt;G52,24,0))</f>
        <v/>
      </c>
      <c r="L52" s="15" t="str">
        <f aca="false">IF(OR(ISBLANK(F52),E52&lt;&gt;"Mep"),"",(G52-F52)*24+IF(F52&gt;G52,24,0))</f>
        <v/>
      </c>
      <c r="M52" s="15" t="str">
        <f aca="false">IF(OR(E52="Sol",E52="Déleg."),IF(E52="Sol",4,0)+IF(E52="Déleg.",6,0),"")</f>
        <v/>
      </c>
      <c r="N52" s="16"/>
      <c r="O52" s="16"/>
      <c r="P52" s="17" t="str">
        <f aca="false">IF(J52="","",IF(F52&lt;G52,MIN(G52,$N$2)-MIN(F52,$N$2)+MAX(G52,$O$2)-MAX(F52,$O$2),"24:00:00"-MAX(F52,$O$2)+MIN(G52,$N$2)))</f>
        <v/>
      </c>
      <c r="Q52" s="17" t="str">
        <f aca="false">IF(K52="","",IF(H52&lt;I52,MIN(I52,$N$2)-MIN(H52,$N$2)+MAX(I52,$O$2)-MAX(H52,$O$2),"24:00:00"-MAX(H52,$O$2)+MIN(I52,$N$2)))</f>
        <v/>
      </c>
      <c r="R52" s="18" t="str">
        <f aca="false">IF(Q52="","",MAX(P52,Q52)*24)</f>
        <v/>
      </c>
      <c r="S52" s="15" t="str">
        <f aca="false">IF(R52="","",R52*0.2)</f>
        <v/>
      </c>
      <c r="T52" s="19"/>
      <c r="U52" s="20"/>
      <c r="V52" s="21"/>
      <c r="W52" s="21"/>
      <c r="X52" s="22"/>
      <c r="Y52" s="22"/>
      <c r="Z52" s="22"/>
      <c r="AA52" s="22"/>
      <c r="AB52" s="22"/>
      <c r="AC52" s="22"/>
      <c r="AD52" s="23"/>
      <c r="AE52" s="23"/>
      <c r="AF52" s="23"/>
      <c r="AG52" s="23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</row>
    <row r="53" customFormat="false" ht="15.45" hidden="false" customHeight="true" outlineLevel="0" collapsed="false">
      <c r="A53" s="24"/>
      <c r="B53" s="25"/>
      <c r="C53" s="26"/>
      <c r="D53" s="27"/>
      <c r="E53" s="28" t="str">
        <f aca="false">IF(ISBLANK(C53),"","Vol")</f>
        <v/>
      </c>
      <c r="F53" s="29"/>
      <c r="G53" s="30"/>
      <c r="H53" s="29" t="str">
        <f aca="false">IF(ISBLANK(F53),"",F53)</f>
        <v/>
      </c>
      <c r="I53" s="32" t="str">
        <f aca="false">IF(ISBLANK(G53),"",G53)</f>
        <v/>
      </c>
      <c r="J53" s="33" t="str">
        <f aca="false">IF(OR(ISBLANK(F53),E53&lt;&gt;"Vol"),"",(G53-F53)*24+IF(F53&gt;G53,24,0))</f>
        <v/>
      </c>
      <c r="K53" s="34" t="str">
        <f aca="false">IF(OR(ISBLANK(F53),E53&lt;&gt;"Vol"),"",(I53-H53)*24+IF(F53&gt;G53,24,0))</f>
        <v/>
      </c>
      <c r="L53" s="34" t="str">
        <f aca="false">IF(OR(ISBLANK(F53),E53&lt;&gt;"Mep"),"",(G53-F53)*24+IF(F53&gt;G53,24,0))</f>
        <v/>
      </c>
      <c r="M53" s="34" t="str">
        <f aca="false">IF(OR(E53="Sol",E53="Déleg."),IF(E53="Sol",4,0)+IF(E53="Déleg.",6,0),"")</f>
        <v/>
      </c>
      <c r="N53" s="35"/>
      <c r="O53" s="35"/>
      <c r="P53" s="36" t="str">
        <f aca="false">IF(J53="","",IF(F53&lt;G53,MIN(G53,$N$2)-MIN(F53,$N$2)+MAX(G53,$O$2)-MAX(F53,$O$2),"24:00:00"-MAX(F53,$O$2)+MIN(G53,$N$2)))</f>
        <v/>
      </c>
      <c r="Q53" s="36" t="str">
        <f aca="false">IF(K53="","",IF(H53&lt;I53,MIN(I53,$N$2)-MIN(H53,$N$2)+MAX(I53,$O$2)-MAX(H53,$O$2),"24:00:00"-MAX(H53,$O$2)+MIN(I53,$N$2)))</f>
        <v/>
      </c>
      <c r="R53" s="37" t="str">
        <f aca="false">IF(Q53="","",MAX(P53,Q53)*24)</f>
        <v/>
      </c>
      <c r="S53" s="34" t="str">
        <f aca="false">IF(R53="","",R53*0.2)</f>
        <v/>
      </c>
      <c r="T53" s="38"/>
      <c r="U53" s="39"/>
      <c r="V53" s="40"/>
      <c r="W53" s="40"/>
      <c r="X53" s="41"/>
      <c r="Y53" s="41"/>
      <c r="Z53" s="42"/>
      <c r="AA53" s="42"/>
      <c r="AB53" s="42"/>
      <c r="AC53" s="42"/>
      <c r="AD53" s="43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</row>
    <row r="54" customFormat="false" ht="15" hidden="false" customHeight="true" outlineLevel="0" collapsed="false">
      <c r="A54" s="44"/>
      <c r="B54" s="25"/>
      <c r="C54" s="26"/>
      <c r="D54" s="27"/>
      <c r="E54" s="28" t="str">
        <f aca="false">IF(ISBLANK(C54),"","Vol")</f>
        <v/>
      </c>
      <c r="F54" s="29"/>
      <c r="G54" s="30"/>
      <c r="H54" s="29" t="str">
        <f aca="false">IF(ISBLANK(F54),"",F54)</f>
        <v/>
      </c>
      <c r="I54" s="32" t="str">
        <f aca="false">IF(ISBLANK(G54),"",G54)</f>
        <v/>
      </c>
      <c r="J54" s="33" t="str">
        <f aca="false">IF(OR(ISBLANK(F54),E54&lt;&gt;"Vol"),"",(G54-F54)*24+IF(F54&gt;G54,24,0))</f>
        <v/>
      </c>
      <c r="K54" s="34" t="str">
        <f aca="false">IF(OR(ISBLANK(F54),E54&lt;&gt;"Vol"),"",(I54-H54)*24+IF(F54&gt;G54,24,0))</f>
        <v/>
      </c>
      <c r="L54" s="34" t="str">
        <f aca="false">IF(OR(ISBLANK(F54),E54&lt;&gt;"Mep"),"",(G54-F54)*24+IF(F54&gt;G54,24,0))</f>
        <v/>
      </c>
      <c r="M54" s="34" t="str">
        <f aca="false">IF(OR(E54="Sol",E54="Déleg."),IF(E54="Sol",4,0)+IF(E54="Déleg.",6,0),"")</f>
        <v/>
      </c>
      <c r="N54" s="35"/>
      <c r="O54" s="35"/>
      <c r="P54" s="36" t="str">
        <f aca="false">IF(J54="","",IF(F54&lt;G54,MIN(G54,$N$2)-MIN(F54,$N$2)+MAX(G54,$O$2)-MAX(F54,$O$2),"24:00:00"-MAX(F54,$O$2)+MIN(G54,$N$2)))</f>
        <v/>
      </c>
      <c r="Q54" s="36" t="str">
        <f aca="false">IF(K54="","",IF(H54&lt;I54,MIN(I54,$N$2)-MIN(H54,$N$2)+MAX(I54,$O$2)-MAX(H54,$O$2),"24:00:00"-MAX(H54,$O$2)+MIN(I54,$N$2)))</f>
        <v/>
      </c>
      <c r="R54" s="37" t="str">
        <f aca="false">IF(Q54="","",MAX(P54,Q54)*24)</f>
        <v/>
      </c>
      <c r="S54" s="34" t="str">
        <f aca="false">IF(R54="","",R54*0.2)</f>
        <v/>
      </c>
      <c r="T54" s="38"/>
      <c r="U54" s="39"/>
      <c r="V54" s="40"/>
      <c r="W54" s="40"/>
      <c r="X54" s="41"/>
      <c r="Y54" s="41"/>
      <c r="Z54" s="42"/>
      <c r="AA54" s="42"/>
      <c r="AB54" s="42"/>
      <c r="AC54" s="42"/>
      <c r="AD54" s="43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</row>
    <row r="55" customFormat="false" ht="15" hidden="false" customHeight="true" outlineLevel="0" collapsed="false">
      <c r="A55" s="44"/>
      <c r="B55" s="25"/>
      <c r="C55" s="26"/>
      <c r="D55" s="27"/>
      <c r="E55" s="28" t="str">
        <f aca="false">IF(ISBLANK(C55),"","Vol")</f>
        <v/>
      </c>
      <c r="F55" s="29"/>
      <c r="G55" s="30"/>
      <c r="H55" s="29" t="str">
        <f aca="false">IF(ISBLANK(F55),"",F55)</f>
        <v/>
      </c>
      <c r="I55" s="32" t="str">
        <f aca="false">IF(ISBLANK(G55),"",G55)</f>
        <v/>
      </c>
      <c r="J55" s="33" t="str">
        <f aca="false">IF(OR(ISBLANK(F55),E55&lt;&gt;"Vol"),"",(G55-F55)*24+IF(F55&gt;G55,24,0))</f>
        <v/>
      </c>
      <c r="K55" s="34" t="str">
        <f aca="false">IF(OR(ISBLANK(F55),E55&lt;&gt;"Vol"),"",(I55-H55)*24+IF(F55&gt;G55,24,0))</f>
        <v/>
      </c>
      <c r="L55" s="34" t="str">
        <f aca="false">IF(OR(ISBLANK(F55),E55&lt;&gt;"Mep"),"",(G55-F55)*24+IF(F55&gt;G55,24,0))</f>
        <v/>
      </c>
      <c r="M55" s="34" t="str">
        <f aca="false">IF(OR(E55="Sol",E55="Déleg."),IF(E55="Sol",4,0)+IF(E55="Déleg.",6,0),"")</f>
        <v/>
      </c>
      <c r="N55" s="35"/>
      <c r="O55" s="35"/>
      <c r="P55" s="36" t="str">
        <f aca="false">IF(J55="","",IF(F55&lt;G55,MIN(G55,$N$2)-MIN(F55,$N$2)+MAX(G55,$O$2)-MAX(F55,$O$2),"24:00:00"-MAX(F55,$O$2)+MIN(G55,$N$2)))</f>
        <v/>
      </c>
      <c r="Q55" s="36" t="str">
        <f aca="false">IF(K55="","",IF(H55&lt;I55,MIN(I55,$N$2)-MIN(H55,$N$2)+MAX(I55,$O$2)-MAX(H55,$O$2),"24:00:00"-MAX(H55,$O$2)+MIN(I55,$N$2)))</f>
        <v/>
      </c>
      <c r="R55" s="37" t="str">
        <f aca="false">IF(Q55="","",MAX(P55,Q55)*24)</f>
        <v/>
      </c>
      <c r="S55" s="34" t="str">
        <f aca="false">IF(R55="","",R55*0.2)</f>
        <v/>
      </c>
      <c r="T55" s="45"/>
      <c r="U55" s="46"/>
      <c r="V55" s="47"/>
      <c r="W55" s="47"/>
      <c r="X55" s="41"/>
      <c r="Y55" s="41"/>
      <c r="Z55" s="48"/>
      <c r="AA55" s="48"/>
      <c r="AB55" s="48"/>
      <c r="AC55" s="48"/>
      <c r="AD55" s="49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</row>
    <row r="56" customFormat="false" ht="15.45" hidden="false" customHeight="true" outlineLevel="0" collapsed="false">
      <c r="A56" s="50"/>
      <c r="B56" s="25"/>
      <c r="C56" s="26"/>
      <c r="D56" s="27"/>
      <c r="E56" s="28" t="str">
        <f aca="false">IF(ISBLANK(C56),"","Vol")</f>
        <v/>
      </c>
      <c r="F56" s="29"/>
      <c r="G56" s="30"/>
      <c r="H56" s="29" t="str">
        <f aca="false">IF(ISBLANK(F56),"",F56)</f>
        <v/>
      </c>
      <c r="I56" s="32" t="str">
        <f aca="false">IF(ISBLANK(G56),"",G56)</f>
        <v/>
      </c>
      <c r="J56" s="34" t="str">
        <f aca="false">IF(OR(ISBLANK(F56),E56&lt;&gt;"Vol"),"",(G56-F56)*24+IF(F56&gt;G56,24,0))</f>
        <v/>
      </c>
      <c r="K56" s="34" t="str">
        <f aca="false">IF(OR(ISBLANK(F56),E56&lt;&gt;"Vol"),"",(I56-H56)*24+IF(F56&gt;G56,24,0))</f>
        <v/>
      </c>
      <c r="L56" s="34" t="str">
        <f aca="false">IF(OR(ISBLANK(F56),E56&lt;&gt;"Mep"),"",(G56-F56)*24+IF(F56&gt;G56,24,0))</f>
        <v/>
      </c>
      <c r="M56" s="34" t="str">
        <f aca="false">IF(OR(E56="Sol",E56="Déleg."),IF(E56="Sol",4,0)+IF(E56="Déleg.",6,0),"")</f>
        <v/>
      </c>
      <c r="N56" s="35"/>
      <c r="O56" s="35"/>
      <c r="P56" s="36" t="str">
        <f aca="false">IF(J56="","",IF(F56&lt;G56,MIN(G56,$N$2)-MIN(F56,$N$2)+MAX(G56,$O$2)-MAX(F56,$O$2),"24:00:00"-MAX(F56,$O$2)+MIN(G56,$N$2)))</f>
        <v/>
      </c>
      <c r="Q56" s="36" t="str">
        <f aca="false">IF(K56="","",IF(H56&lt;I56,MIN(I56,$N$2)-MIN(H56,$N$2)+MAX(I56,$O$2)-MAX(H56,$O$2),"24:00:00"-MAX(H56,$O$2)+MIN(I56,$N$2)))</f>
        <v/>
      </c>
      <c r="R56" s="37" t="str">
        <f aca="false">IF(Q56="","",MAX(P56,Q56)*24)</f>
        <v/>
      </c>
      <c r="S56" s="34" t="str">
        <f aca="false">IF(R56="","",R56*0.2)</f>
        <v/>
      </c>
      <c r="T56" s="34" t="str">
        <f aca="false">IF(COUNTIF(E52:E56,"Vol")&gt;0,AVERAGEIF(E52:E55,"=Vol",K52:K56),"")</f>
        <v/>
      </c>
      <c r="U56" s="51" t="str">
        <f aca="false">IF(T56="","",MAX(70/(21*T56+30),1))</f>
        <v/>
      </c>
      <c r="V56" s="52" t="str">
        <f aca="false">H52</f>
        <v/>
      </c>
      <c r="W56" s="52" t="str">
        <f aca="false">IF(I52&lt;&gt;"",VLOOKUP(1,I52:I56,1,1),"")</f>
        <v/>
      </c>
      <c r="X56" s="34" t="str">
        <f aca="false">IF(W56="","",(W56-V56)*24+IF(V56&gt;W56,24,0)+1.5)</f>
        <v/>
      </c>
      <c r="Y56" s="34" t="str">
        <f aca="false">IF(E52&lt;&gt;"",IF(U56&lt;&gt;"",SUM(J52:J56)*U56,0)+SUM(L52:L56)/2,"")</f>
        <v/>
      </c>
      <c r="Z56" s="34" t="str">
        <f aca="false">IF(X56="","",IF(COUNTIF(E52:E56,"Vol")&gt;0,MAX(5.74,X56),X56)/1.64)</f>
        <v/>
      </c>
      <c r="AA56" s="34" t="str">
        <f aca="false">IF(Y56="","",MAX(Y56,Z56))</f>
        <v/>
      </c>
      <c r="AB56" s="34" t="str">
        <f aca="true">IF(AC56="","",SUM(INDIRECT(ADDRESS(MATCH(0,$B$1:B56,-1), 27,4)):AA56))</f>
        <v/>
      </c>
      <c r="AC56" s="34" t="str">
        <f aca="false">IF(AA56&lt;&gt;"",IF(INDEX($B$1:B56,MATCH(-1,$B$1:B56,-1))*5+MATCH(-1,$B$1:B56,-1)-1=ROW(),INDEX($B$1:B56,MATCH(-1,$B$1:B56,-1))*4,""),"")</f>
        <v/>
      </c>
      <c r="AD56" s="34" t="str">
        <f aca="true">IF(AC56="","",MAX(AC56,SUM(INDIRECT(ADDRESS(MATCH(0,$B$1:B56,-1), 27,4)):AA56)))</f>
        <v/>
      </c>
      <c r="AE56" s="53" t="str">
        <f aca="false">IF(V56&lt;&gt;"",V56-(1.25/24),"")</f>
        <v/>
      </c>
      <c r="AF56" s="53" t="str">
        <f aca="false">IF(W56&lt;&gt;"",W56+(0.5/24),"")</f>
        <v/>
      </c>
      <c r="AG56" s="54" t="str">
        <f aca="false">IF(AF56&lt;&gt;"",IF(AND(AE56&lt;=14/24,AF56&gt;=12/24),1,0)+IF(AND(AE56&lt;=21/24,AF56&gt;=19/24),1,0)+IF(AND(AF56&lt;AE56, AE56&lt;=21/24), 1,0)+IF(AND(AF56&lt;AE56, AF56&gt;=12/24), 1,0),"")</f>
        <v/>
      </c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</row>
    <row r="57" customFormat="false" ht="16.05" hidden="false" customHeight="true" outlineLevel="0" collapsed="false">
      <c r="A57" s="8"/>
      <c r="B57" s="9"/>
      <c r="C57" s="10"/>
      <c r="D57" s="11"/>
      <c r="E57" s="9" t="str">
        <f aca="false">IF(ISBLANK(C57),"","Vol")</f>
        <v/>
      </c>
      <c r="F57" s="12"/>
      <c r="G57" s="13"/>
      <c r="H57" s="12" t="str">
        <f aca="false">IF(ISBLANK(F57),"",F57)</f>
        <v/>
      </c>
      <c r="I57" s="13" t="str">
        <f aca="false">IF(ISBLANK(G57),"",G57)</f>
        <v/>
      </c>
      <c r="J57" s="14" t="str">
        <f aca="false">IF(OR(ISBLANK(F57),E57&lt;&gt;"Vol"),"",(G57-F57)*24+IF(F57&gt;G57,24,0))</f>
        <v/>
      </c>
      <c r="K57" s="15" t="str">
        <f aca="false">IF(OR(ISBLANK(F57),E57&lt;&gt;"Vol"),"",(I57-H57)*24+IF(F57&gt;G57,24,0))</f>
        <v/>
      </c>
      <c r="L57" s="15" t="str">
        <f aca="false">IF(OR(ISBLANK(F57),E57&lt;&gt;"Mep"),"",(G57-F57)*24+IF(F57&gt;G57,24,0))</f>
        <v/>
      </c>
      <c r="M57" s="15" t="str">
        <f aca="false">IF(OR(E57="Sol",E57="Déleg."),IF(E57="Sol",4,0)+IF(E57="Déleg.",6,0),"")</f>
        <v/>
      </c>
      <c r="N57" s="16"/>
      <c r="O57" s="16"/>
      <c r="P57" s="17" t="str">
        <f aca="false">IF(J57="","",IF(F57&lt;G57,MIN(G57,$N$2)-MIN(F57,$N$2)+MAX(G57,$O$2)-MAX(F57,$O$2),"24:00:00"-MAX(F57,$O$2)+MIN(G57,$N$2)))</f>
        <v/>
      </c>
      <c r="Q57" s="17" t="str">
        <f aca="false">IF(K57="","",IF(H57&lt;I57,MIN(I57,$N$2)-MIN(H57,$N$2)+MAX(I57,$O$2)-MAX(H57,$O$2),"24:00:00"-MAX(H57,$O$2)+MIN(I57,$N$2)))</f>
        <v/>
      </c>
      <c r="R57" s="18" t="str">
        <f aca="false">IF(Q57="","",MAX(P57,Q57)*24)</f>
        <v/>
      </c>
      <c r="S57" s="15" t="str">
        <f aca="false">IF(R57="","",R57*0.2)</f>
        <v/>
      </c>
      <c r="T57" s="19"/>
      <c r="U57" s="20"/>
      <c r="V57" s="21"/>
      <c r="W57" s="21"/>
      <c r="X57" s="22"/>
      <c r="Y57" s="22"/>
      <c r="Z57" s="22"/>
      <c r="AA57" s="22"/>
      <c r="AB57" s="22"/>
      <c r="AC57" s="22"/>
      <c r="AD57" s="23"/>
      <c r="AE57" s="23"/>
      <c r="AF57" s="23"/>
      <c r="AG57" s="23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</row>
    <row r="58" customFormat="false" ht="15.45" hidden="false" customHeight="true" outlineLevel="0" collapsed="false">
      <c r="A58" s="24"/>
      <c r="B58" s="25"/>
      <c r="C58" s="26"/>
      <c r="D58" s="27"/>
      <c r="E58" s="28" t="str">
        <f aca="false">IF(ISBLANK(C58),"","Vol")</f>
        <v/>
      </c>
      <c r="F58" s="29"/>
      <c r="G58" s="30"/>
      <c r="H58" s="29" t="str">
        <f aca="false">IF(ISBLANK(F58),"",F58)</f>
        <v/>
      </c>
      <c r="I58" s="32" t="str">
        <f aca="false">IF(ISBLANK(G58),"",G58)</f>
        <v/>
      </c>
      <c r="J58" s="33" t="str">
        <f aca="false">IF(OR(ISBLANK(F58),E58&lt;&gt;"Vol"),"",(G58-F58)*24+IF(F58&gt;G58,24,0))</f>
        <v/>
      </c>
      <c r="K58" s="34" t="str">
        <f aca="false">IF(OR(ISBLANK(F58),E58&lt;&gt;"Vol"),"",(I58-H58)*24+IF(F58&gt;G58,24,0))</f>
        <v/>
      </c>
      <c r="L58" s="34" t="str">
        <f aca="false">IF(OR(ISBLANK(F58),E58&lt;&gt;"Mep"),"",(G58-F58)*24+IF(F58&gt;G58,24,0))</f>
        <v/>
      </c>
      <c r="M58" s="34" t="str">
        <f aca="false">IF(OR(E58="Sol",E58="Déleg."),IF(E58="Sol",4,0)+IF(E58="Déleg.",6,0),"")</f>
        <v/>
      </c>
      <c r="N58" s="35"/>
      <c r="O58" s="35"/>
      <c r="P58" s="36" t="str">
        <f aca="false">IF(J58="","",IF(F58&lt;G58,MIN(G58,$N$2)-MIN(F58,$N$2)+MAX(G58,$O$2)-MAX(F58,$O$2),"24:00:00"-MAX(F58,$O$2)+MIN(G58,$N$2)))</f>
        <v/>
      </c>
      <c r="Q58" s="36" t="str">
        <f aca="false">IF(K58="","",IF(H58&lt;I58,MIN(I58,$N$2)-MIN(H58,$N$2)+MAX(I58,$O$2)-MAX(H58,$O$2),"24:00:00"-MAX(H58,$O$2)+MIN(I58,$N$2)))</f>
        <v/>
      </c>
      <c r="R58" s="37" t="str">
        <f aca="false">IF(Q58="","",MAX(P58,Q58)*24)</f>
        <v/>
      </c>
      <c r="S58" s="34" t="str">
        <f aca="false">IF(R58="","",R58*0.2)</f>
        <v/>
      </c>
      <c r="T58" s="38"/>
      <c r="U58" s="39"/>
      <c r="V58" s="40"/>
      <c r="W58" s="40"/>
      <c r="X58" s="41"/>
      <c r="Y58" s="41"/>
      <c r="Z58" s="42"/>
      <c r="AA58" s="42"/>
      <c r="AB58" s="42"/>
      <c r="AC58" s="42"/>
      <c r="AD58" s="43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</row>
    <row r="59" customFormat="false" ht="15" hidden="false" customHeight="true" outlineLevel="0" collapsed="false">
      <c r="A59" s="44"/>
      <c r="B59" s="25"/>
      <c r="C59" s="26"/>
      <c r="D59" s="27"/>
      <c r="E59" s="28" t="str">
        <f aca="false">IF(ISBLANK(C59),"","Vol")</f>
        <v/>
      </c>
      <c r="F59" s="29"/>
      <c r="G59" s="30"/>
      <c r="H59" s="29" t="str">
        <f aca="false">IF(ISBLANK(F59),"",F59)</f>
        <v/>
      </c>
      <c r="I59" s="32" t="str">
        <f aca="false">IF(ISBLANK(G59),"",G59)</f>
        <v/>
      </c>
      <c r="J59" s="33" t="str">
        <f aca="false">IF(OR(ISBLANK(F59),E59&lt;&gt;"Vol"),"",(G59-F59)*24+IF(F59&gt;G59,24,0))</f>
        <v/>
      </c>
      <c r="K59" s="34" t="str">
        <f aca="false">IF(OR(ISBLANK(F59),E59&lt;&gt;"Vol"),"",(I59-H59)*24+IF(F59&gt;G59,24,0))</f>
        <v/>
      </c>
      <c r="L59" s="34" t="str">
        <f aca="false">IF(OR(ISBLANK(F59),E59&lt;&gt;"Mep"),"",(G59-F59)*24+IF(F59&gt;G59,24,0))</f>
        <v/>
      </c>
      <c r="M59" s="34" t="str">
        <f aca="false">IF(OR(E59="Sol",E59="Déleg."),IF(E59="Sol",4,0)+IF(E59="Déleg.",6,0),"")</f>
        <v/>
      </c>
      <c r="N59" s="35"/>
      <c r="O59" s="35"/>
      <c r="P59" s="36" t="str">
        <f aca="false">IF(J59="","",IF(F59&lt;G59,MIN(G59,$N$2)-MIN(F59,$N$2)+MAX(G59,$O$2)-MAX(F59,$O$2),"24:00:00"-MAX(F59,$O$2)+MIN(G59,$N$2)))</f>
        <v/>
      </c>
      <c r="Q59" s="36" t="str">
        <f aca="false">IF(K59="","",IF(H59&lt;I59,MIN(I59,$N$2)-MIN(H59,$N$2)+MAX(I59,$O$2)-MAX(H59,$O$2),"24:00:00"-MAX(H59,$O$2)+MIN(I59,$N$2)))</f>
        <v/>
      </c>
      <c r="R59" s="37" t="str">
        <f aca="false">IF(Q59="","",MAX(P59,Q59)*24)</f>
        <v/>
      </c>
      <c r="S59" s="34" t="str">
        <f aca="false">IF(R59="","",R59*0.2)</f>
        <v/>
      </c>
      <c r="T59" s="38"/>
      <c r="U59" s="39"/>
      <c r="V59" s="40"/>
      <c r="W59" s="40"/>
      <c r="X59" s="41"/>
      <c r="Y59" s="41"/>
      <c r="Z59" s="42"/>
      <c r="AA59" s="42"/>
      <c r="AB59" s="42"/>
      <c r="AC59" s="42"/>
      <c r="AD59" s="43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</row>
    <row r="60" customFormat="false" ht="15" hidden="false" customHeight="true" outlineLevel="0" collapsed="false">
      <c r="A60" s="44"/>
      <c r="B60" s="25"/>
      <c r="C60" s="26"/>
      <c r="D60" s="27"/>
      <c r="E60" s="28" t="str">
        <f aca="false">IF(ISBLANK(C60),"","Vol")</f>
        <v/>
      </c>
      <c r="F60" s="29"/>
      <c r="G60" s="30"/>
      <c r="H60" s="29" t="str">
        <f aca="false">IF(ISBLANK(F60),"",F60)</f>
        <v/>
      </c>
      <c r="I60" s="32" t="str">
        <f aca="false">IF(ISBLANK(G60),"",G60)</f>
        <v/>
      </c>
      <c r="J60" s="33" t="str">
        <f aca="false">IF(OR(ISBLANK(F60),E60&lt;&gt;"Vol"),"",(G60-F60)*24+IF(F60&gt;G60,24,0))</f>
        <v/>
      </c>
      <c r="K60" s="34" t="str">
        <f aca="false">IF(OR(ISBLANK(F60),E60&lt;&gt;"Vol"),"",(I60-H60)*24+IF(F60&gt;G60,24,0))</f>
        <v/>
      </c>
      <c r="L60" s="34" t="str">
        <f aca="false">IF(OR(ISBLANK(F60),E60&lt;&gt;"Mep"),"",(G60-F60)*24+IF(F60&gt;G60,24,0))</f>
        <v/>
      </c>
      <c r="M60" s="34" t="str">
        <f aca="false">IF(OR(E60="Sol",E60="Déleg."),IF(E60="Sol",4,0)+IF(E60="Déleg.",6,0),"")</f>
        <v/>
      </c>
      <c r="N60" s="35"/>
      <c r="O60" s="35"/>
      <c r="P60" s="36" t="str">
        <f aca="false">IF(J60="","",IF(F60&lt;G60,MIN(G60,$N$2)-MIN(F60,$N$2)+MAX(G60,$O$2)-MAX(F60,$O$2),"24:00:00"-MAX(F60,$O$2)+MIN(G60,$N$2)))</f>
        <v/>
      </c>
      <c r="Q60" s="36" t="str">
        <f aca="false">IF(K60="","",IF(H60&lt;I60,MIN(I60,$N$2)-MIN(H60,$N$2)+MAX(I60,$O$2)-MAX(H60,$O$2),"24:00:00"-MAX(H60,$O$2)+MIN(I60,$N$2)))</f>
        <v/>
      </c>
      <c r="R60" s="37" t="str">
        <f aca="false">IF(Q60="","",MAX(P60,Q60)*24)</f>
        <v/>
      </c>
      <c r="S60" s="34" t="str">
        <f aca="false">IF(R60="","",R60*0.2)</f>
        <v/>
      </c>
      <c r="T60" s="45"/>
      <c r="U60" s="46"/>
      <c r="V60" s="47"/>
      <c r="W60" s="47"/>
      <c r="X60" s="41"/>
      <c r="Y60" s="41"/>
      <c r="Z60" s="48"/>
      <c r="AA60" s="48"/>
      <c r="AB60" s="48"/>
      <c r="AC60" s="48"/>
      <c r="AD60" s="49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</row>
    <row r="61" customFormat="false" ht="15.45" hidden="false" customHeight="true" outlineLevel="0" collapsed="false">
      <c r="A61" s="50"/>
      <c r="B61" s="25"/>
      <c r="C61" s="26"/>
      <c r="D61" s="27"/>
      <c r="E61" s="28" t="str">
        <f aca="false">IF(ISBLANK(C61),"","Vol")</f>
        <v/>
      </c>
      <c r="F61" s="29"/>
      <c r="G61" s="30"/>
      <c r="H61" s="29" t="str">
        <f aca="false">IF(ISBLANK(F61),"",F61)</f>
        <v/>
      </c>
      <c r="I61" s="32" t="str">
        <f aca="false">IF(ISBLANK(G61),"",G61)</f>
        <v/>
      </c>
      <c r="J61" s="34" t="str">
        <f aca="false">IF(OR(ISBLANK(F61),E61&lt;&gt;"Vol"),"",(G61-F61)*24+IF(F61&gt;G61,24,0))</f>
        <v/>
      </c>
      <c r="K61" s="34" t="str">
        <f aca="false">IF(OR(ISBLANK(F61),E61&lt;&gt;"Vol"),"",(I61-H61)*24+IF(F61&gt;G61,24,0))</f>
        <v/>
      </c>
      <c r="L61" s="34" t="str">
        <f aca="false">IF(OR(ISBLANK(F61),E61&lt;&gt;"Mep"),"",(G61-F61)*24+IF(F61&gt;G61,24,0))</f>
        <v/>
      </c>
      <c r="M61" s="34" t="str">
        <f aca="false">IF(OR(E61="Sol",E61="Déleg."),IF(E61="Sol",4,0)+IF(E61="Déleg.",6,0),"")</f>
        <v/>
      </c>
      <c r="N61" s="35"/>
      <c r="O61" s="35"/>
      <c r="P61" s="36" t="str">
        <f aca="false">IF(J61="","",IF(F61&lt;G61,MIN(G61,$N$2)-MIN(F61,$N$2)+MAX(G61,$O$2)-MAX(F61,$O$2),"24:00:00"-MAX(F61,$O$2)+MIN(G61,$N$2)))</f>
        <v/>
      </c>
      <c r="Q61" s="36" t="str">
        <f aca="false">IF(K61="","",IF(H61&lt;I61,MIN(I61,$N$2)-MIN(H61,$N$2)+MAX(I61,$O$2)-MAX(H61,$O$2),"24:00:00"-MAX(H61,$O$2)+MIN(I61,$N$2)))</f>
        <v/>
      </c>
      <c r="R61" s="37" t="str">
        <f aca="false">IF(Q61="","",MAX(P61,Q61)*24)</f>
        <v/>
      </c>
      <c r="S61" s="34" t="str">
        <f aca="false">IF(R61="","",R61*0.2)</f>
        <v/>
      </c>
      <c r="T61" s="34" t="str">
        <f aca="false">IF(COUNTIF(E57:E61,"Vol")&gt;0,AVERAGEIF(E57:E60,"=Vol",K57:K61),"")</f>
        <v/>
      </c>
      <c r="U61" s="51" t="str">
        <f aca="false">IF(T61="","",MAX(70/(21*T61+30),1))</f>
        <v/>
      </c>
      <c r="V61" s="52" t="str">
        <f aca="false">H57</f>
        <v/>
      </c>
      <c r="W61" s="52" t="str">
        <f aca="false">IF(I57&lt;&gt;"",VLOOKUP(1,I57:I61,1,1),"")</f>
        <v/>
      </c>
      <c r="X61" s="34" t="str">
        <f aca="false">IF(W61="","",(W61-V61)*24+IF(V61&gt;W61,24,0)+1.5)</f>
        <v/>
      </c>
      <c r="Y61" s="34" t="str">
        <f aca="false">IF(E57&lt;&gt;"",IF(U61&lt;&gt;"",SUM(J57:J61)*U61,0)+SUM(L57:L61)/2,"")</f>
        <v/>
      </c>
      <c r="Z61" s="34" t="str">
        <f aca="false">IF(X61="","",IF(COUNTIF(E57:E61,"Vol")&gt;0,MAX(5.74,X61),X61)/1.64)</f>
        <v/>
      </c>
      <c r="AA61" s="34" t="str">
        <f aca="false">IF(Y61="","",MAX(Y61,Z61))</f>
        <v/>
      </c>
      <c r="AB61" s="34" t="str">
        <f aca="true">IF(AC61="","",SUM(INDIRECT(ADDRESS(MATCH(0,$B$1:B61,-1), 27,4)):AA61))</f>
        <v/>
      </c>
      <c r="AC61" s="34" t="str">
        <f aca="false">IF(AA61&lt;&gt;"",IF(INDEX($B$1:B61,MATCH(-1,$B$1:B61,-1))*5+MATCH(-1,$B$1:B61,-1)-1=ROW(),INDEX($B$1:B61,MATCH(-1,$B$1:B61,-1))*4,""),"")</f>
        <v/>
      </c>
      <c r="AD61" s="34" t="str">
        <f aca="true">IF(AC61="","",MAX(AC61,SUM(INDIRECT(ADDRESS(MATCH(0,$B$1:B61,-1), 27,4)):AA61)))</f>
        <v/>
      </c>
      <c r="AE61" s="53" t="str">
        <f aca="false">IF(V61&lt;&gt;"",V61-(1.25/24),"")</f>
        <v/>
      </c>
      <c r="AF61" s="53" t="str">
        <f aca="false">IF(W61&lt;&gt;"",W61+(0.5/24),"")</f>
        <v/>
      </c>
      <c r="AG61" s="54" t="str">
        <f aca="false">IF(AF61&lt;&gt;"",IF(AND(AE61&lt;=14/24,AF61&gt;=12/24),1,0)+IF(AND(AE61&lt;=21/24,AF61&gt;=19/24),1,0)+IF(AND(AF61&lt;AE61, AE61&lt;=21/24), 1,0)+IF(AND(AF61&lt;AE61, AF61&gt;=12/24), 1,0),"")</f>
        <v/>
      </c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</row>
    <row r="62" customFormat="false" ht="16.05" hidden="false" customHeight="true" outlineLevel="0" collapsed="false">
      <c r="A62" s="8"/>
      <c r="B62" s="9"/>
      <c r="C62" s="10"/>
      <c r="D62" s="11"/>
      <c r="E62" s="9" t="str">
        <f aca="false">IF(ISBLANK(C62),"","Vol")</f>
        <v/>
      </c>
      <c r="F62" s="12"/>
      <c r="G62" s="13"/>
      <c r="H62" s="12" t="str">
        <f aca="false">IF(ISBLANK(F62),"",F62)</f>
        <v/>
      </c>
      <c r="I62" s="13" t="str">
        <f aca="false">IF(ISBLANK(G62),"",G62)</f>
        <v/>
      </c>
      <c r="J62" s="14" t="str">
        <f aca="false">IF(OR(ISBLANK(F62),E62&lt;&gt;"Vol"),"",(G62-F62)*24+IF(F62&gt;G62,24,0))</f>
        <v/>
      </c>
      <c r="K62" s="15" t="str">
        <f aca="false">IF(OR(ISBLANK(F62),E62&lt;&gt;"Vol"),"",(I62-H62)*24+IF(F62&gt;G62,24,0))</f>
        <v/>
      </c>
      <c r="L62" s="15" t="str">
        <f aca="false">IF(OR(ISBLANK(F62),E62&lt;&gt;"Mep"),"",(G62-F62)*24+IF(F62&gt;G62,24,0))</f>
        <v/>
      </c>
      <c r="M62" s="15" t="str">
        <f aca="false">IF(OR(E62="Sol",E62="Déleg."),IF(E62="Sol",4,0)+IF(E62="Déleg.",6,0),"")</f>
        <v/>
      </c>
      <c r="N62" s="16"/>
      <c r="O62" s="16"/>
      <c r="P62" s="17" t="str">
        <f aca="false">IF(J62="","",IF(F62&lt;G62,MIN(G62,$N$2)-MIN(F62,$N$2)+MAX(G62,$O$2)-MAX(F62,$O$2),"24:00:00"-MAX(F62,$O$2)+MIN(G62,$N$2)))</f>
        <v/>
      </c>
      <c r="Q62" s="17" t="str">
        <f aca="false">IF(K62="","",IF(H62&lt;I62,MIN(I62,$N$2)-MIN(H62,$N$2)+MAX(I62,$O$2)-MAX(H62,$O$2),"24:00:00"-MAX(H62,$O$2)+MIN(I62,$N$2)))</f>
        <v/>
      </c>
      <c r="R62" s="18" t="str">
        <f aca="false">IF(Q62="","",MAX(P62,Q62)*24)</f>
        <v/>
      </c>
      <c r="S62" s="15" t="str">
        <f aca="false">IF(R62="","",R62*0.2)</f>
        <v/>
      </c>
      <c r="T62" s="19"/>
      <c r="U62" s="20"/>
      <c r="V62" s="21"/>
      <c r="W62" s="21"/>
      <c r="X62" s="22"/>
      <c r="Y62" s="22"/>
      <c r="Z62" s="22"/>
      <c r="AA62" s="22"/>
      <c r="AB62" s="22"/>
      <c r="AC62" s="22"/>
      <c r="AD62" s="23"/>
      <c r="AE62" s="23"/>
      <c r="AF62" s="23"/>
      <c r="AG62" s="23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</row>
    <row r="63" customFormat="false" ht="15.45" hidden="false" customHeight="true" outlineLevel="0" collapsed="false">
      <c r="A63" s="24"/>
      <c r="B63" s="25"/>
      <c r="C63" s="26"/>
      <c r="D63" s="27"/>
      <c r="E63" s="28" t="str">
        <f aca="false">IF(ISBLANK(C63),"","Vol")</f>
        <v/>
      </c>
      <c r="F63" s="29"/>
      <c r="G63" s="30"/>
      <c r="H63" s="29" t="str">
        <f aca="false">IF(ISBLANK(F63),"",F63)</f>
        <v/>
      </c>
      <c r="I63" s="32" t="str">
        <f aca="false">IF(ISBLANK(G63),"",G63)</f>
        <v/>
      </c>
      <c r="J63" s="33" t="str">
        <f aca="false">IF(OR(ISBLANK(F63),E63&lt;&gt;"Vol"),"",(G63-F63)*24+IF(F63&gt;G63,24,0))</f>
        <v/>
      </c>
      <c r="K63" s="34" t="str">
        <f aca="false">IF(OR(ISBLANK(F63),E63&lt;&gt;"Vol"),"",(I63-H63)*24+IF(F63&gt;G63,24,0))</f>
        <v/>
      </c>
      <c r="L63" s="34" t="str">
        <f aca="false">IF(OR(ISBLANK(F63),E63&lt;&gt;"Mep"),"",(G63-F63)*24+IF(F63&gt;G63,24,0))</f>
        <v/>
      </c>
      <c r="M63" s="34" t="str">
        <f aca="false">IF(OR(E63="Sol",E63="Déleg."),IF(E63="Sol",4,0)+IF(E63="Déleg.",6,0),"")</f>
        <v/>
      </c>
      <c r="N63" s="35"/>
      <c r="O63" s="35"/>
      <c r="P63" s="36" t="str">
        <f aca="false">IF(J63="","",IF(F63&lt;G63,MIN(G63,$N$2)-MIN(F63,$N$2)+MAX(G63,$O$2)-MAX(F63,$O$2),"24:00:00"-MAX(F63,$O$2)+MIN(G63,$N$2)))</f>
        <v/>
      </c>
      <c r="Q63" s="36" t="str">
        <f aca="false">IF(K63="","",IF(H63&lt;I63,MIN(I63,$N$2)-MIN(H63,$N$2)+MAX(I63,$O$2)-MAX(H63,$O$2),"24:00:00"-MAX(H63,$O$2)+MIN(I63,$N$2)))</f>
        <v/>
      </c>
      <c r="R63" s="37" t="str">
        <f aca="false">IF(Q63="","",MAX(P63,Q63)*24)</f>
        <v/>
      </c>
      <c r="S63" s="34" t="str">
        <f aca="false">IF(R63="","",R63*0.2)</f>
        <v/>
      </c>
      <c r="T63" s="38"/>
      <c r="U63" s="39"/>
      <c r="V63" s="40"/>
      <c r="W63" s="40"/>
      <c r="X63" s="41"/>
      <c r="Y63" s="41"/>
      <c r="Z63" s="42"/>
      <c r="AA63" s="42"/>
      <c r="AB63" s="42"/>
      <c r="AC63" s="42"/>
      <c r="AD63" s="43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</row>
    <row r="64" customFormat="false" ht="15" hidden="false" customHeight="true" outlineLevel="0" collapsed="false">
      <c r="A64" s="44"/>
      <c r="B64" s="25"/>
      <c r="C64" s="26"/>
      <c r="D64" s="27"/>
      <c r="E64" s="28" t="str">
        <f aca="false">IF(ISBLANK(C64),"","Vol")</f>
        <v/>
      </c>
      <c r="F64" s="29"/>
      <c r="G64" s="30"/>
      <c r="H64" s="29" t="str">
        <f aca="false">IF(ISBLANK(F64),"",F64)</f>
        <v/>
      </c>
      <c r="I64" s="32" t="str">
        <f aca="false">IF(ISBLANK(G64),"",G64)</f>
        <v/>
      </c>
      <c r="J64" s="33" t="str">
        <f aca="false">IF(OR(ISBLANK(F64),E64&lt;&gt;"Vol"),"",(G64-F64)*24+IF(F64&gt;G64,24,0))</f>
        <v/>
      </c>
      <c r="K64" s="34" t="str">
        <f aca="false">IF(OR(ISBLANK(F64),E64&lt;&gt;"Vol"),"",(I64-H64)*24+IF(F64&gt;G64,24,0))</f>
        <v/>
      </c>
      <c r="L64" s="34" t="str">
        <f aca="false">IF(OR(ISBLANK(F64),E64&lt;&gt;"Mep"),"",(G64-F64)*24+IF(F64&gt;G64,24,0))</f>
        <v/>
      </c>
      <c r="M64" s="34" t="str">
        <f aca="false">IF(OR(E64="Sol",E64="Déleg."),IF(E64="Sol",4,0)+IF(E64="Déleg.",6,0),"")</f>
        <v/>
      </c>
      <c r="N64" s="35"/>
      <c r="O64" s="35"/>
      <c r="P64" s="36" t="str">
        <f aca="false">IF(J64="","",IF(F64&lt;G64,MIN(G64,$N$2)-MIN(F64,$N$2)+MAX(G64,$O$2)-MAX(F64,$O$2),"24:00:00"-MAX(F64,$O$2)+MIN(G64,$N$2)))</f>
        <v/>
      </c>
      <c r="Q64" s="36" t="str">
        <f aca="false">IF(K64="","",IF(H64&lt;I64,MIN(I64,$N$2)-MIN(H64,$N$2)+MAX(I64,$O$2)-MAX(H64,$O$2),"24:00:00"-MAX(H64,$O$2)+MIN(I64,$N$2)))</f>
        <v/>
      </c>
      <c r="R64" s="37" t="str">
        <f aca="false">IF(Q64="","",MAX(P64,Q64)*24)</f>
        <v/>
      </c>
      <c r="S64" s="34" t="str">
        <f aca="false">IF(R64="","",R64*0.2)</f>
        <v/>
      </c>
      <c r="T64" s="38"/>
      <c r="U64" s="39"/>
      <c r="V64" s="40"/>
      <c r="W64" s="40"/>
      <c r="X64" s="41"/>
      <c r="Y64" s="41"/>
      <c r="Z64" s="42"/>
      <c r="AA64" s="42"/>
      <c r="AB64" s="42"/>
      <c r="AC64" s="42"/>
      <c r="AD64" s="43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</row>
    <row r="65" customFormat="false" ht="15" hidden="false" customHeight="true" outlineLevel="0" collapsed="false">
      <c r="A65" s="44"/>
      <c r="B65" s="25"/>
      <c r="C65" s="26"/>
      <c r="D65" s="27"/>
      <c r="E65" s="28" t="str">
        <f aca="false">IF(ISBLANK(C65),"","Vol")</f>
        <v/>
      </c>
      <c r="F65" s="29"/>
      <c r="G65" s="30"/>
      <c r="H65" s="29" t="str">
        <f aca="false">IF(ISBLANK(F65),"",F65)</f>
        <v/>
      </c>
      <c r="I65" s="32" t="str">
        <f aca="false">IF(ISBLANK(G65),"",G65)</f>
        <v/>
      </c>
      <c r="J65" s="33" t="str">
        <f aca="false">IF(OR(ISBLANK(F65),E65&lt;&gt;"Vol"),"",(G65-F65)*24+IF(F65&gt;G65,24,0))</f>
        <v/>
      </c>
      <c r="K65" s="34" t="str">
        <f aca="false">IF(OR(ISBLANK(F65),E65&lt;&gt;"Vol"),"",(I65-H65)*24+IF(F65&gt;G65,24,0))</f>
        <v/>
      </c>
      <c r="L65" s="34" t="str">
        <f aca="false">IF(OR(ISBLANK(F65),E65&lt;&gt;"Mep"),"",(G65-F65)*24+IF(F65&gt;G65,24,0))</f>
        <v/>
      </c>
      <c r="M65" s="34" t="str">
        <f aca="false">IF(OR(E65="Sol",E65="Déleg."),IF(E65="Sol",4,0)+IF(E65="Déleg.",6,0),"")</f>
        <v/>
      </c>
      <c r="N65" s="35"/>
      <c r="O65" s="35"/>
      <c r="P65" s="36" t="str">
        <f aca="false">IF(J65="","",IF(F65&lt;G65,MIN(G65,$N$2)-MIN(F65,$N$2)+MAX(G65,$O$2)-MAX(F65,$O$2),"24:00:00"-MAX(F65,$O$2)+MIN(G65,$N$2)))</f>
        <v/>
      </c>
      <c r="Q65" s="36" t="str">
        <f aca="false">IF(K65="","",IF(H65&lt;I65,MIN(I65,$N$2)-MIN(H65,$N$2)+MAX(I65,$O$2)-MAX(H65,$O$2),"24:00:00"-MAX(H65,$O$2)+MIN(I65,$N$2)))</f>
        <v/>
      </c>
      <c r="R65" s="37" t="str">
        <f aca="false">IF(Q65="","",MAX(P65,Q65)*24)</f>
        <v/>
      </c>
      <c r="S65" s="34" t="str">
        <f aca="false">IF(R65="","",R65*0.2)</f>
        <v/>
      </c>
      <c r="T65" s="45"/>
      <c r="U65" s="46"/>
      <c r="V65" s="47"/>
      <c r="W65" s="47"/>
      <c r="X65" s="41"/>
      <c r="Y65" s="41"/>
      <c r="Z65" s="48"/>
      <c r="AA65" s="48"/>
      <c r="AB65" s="48"/>
      <c r="AC65" s="48"/>
      <c r="AD65" s="49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</row>
    <row r="66" customFormat="false" ht="15.45" hidden="false" customHeight="true" outlineLevel="0" collapsed="false">
      <c r="A66" s="50"/>
      <c r="B66" s="25"/>
      <c r="C66" s="26"/>
      <c r="D66" s="27"/>
      <c r="E66" s="28" t="str">
        <f aca="false">IF(ISBLANK(C66),"","Vol")</f>
        <v/>
      </c>
      <c r="F66" s="29"/>
      <c r="G66" s="30"/>
      <c r="H66" s="29" t="str">
        <f aca="false">IF(ISBLANK(F66),"",F66)</f>
        <v/>
      </c>
      <c r="I66" s="32" t="str">
        <f aca="false">IF(ISBLANK(G66),"",G66)</f>
        <v/>
      </c>
      <c r="J66" s="34" t="str">
        <f aca="false">IF(OR(ISBLANK(F66),E66&lt;&gt;"Vol"),"",(G66-F66)*24+IF(F66&gt;G66,24,0))</f>
        <v/>
      </c>
      <c r="K66" s="34" t="str">
        <f aca="false">IF(OR(ISBLANK(F66),E66&lt;&gt;"Vol"),"",(I66-H66)*24+IF(F66&gt;G66,24,0))</f>
        <v/>
      </c>
      <c r="L66" s="34" t="str">
        <f aca="false">IF(OR(ISBLANK(F66),E66&lt;&gt;"Mep"),"",(G66-F66)*24+IF(F66&gt;G66,24,0))</f>
        <v/>
      </c>
      <c r="M66" s="34" t="str">
        <f aca="false">IF(OR(E66="Sol",E66="Déleg."),IF(E66="Sol",4,0)+IF(E66="Déleg.",6,0),"")</f>
        <v/>
      </c>
      <c r="N66" s="35"/>
      <c r="O66" s="35"/>
      <c r="P66" s="36" t="str">
        <f aca="false">IF(J66="","",IF(F66&lt;G66,MIN(G66,$N$2)-MIN(F66,$N$2)+MAX(G66,$O$2)-MAX(F66,$O$2),"24:00:00"-MAX(F66,$O$2)+MIN(G66,$N$2)))</f>
        <v/>
      </c>
      <c r="Q66" s="36" t="str">
        <f aca="false">IF(K66="","",IF(H66&lt;I66,MIN(I66,$N$2)-MIN(H66,$N$2)+MAX(I66,$O$2)-MAX(H66,$O$2),"24:00:00"-MAX(H66,$O$2)+MIN(I66,$N$2)))</f>
        <v/>
      </c>
      <c r="R66" s="37" t="str">
        <f aca="false">IF(Q66="","",MAX(P66,Q66)*24)</f>
        <v/>
      </c>
      <c r="S66" s="34" t="str">
        <f aca="false">IF(R66="","",R66*0.2)</f>
        <v/>
      </c>
      <c r="T66" s="34" t="str">
        <f aca="false">IF(COUNTIF(E62:E66,"Vol")&gt;0,AVERAGEIF(E62:E65,"=Vol",K62:K66),"")</f>
        <v/>
      </c>
      <c r="U66" s="51" t="str">
        <f aca="false">IF(T66="","",MAX(70/(21*T66+30),1))</f>
        <v/>
      </c>
      <c r="V66" s="52" t="str">
        <f aca="false">H62</f>
        <v/>
      </c>
      <c r="W66" s="52" t="str">
        <f aca="false">IF(I62&lt;&gt;"",VLOOKUP(1,I62:I66,1,1),"")</f>
        <v/>
      </c>
      <c r="X66" s="34" t="str">
        <f aca="false">IF(W66="","",(W66-V66)*24+IF(V66&gt;W66,24,0)+1.5)</f>
        <v/>
      </c>
      <c r="Y66" s="34" t="str">
        <f aca="false">IF(E62&lt;&gt;"",IF(U66&lt;&gt;"",SUM(J62:J66)*U66,0)+SUM(L62:L66)/2,"")</f>
        <v/>
      </c>
      <c r="Z66" s="34" t="str">
        <f aca="false">IF(X66="","",IF(COUNTIF(E62:E66,"Vol")&gt;0,MAX(5.74,X66),X66)/1.64)</f>
        <v/>
      </c>
      <c r="AA66" s="34" t="str">
        <f aca="false">IF(Y66="","",MAX(Y66,Z66))</f>
        <v/>
      </c>
      <c r="AB66" s="34" t="str">
        <f aca="true">IF(AC66="","",SUM(INDIRECT(ADDRESS(MATCH(0,$B$1:B66,-1), 27,4)):AA66))</f>
        <v/>
      </c>
      <c r="AC66" s="34" t="str">
        <f aca="false">IF(AA66&lt;&gt;"",IF(INDEX($B$1:B66,MATCH(-1,$B$1:B66,-1))*5+MATCH(-1,$B$1:B66,-1)-1=ROW(),INDEX($B$1:B66,MATCH(-1,$B$1:B66,-1))*4,""),"")</f>
        <v/>
      </c>
      <c r="AD66" s="34" t="str">
        <f aca="true">IF(AC66="","",MAX(AC66,SUM(INDIRECT(ADDRESS(MATCH(0,$B$1:B66,-1), 27,4)):AA66)))</f>
        <v/>
      </c>
      <c r="AE66" s="53" t="str">
        <f aca="false">IF(V66&lt;&gt;"",V66-(1.25/24),"")</f>
        <v/>
      </c>
      <c r="AF66" s="53" t="str">
        <f aca="false">IF(W66&lt;&gt;"",W66+(0.5/24),"")</f>
        <v/>
      </c>
      <c r="AG66" s="54" t="str">
        <f aca="false">IF(AF66&lt;&gt;"",IF(AND(AE66&lt;=14/24,AF66&gt;=12/24),1,0)+IF(AND(AE66&lt;=21/24,AF66&gt;=19/24),1,0)+IF(AND(AF66&lt;AE66, AE66&lt;=21/24), 1,0)+IF(AND(AF66&lt;AE66, AF66&gt;=12/24), 1,0),"")</f>
        <v/>
      </c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</row>
    <row r="67" customFormat="false" ht="16.05" hidden="false" customHeight="true" outlineLevel="0" collapsed="false">
      <c r="A67" s="8"/>
      <c r="B67" s="9"/>
      <c r="C67" s="10"/>
      <c r="D67" s="11"/>
      <c r="E67" s="9" t="str">
        <f aca="false">IF(ISBLANK(C67),"","Vol")</f>
        <v/>
      </c>
      <c r="F67" s="12"/>
      <c r="G67" s="13"/>
      <c r="H67" s="12" t="str">
        <f aca="false">IF(ISBLANK(F67),"",F67)</f>
        <v/>
      </c>
      <c r="I67" s="13" t="str">
        <f aca="false">IF(ISBLANK(G67),"",G67)</f>
        <v/>
      </c>
      <c r="J67" s="14" t="str">
        <f aca="false">IF(OR(ISBLANK(F67),E67&lt;&gt;"Vol"),"",(G67-F67)*24+IF(F67&gt;G67,24,0))</f>
        <v/>
      </c>
      <c r="K67" s="15" t="str">
        <f aca="false">IF(OR(ISBLANK(F67),E67&lt;&gt;"Vol"),"",(I67-H67)*24+IF(F67&gt;G67,24,0))</f>
        <v/>
      </c>
      <c r="L67" s="15" t="str">
        <f aca="false">IF(OR(ISBLANK(F67),E67&lt;&gt;"Mep"),"",(G67-F67)*24+IF(F67&gt;G67,24,0))</f>
        <v/>
      </c>
      <c r="M67" s="15" t="str">
        <f aca="false">IF(OR(E67="Sol",E67="Déleg."),IF(E67="Sol",4,0)+IF(E67="Déleg.",6,0),"")</f>
        <v/>
      </c>
      <c r="N67" s="16"/>
      <c r="O67" s="16"/>
      <c r="P67" s="17" t="str">
        <f aca="false">IF(J67="","",IF(F67&lt;G67,MIN(G67,$N$2)-MIN(F67,$N$2)+MAX(G67,$O$2)-MAX(F67,$O$2),"24:00:00"-MAX(F67,$O$2)+MIN(G67,$N$2)))</f>
        <v/>
      </c>
      <c r="Q67" s="17" t="str">
        <f aca="false">IF(K67="","",IF(H67&lt;I67,MIN(I67,$N$2)-MIN(H67,$N$2)+MAX(I67,$O$2)-MAX(H67,$O$2),"24:00:00"-MAX(H67,$O$2)+MIN(I67,$N$2)))</f>
        <v/>
      </c>
      <c r="R67" s="18" t="str">
        <f aca="false">IF(Q67="","",MAX(P67,Q67)*24)</f>
        <v/>
      </c>
      <c r="S67" s="15" t="str">
        <f aca="false">IF(R67="","",R67*0.2)</f>
        <v/>
      </c>
      <c r="T67" s="19"/>
      <c r="U67" s="20"/>
      <c r="V67" s="21"/>
      <c r="W67" s="21"/>
      <c r="X67" s="22"/>
      <c r="Y67" s="22"/>
      <c r="Z67" s="22"/>
      <c r="AA67" s="22"/>
      <c r="AB67" s="22"/>
      <c r="AC67" s="22"/>
      <c r="AD67" s="23"/>
      <c r="AE67" s="23"/>
      <c r="AF67" s="23"/>
      <c r="AG67" s="23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</row>
    <row r="68" customFormat="false" ht="15.45" hidden="false" customHeight="true" outlineLevel="0" collapsed="false">
      <c r="A68" s="24"/>
      <c r="B68" s="25"/>
      <c r="C68" s="26"/>
      <c r="D68" s="27"/>
      <c r="E68" s="28" t="str">
        <f aca="false">IF(ISBLANK(C68),"","Vol")</f>
        <v/>
      </c>
      <c r="F68" s="29"/>
      <c r="G68" s="30"/>
      <c r="H68" s="29" t="str">
        <f aca="false">IF(ISBLANK(F68),"",F68)</f>
        <v/>
      </c>
      <c r="I68" s="32" t="str">
        <f aca="false">IF(ISBLANK(G68),"",G68)</f>
        <v/>
      </c>
      <c r="J68" s="33" t="str">
        <f aca="false">IF(OR(ISBLANK(F68),E68&lt;&gt;"Vol"),"",(G68-F68)*24+IF(F68&gt;G68,24,0))</f>
        <v/>
      </c>
      <c r="K68" s="34" t="str">
        <f aca="false">IF(OR(ISBLANK(F68),E68&lt;&gt;"Vol"),"",(I68-H68)*24+IF(F68&gt;G68,24,0))</f>
        <v/>
      </c>
      <c r="L68" s="34" t="str">
        <f aca="false">IF(OR(ISBLANK(F68),E68&lt;&gt;"Mep"),"",(G68-F68)*24+IF(F68&gt;G68,24,0))</f>
        <v/>
      </c>
      <c r="M68" s="34" t="str">
        <f aca="false">IF(OR(E68="Sol",E68="Déleg."),IF(E68="Sol",4,0)+IF(E68="Déleg.",6,0),"")</f>
        <v/>
      </c>
      <c r="N68" s="35"/>
      <c r="O68" s="35"/>
      <c r="P68" s="36" t="str">
        <f aca="false">IF(J68="","",IF(F68&lt;G68,MIN(G68,$N$2)-MIN(F68,$N$2)+MAX(G68,$O$2)-MAX(F68,$O$2),"24:00:00"-MAX(F68,$O$2)+MIN(G68,$N$2)))</f>
        <v/>
      </c>
      <c r="Q68" s="36" t="str">
        <f aca="false">IF(K68="","",IF(H68&lt;I68,MIN(I68,$N$2)-MIN(H68,$N$2)+MAX(I68,$O$2)-MAX(H68,$O$2),"24:00:00"-MAX(H68,$O$2)+MIN(I68,$N$2)))</f>
        <v/>
      </c>
      <c r="R68" s="37" t="str">
        <f aca="false">IF(Q68="","",MAX(P68,Q68)*24)</f>
        <v/>
      </c>
      <c r="S68" s="34" t="str">
        <f aca="false">IF(R68="","",R68*0.2)</f>
        <v/>
      </c>
      <c r="T68" s="38"/>
      <c r="U68" s="39"/>
      <c r="V68" s="40"/>
      <c r="W68" s="40"/>
      <c r="X68" s="41"/>
      <c r="Y68" s="41"/>
      <c r="Z68" s="42"/>
      <c r="AA68" s="42"/>
      <c r="AB68" s="42"/>
      <c r="AC68" s="42"/>
      <c r="AD68" s="43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</row>
    <row r="69" customFormat="false" ht="15" hidden="false" customHeight="true" outlineLevel="0" collapsed="false">
      <c r="A69" s="44"/>
      <c r="B69" s="25"/>
      <c r="C69" s="26"/>
      <c r="D69" s="27"/>
      <c r="E69" s="28" t="str">
        <f aca="false">IF(ISBLANK(C69),"","Vol")</f>
        <v/>
      </c>
      <c r="F69" s="29"/>
      <c r="G69" s="30"/>
      <c r="H69" s="29" t="str">
        <f aca="false">IF(ISBLANK(F69),"",F69)</f>
        <v/>
      </c>
      <c r="I69" s="32" t="str">
        <f aca="false">IF(ISBLANK(G69),"",G69)</f>
        <v/>
      </c>
      <c r="J69" s="33" t="str">
        <f aca="false">IF(OR(ISBLANK(F69),E69&lt;&gt;"Vol"),"",(G69-F69)*24+IF(F69&gt;G69,24,0))</f>
        <v/>
      </c>
      <c r="K69" s="34" t="str">
        <f aca="false">IF(OR(ISBLANK(F69),E69&lt;&gt;"Vol"),"",(I69-H69)*24+IF(F69&gt;G69,24,0))</f>
        <v/>
      </c>
      <c r="L69" s="34" t="str">
        <f aca="false">IF(OR(ISBLANK(F69),E69&lt;&gt;"Mep"),"",(G69-F69)*24+IF(F69&gt;G69,24,0))</f>
        <v/>
      </c>
      <c r="M69" s="34" t="str">
        <f aca="false">IF(OR(E69="Sol",E69="Déleg."),IF(E69="Sol",4,0)+IF(E69="Déleg.",6,0),"")</f>
        <v/>
      </c>
      <c r="N69" s="35"/>
      <c r="O69" s="35"/>
      <c r="P69" s="36" t="str">
        <f aca="false">IF(J69="","",IF(F69&lt;G69,MIN(G69,$N$2)-MIN(F69,$N$2)+MAX(G69,$O$2)-MAX(F69,$O$2),"24:00:00"-MAX(F69,$O$2)+MIN(G69,$N$2)))</f>
        <v/>
      </c>
      <c r="Q69" s="36" t="str">
        <f aca="false">IF(K69="","",IF(H69&lt;I69,MIN(I69,$N$2)-MIN(H69,$N$2)+MAX(I69,$O$2)-MAX(H69,$O$2),"24:00:00"-MAX(H69,$O$2)+MIN(I69,$N$2)))</f>
        <v/>
      </c>
      <c r="R69" s="37" t="str">
        <f aca="false">IF(Q69="","",MAX(P69,Q69)*24)</f>
        <v/>
      </c>
      <c r="S69" s="34" t="str">
        <f aca="false">IF(R69="","",R69*0.2)</f>
        <v/>
      </c>
      <c r="T69" s="38"/>
      <c r="U69" s="39"/>
      <c r="V69" s="40"/>
      <c r="W69" s="40"/>
      <c r="X69" s="41"/>
      <c r="Y69" s="41"/>
      <c r="Z69" s="42"/>
      <c r="AA69" s="42"/>
      <c r="AB69" s="42"/>
      <c r="AC69" s="42"/>
      <c r="AD69" s="43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</row>
    <row r="70" customFormat="false" ht="15" hidden="false" customHeight="true" outlineLevel="0" collapsed="false">
      <c r="A70" s="44"/>
      <c r="B70" s="25"/>
      <c r="C70" s="26"/>
      <c r="D70" s="27"/>
      <c r="E70" s="28" t="str">
        <f aca="false">IF(ISBLANK(C70),"","Vol")</f>
        <v/>
      </c>
      <c r="F70" s="29"/>
      <c r="G70" s="30"/>
      <c r="H70" s="29" t="str">
        <f aca="false">IF(ISBLANK(F70),"",F70)</f>
        <v/>
      </c>
      <c r="I70" s="32" t="str">
        <f aca="false">IF(ISBLANK(G70),"",G70)</f>
        <v/>
      </c>
      <c r="J70" s="33" t="str">
        <f aca="false">IF(OR(ISBLANK(F70),E70&lt;&gt;"Vol"),"",(G70-F70)*24+IF(F70&gt;G70,24,0))</f>
        <v/>
      </c>
      <c r="K70" s="34" t="str">
        <f aca="false">IF(OR(ISBLANK(F70),E70&lt;&gt;"Vol"),"",(I70-H70)*24+IF(F70&gt;G70,24,0))</f>
        <v/>
      </c>
      <c r="L70" s="34" t="str">
        <f aca="false">IF(OR(ISBLANK(F70),E70&lt;&gt;"Mep"),"",(G70-F70)*24+IF(F70&gt;G70,24,0))</f>
        <v/>
      </c>
      <c r="M70" s="34" t="str">
        <f aca="false">IF(OR(E70="Sol",E70="Déleg."),IF(E70="Sol",4,0)+IF(E70="Déleg.",6,0),"")</f>
        <v/>
      </c>
      <c r="N70" s="35"/>
      <c r="O70" s="35"/>
      <c r="P70" s="36" t="str">
        <f aca="false">IF(J70="","",IF(F70&lt;G70,MIN(G70,$N$2)-MIN(F70,$N$2)+MAX(G70,$O$2)-MAX(F70,$O$2),"24:00:00"-MAX(F70,$O$2)+MIN(G70,$N$2)))</f>
        <v/>
      </c>
      <c r="Q70" s="36" t="str">
        <f aca="false">IF(K70="","",IF(H70&lt;I70,MIN(I70,$N$2)-MIN(H70,$N$2)+MAX(I70,$O$2)-MAX(H70,$O$2),"24:00:00"-MAX(H70,$O$2)+MIN(I70,$N$2)))</f>
        <v/>
      </c>
      <c r="R70" s="37" t="str">
        <f aca="false">IF(Q70="","",MAX(P70,Q70)*24)</f>
        <v/>
      </c>
      <c r="S70" s="34" t="str">
        <f aca="false">IF(R70="","",R70*0.2)</f>
        <v/>
      </c>
      <c r="T70" s="45"/>
      <c r="U70" s="46"/>
      <c r="V70" s="47"/>
      <c r="W70" s="47"/>
      <c r="X70" s="41"/>
      <c r="Y70" s="41"/>
      <c r="Z70" s="48"/>
      <c r="AA70" s="48"/>
      <c r="AB70" s="48"/>
      <c r="AC70" s="48"/>
      <c r="AD70" s="49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</row>
    <row r="71" customFormat="false" ht="15.45" hidden="false" customHeight="true" outlineLevel="0" collapsed="false">
      <c r="A71" s="50"/>
      <c r="B71" s="25"/>
      <c r="C71" s="26"/>
      <c r="D71" s="27"/>
      <c r="E71" s="28" t="str">
        <f aca="false">IF(ISBLANK(C71),"","Vol")</f>
        <v/>
      </c>
      <c r="F71" s="29"/>
      <c r="G71" s="30"/>
      <c r="H71" s="29" t="str">
        <f aca="false">IF(ISBLANK(F71),"",F71)</f>
        <v/>
      </c>
      <c r="I71" s="32" t="str">
        <f aca="false">IF(ISBLANK(G71),"",G71)</f>
        <v/>
      </c>
      <c r="J71" s="34" t="str">
        <f aca="false">IF(OR(ISBLANK(F71),E71&lt;&gt;"Vol"),"",(G71-F71)*24+IF(F71&gt;G71,24,0))</f>
        <v/>
      </c>
      <c r="K71" s="34" t="str">
        <f aca="false">IF(OR(ISBLANK(F71),E71&lt;&gt;"Vol"),"",(I71-H71)*24+IF(F71&gt;G71,24,0))</f>
        <v/>
      </c>
      <c r="L71" s="34" t="str">
        <f aca="false">IF(OR(ISBLANK(F71),E71&lt;&gt;"Mep"),"",(G71-F71)*24+IF(F71&gt;G71,24,0))</f>
        <v/>
      </c>
      <c r="M71" s="34" t="str">
        <f aca="false">IF(OR(E71="Sol",E71="Déleg."),IF(E71="Sol",4,0)+IF(E71="Déleg.",6,0),"")</f>
        <v/>
      </c>
      <c r="N71" s="35"/>
      <c r="O71" s="35"/>
      <c r="P71" s="36" t="str">
        <f aca="false">IF(J71="","",IF(F71&lt;G71,MIN(G71,$N$2)-MIN(F71,$N$2)+MAX(G71,$O$2)-MAX(F71,$O$2),"24:00:00"-MAX(F71,$O$2)+MIN(G71,$N$2)))</f>
        <v/>
      </c>
      <c r="Q71" s="36" t="str">
        <f aca="false">IF(K71="","",IF(H71&lt;I71,MIN(I71,$N$2)-MIN(H71,$N$2)+MAX(I71,$O$2)-MAX(H71,$O$2),"24:00:00"-MAX(H71,$O$2)+MIN(I71,$N$2)))</f>
        <v/>
      </c>
      <c r="R71" s="37" t="str">
        <f aca="false">IF(Q71="","",MAX(P71,Q71)*24)</f>
        <v/>
      </c>
      <c r="S71" s="34" t="str">
        <f aca="false">IF(R71="","",R71*0.2)</f>
        <v/>
      </c>
      <c r="T71" s="34" t="str">
        <f aca="false">IF(COUNTIF(E67:E71,"Vol")&gt;0,AVERAGEIF(E67:E70,"=Vol",K67:K71),"")</f>
        <v/>
      </c>
      <c r="U71" s="51" t="str">
        <f aca="false">IF(T71="","",MAX(70/(21*T71+30),1))</f>
        <v/>
      </c>
      <c r="V71" s="52" t="str">
        <f aca="false">H67</f>
        <v/>
      </c>
      <c r="W71" s="52" t="str">
        <f aca="false">IF(I67&lt;&gt;"",VLOOKUP(1,I67:I71,1,1),"")</f>
        <v/>
      </c>
      <c r="X71" s="34" t="str">
        <f aca="false">IF(W71="","",(W71-V71)*24+IF(V71&gt;W71,24,0)+1.5)</f>
        <v/>
      </c>
      <c r="Y71" s="34" t="str">
        <f aca="false">IF(E67&lt;&gt;"",IF(U71&lt;&gt;"",SUM(J67:J71)*U71,0)+SUM(L67:L71)/2,"")</f>
        <v/>
      </c>
      <c r="Z71" s="34" t="str">
        <f aca="false">IF(X71="","",IF(COUNTIF(E67:E71,"Vol")&gt;0,MAX(5.74,X71),X71)/1.64)</f>
        <v/>
      </c>
      <c r="AA71" s="34" t="str">
        <f aca="false">IF(Y71="","",MAX(Y71,Z71))</f>
        <v/>
      </c>
      <c r="AB71" s="34" t="str">
        <f aca="true">IF(AC71="","",SUM(INDIRECT(ADDRESS(MATCH(0,$B$1:B71,-1), 27,4)):AA71))</f>
        <v/>
      </c>
      <c r="AC71" s="34" t="str">
        <f aca="false">IF(AA71&lt;&gt;"",IF(INDEX($B$1:B71,MATCH(-1,$B$1:B71,-1))*5+MATCH(-1,$B$1:B71,-1)-1=ROW(),INDEX($B$1:B71,MATCH(-1,$B$1:B71,-1))*4,""),"")</f>
        <v/>
      </c>
      <c r="AD71" s="34" t="str">
        <f aca="true">IF(AC71="","",MAX(AC71,SUM(INDIRECT(ADDRESS(MATCH(0,$B$1:B71,-1), 27,4)):AA71)))</f>
        <v/>
      </c>
      <c r="AE71" s="53" t="str">
        <f aca="false">IF(V71&lt;&gt;"",V71-(1.25/24),"")</f>
        <v/>
      </c>
      <c r="AF71" s="53" t="str">
        <f aca="false">IF(W71&lt;&gt;"",W71+(0.5/24),"")</f>
        <v/>
      </c>
      <c r="AG71" s="54" t="str">
        <f aca="false">IF(AF71&lt;&gt;"",IF(AND(AE71&lt;=14/24,AF71&gt;=12/24),1,0)+IF(AND(AE71&lt;=21/24,AF71&gt;=19/24),1,0)+IF(AND(AF71&lt;AE71, AE71&lt;=21/24), 1,0)+IF(AND(AF71&lt;AE71, AF71&gt;=12/24), 1,0),"")</f>
        <v/>
      </c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</row>
    <row r="72" customFormat="false" ht="16.05" hidden="false" customHeight="true" outlineLevel="0" collapsed="false">
      <c r="A72" s="8"/>
      <c r="B72" s="9"/>
      <c r="C72" s="10"/>
      <c r="D72" s="11"/>
      <c r="E72" s="9" t="str">
        <f aca="false">IF(ISBLANK(C72),"","Vol")</f>
        <v/>
      </c>
      <c r="F72" s="12"/>
      <c r="G72" s="13"/>
      <c r="H72" s="12" t="str">
        <f aca="false">IF(ISBLANK(F72),"",F72)</f>
        <v/>
      </c>
      <c r="I72" s="13" t="str">
        <f aca="false">IF(ISBLANK(G72),"",G72)</f>
        <v/>
      </c>
      <c r="J72" s="14" t="str">
        <f aca="false">IF(OR(ISBLANK(F72),E72&lt;&gt;"Vol"),"",(G72-F72)*24+IF(F72&gt;G72,24,0))</f>
        <v/>
      </c>
      <c r="K72" s="15" t="str">
        <f aca="false">IF(OR(ISBLANK(F72),E72&lt;&gt;"Vol"),"",(I72-H72)*24+IF(F72&gt;G72,24,0))</f>
        <v/>
      </c>
      <c r="L72" s="15" t="str">
        <f aca="false">IF(OR(ISBLANK(F72),E72&lt;&gt;"Mep"),"",(G72-F72)*24+IF(F72&gt;G72,24,0))</f>
        <v/>
      </c>
      <c r="M72" s="15" t="str">
        <f aca="false">IF(OR(E72="Sol",E72="Déleg."),IF(E72="Sol",4,0)+IF(E72="Déleg.",6,0),"")</f>
        <v/>
      </c>
      <c r="N72" s="16"/>
      <c r="O72" s="16"/>
      <c r="P72" s="17" t="str">
        <f aca="false">IF(J72="","",IF(F72&lt;G72,MIN(G72,$N$2)-MIN(F72,$N$2)+MAX(G72,$O$2)-MAX(F72,$O$2),"24:00:00"-MAX(F72,$O$2)+MIN(G72,$N$2)))</f>
        <v/>
      </c>
      <c r="Q72" s="17" t="str">
        <f aca="false">IF(K72="","",IF(H72&lt;I72,MIN(I72,$N$2)-MIN(H72,$N$2)+MAX(I72,$O$2)-MAX(H72,$O$2),"24:00:00"-MAX(H72,$O$2)+MIN(I72,$N$2)))</f>
        <v/>
      </c>
      <c r="R72" s="18" t="str">
        <f aca="false">IF(Q72="","",MAX(P72,Q72)*24)</f>
        <v/>
      </c>
      <c r="S72" s="15" t="str">
        <f aca="false">IF(R72="","",R72*0.2)</f>
        <v/>
      </c>
      <c r="T72" s="19"/>
      <c r="U72" s="20"/>
      <c r="V72" s="21"/>
      <c r="W72" s="21"/>
      <c r="X72" s="22"/>
      <c r="Y72" s="22"/>
      <c r="Z72" s="22"/>
      <c r="AA72" s="22"/>
      <c r="AB72" s="22"/>
      <c r="AC72" s="22"/>
      <c r="AD72" s="23"/>
      <c r="AE72" s="23"/>
      <c r="AF72" s="23"/>
      <c r="AG72" s="23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</row>
    <row r="73" customFormat="false" ht="15.45" hidden="false" customHeight="true" outlineLevel="0" collapsed="false">
      <c r="A73" s="24"/>
      <c r="B73" s="25"/>
      <c r="C73" s="26"/>
      <c r="D73" s="27"/>
      <c r="E73" s="28" t="str">
        <f aca="false">IF(ISBLANK(C73),"","Vol")</f>
        <v/>
      </c>
      <c r="F73" s="29"/>
      <c r="G73" s="30"/>
      <c r="H73" s="29" t="str">
        <f aca="false">IF(ISBLANK(F73),"",F73)</f>
        <v/>
      </c>
      <c r="I73" s="32" t="str">
        <f aca="false">IF(ISBLANK(G73),"",G73)</f>
        <v/>
      </c>
      <c r="J73" s="33" t="str">
        <f aca="false">IF(OR(ISBLANK(F73),E73&lt;&gt;"Vol"),"",(G73-F73)*24+IF(F73&gt;G73,24,0))</f>
        <v/>
      </c>
      <c r="K73" s="34" t="str">
        <f aca="false">IF(OR(ISBLANK(F73),E73&lt;&gt;"Vol"),"",(I73-H73)*24+IF(F73&gt;G73,24,0))</f>
        <v/>
      </c>
      <c r="L73" s="34" t="str">
        <f aca="false">IF(OR(ISBLANK(F73),E73&lt;&gt;"Mep"),"",(G73-F73)*24+IF(F73&gt;G73,24,0))</f>
        <v/>
      </c>
      <c r="M73" s="34" t="str">
        <f aca="false">IF(OR(E73="Sol",E73="Déleg."),IF(E73="Sol",4,0)+IF(E73="Déleg.",6,0),"")</f>
        <v/>
      </c>
      <c r="N73" s="35"/>
      <c r="O73" s="35"/>
      <c r="P73" s="36" t="str">
        <f aca="false">IF(J73="","",IF(F73&lt;G73,MIN(G73,$N$2)-MIN(F73,$N$2)+MAX(G73,$O$2)-MAX(F73,$O$2),"24:00:00"-MAX(F73,$O$2)+MIN(G73,$N$2)))</f>
        <v/>
      </c>
      <c r="Q73" s="36" t="str">
        <f aca="false">IF(K73="","",IF(H73&lt;I73,MIN(I73,$N$2)-MIN(H73,$N$2)+MAX(I73,$O$2)-MAX(H73,$O$2),"24:00:00"-MAX(H73,$O$2)+MIN(I73,$N$2)))</f>
        <v/>
      </c>
      <c r="R73" s="37" t="str">
        <f aca="false">IF(Q73="","",MAX(P73,Q73)*24)</f>
        <v/>
      </c>
      <c r="S73" s="34" t="str">
        <f aca="false">IF(R73="","",R73*0.2)</f>
        <v/>
      </c>
      <c r="T73" s="38"/>
      <c r="U73" s="39"/>
      <c r="V73" s="40"/>
      <c r="W73" s="40"/>
      <c r="X73" s="41"/>
      <c r="Y73" s="41"/>
      <c r="Z73" s="42"/>
      <c r="AA73" s="42"/>
      <c r="AB73" s="42"/>
      <c r="AC73" s="42"/>
      <c r="AD73" s="43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</row>
    <row r="74" customFormat="false" ht="15" hidden="false" customHeight="true" outlineLevel="0" collapsed="false">
      <c r="A74" s="44"/>
      <c r="B74" s="25"/>
      <c r="C74" s="26"/>
      <c r="D74" s="27"/>
      <c r="E74" s="28" t="str">
        <f aca="false">IF(ISBLANK(C74),"","Vol")</f>
        <v/>
      </c>
      <c r="F74" s="29"/>
      <c r="G74" s="30"/>
      <c r="H74" s="29" t="str">
        <f aca="false">IF(ISBLANK(F74),"",F74)</f>
        <v/>
      </c>
      <c r="I74" s="32" t="str">
        <f aca="false">IF(ISBLANK(G74),"",G74)</f>
        <v/>
      </c>
      <c r="J74" s="33" t="str">
        <f aca="false">IF(OR(ISBLANK(F74),E74&lt;&gt;"Vol"),"",(G74-F74)*24+IF(F74&gt;G74,24,0))</f>
        <v/>
      </c>
      <c r="K74" s="34" t="str">
        <f aca="false">IF(OR(ISBLANK(F74),E74&lt;&gt;"Vol"),"",(I74-H74)*24+IF(F74&gt;G74,24,0))</f>
        <v/>
      </c>
      <c r="L74" s="34" t="str">
        <f aca="false">IF(OR(ISBLANK(F74),E74&lt;&gt;"Mep"),"",(G74-F74)*24+IF(F74&gt;G74,24,0))</f>
        <v/>
      </c>
      <c r="M74" s="34" t="str">
        <f aca="false">IF(OR(E74="Sol",E74="Déleg."),IF(E74="Sol",4,0)+IF(E74="Déleg.",6,0),"")</f>
        <v/>
      </c>
      <c r="N74" s="35"/>
      <c r="O74" s="35"/>
      <c r="P74" s="36" t="str">
        <f aca="false">IF(J74="","",IF(F74&lt;G74,MIN(G74,$N$2)-MIN(F74,$N$2)+MAX(G74,$O$2)-MAX(F74,$O$2),"24:00:00"-MAX(F74,$O$2)+MIN(G74,$N$2)))</f>
        <v/>
      </c>
      <c r="Q74" s="36" t="str">
        <f aca="false">IF(K74="","",IF(H74&lt;I74,MIN(I74,$N$2)-MIN(H74,$N$2)+MAX(I74,$O$2)-MAX(H74,$O$2),"24:00:00"-MAX(H74,$O$2)+MIN(I74,$N$2)))</f>
        <v/>
      </c>
      <c r="R74" s="37" t="str">
        <f aca="false">IF(Q74="","",MAX(P74,Q74)*24)</f>
        <v/>
      </c>
      <c r="S74" s="34" t="str">
        <f aca="false">IF(R74="","",R74*0.2)</f>
        <v/>
      </c>
      <c r="T74" s="38"/>
      <c r="U74" s="39"/>
      <c r="V74" s="40"/>
      <c r="W74" s="40"/>
      <c r="X74" s="41"/>
      <c r="Y74" s="41"/>
      <c r="Z74" s="42"/>
      <c r="AA74" s="42"/>
      <c r="AB74" s="42"/>
      <c r="AC74" s="42"/>
      <c r="AD74" s="43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</row>
    <row r="75" customFormat="false" ht="15" hidden="false" customHeight="true" outlineLevel="0" collapsed="false">
      <c r="A75" s="44"/>
      <c r="B75" s="25"/>
      <c r="C75" s="26"/>
      <c r="D75" s="27"/>
      <c r="E75" s="28" t="str">
        <f aca="false">IF(ISBLANK(C75),"","Vol")</f>
        <v/>
      </c>
      <c r="F75" s="29"/>
      <c r="G75" s="30"/>
      <c r="H75" s="29" t="str">
        <f aca="false">IF(ISBLANK(F75),"",F75)</f>
        <v/>
      </c>
      <c r="I75" s="32" t="str">
        <f aca="false">IF(ISBLANK(G75),"",G75)</f>
        <v/>
      </c>
      <c r="J75" s="33" t="str">
        <f aca="false">IF(OR(ISBLANK(F75),E75&lt;&gt;"Vol"),"",(G75-F75)*24+IF(F75&gt;G75,24,0))</f>
        <v/>
      </c>
      <c r="K75" s="34" t="str">
        <f aca="false">IF(OR(ISBLANK(F75),E75&lt;&gt;"Vol"),"",(I75-H75)*24+IF(F75&gt;G75,24,0))</f>
        <v/>
      </c>
      <c r="L75" s="34" t="str">
        <f aca="false">IF(OR(ISBLANK(F75),E75&lt;&gt;"Mep"),"",(G75-F75)*24+IF(F75&gt;G75,24,0))</f>
        <v/>
      </c>
      <c r="M75" s="34" t="str">
        <f aca="false">IF(OR(E75="Sol",E75="Déleg."),IF(E75="Sol",4,0)+IF(E75="Déleg.",6,0),"")</f>
        <v/>
      </c>
      <c r="N75" s="35"/>
      <c r="O75" s="35"/>
      <c r="P75" s="36" t="str">
        <f aca="false">IF(J75="","",IF(F75&lt;G75,MIN(G75,$N$2)-MIN(F75,$N$2)+MAX(G75,$O$2)-MAX(F75,$O$2),"24:00:00"-MAX(F75,$O$2)+MIN(G75,$N$2)))</f>
        <v/>
      </c>
      <c r="Q75" s="36" t="str">
        <f aca="false">IF(K75="","",IF(H75&lt;I75,MIN(I75,$N$2)-MIN(H75,$N$2)+MAX(I75,$O$2)-MAX(H75,$O$2),"24:00:00"-MAX(H75,$O$2)+MIN(I75,$N$2)))</f>
        <v/>
      </c>
      <c r="R75" s="37" t="str">
        <f aca="false">IF(Q75="","",MAX(P75,Q75)*24)</f>
        <v/>
      </c>
      <c r="S75" s="34" t="str">
        <f aca="false">IF(R75="","",R75*0.2)</f>
        <v/>
      </c>
      <c r="T75" s="45"/>
      <c r="U75" s="46"/>
      <c r="V75" s="47"/>
      <c r="W75" s="47"/>
      <c r="X75" s="41"/>
      <c r="Y75" s="41"/>
      <c r="Z75" s="48"/>
      <c r="AA75" s="48"/>
      <c r="AB75" s="48"/>
      <c r="AC75" s="48"/>
      <c r="AD75" s="49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</row>
    <row r="76" customFormat="false" ht="15.45" hidden="false" customHeight="true" outlineLevel="0" collapsed="false">
      <c r="A76" s="50"/>
      <c r="B76" s="25"/>
      <c r="C76" s="26"/>
      <c r="D76" s="27"/>
      <c r="E76" s="28" t="str">
        <f aca="false">IF(ISBLANK(C76),"","Vol")</f>
        <v/>
      </c>
      <c r="F76" s="29"/>
      <c r="G76" s="30"/>
      <c r="H76" s="29" t="str">
        <f aca="false">IF(ISBLANK(F76),"",F76)</f>
        <v/>
      </c>
      <c r="I76" s="32" t="str">
        <f aca="false">IF(ISBLANK(G76),"",G76)</f>
        <v/>
      </c>
      <c r="J76" s="34" t="str">
        <f aca="false">IF(OR(ISBLANK(F76),E76&lt;&gt;"Vol"),"",(G76-F76)*24+IF(F76&gt;G76,24,0))</f>
        <v/>
      </c>
      <c r="K76" s="34" t="str">
        <f aca="false">IF(OR(ISBLANK(F76),E76&lt;&gt;"Vol"),"",(I76-H76)*24+IF(F76&gt;G76,24,0))</f>
        <v/>
      </c>
      <c r="L76" s="34" t="str">
        <f aca="false">IF(OR(ISBLANK(F76),E76&lt;&gt;"Mep"),"",(G76-F76)*24+IF(F76&gt;G76,24,0))</f>
        <v/>
      </c>
      <c r="M76" s="34" t="str">
        <f aca="false">IF(OR(E76="Sol",E76="Déleg."),IF(E76="Sol",4,0)+IF(E76="Déleg.",6,0),"")</f>
        <v/>
      </c>
      <c r="N76" s="35"/>
      <c r="O76" s="35"/>
      <c r="P76" s="36" t="str">
        <f aca="false">IF(J76="","",IF(F76&lt;G76,MIN(G76,$N$2)-MIN(F76,$N$2)+MAX(G76,$O$2)-MAX(F76,$O$2),"24:00:00"-MAX(F76,$O$2)+MIN(G76,$N$2)))</f>
        <v/>
      </c>
      <c r="Q76" s="36" t="str">
        <f aca="false">IF(K76="","",IF(H76&lt;I76,MIN(I76,$N$2)-MIN(H76,$N$2)+MAX(I76,$O$2)-MAX(H76,$O$2),"24:00:00"-MAX(H76,$O$2)+MIN(I76,$N$2)))</f>
        <v/>
      </c>
      <c r="R76" s="37" t="str">
        <f aca="false">IF(Q76="","",MAX(P76,Q76)*24)</f>
        <v/>
      </c>
      <c r="S76" s="34" t="str">
        <f aca="false">IF(R76="","",R76*0.2)</f>
        <v/>
      </c>
      <c r="T76" s="34" t="str">
        <f aca="false">IF(COUNTIF(E72:E76,"Vol")&gt;0,AVERAGEIF(E72:E75,"=Vol",K72:K76),"")</f>
        <v/>
      </c>
      <c r="U76" s="51" t="str">
        <f aca="false">IF(T76="","",MAX(70/(21*T76+30),1))</f>
        <v/>
      </c>
      <c r="V76" s="52" t="str">
        <f aca="false">H72</f>
        <v/>
      </c>
      <c r="W76" s="52" t="str">
        <f aca="false">IF(I72&lt;&gt;"",VLOOKUP(1,I72:I76,1,1),"")</f>
        <v/>
      </c>
      <c r="X76" s="34" t="str">
        <f aca="false">IF(W76="","",(W76-V76)*24+IF(V76&gt;W76,24,0)+1.5)</f>
        <v/>
      </c>
      <c r="Y76" s="34" t="str">
        <f aca="false">IF(E72&lt;&gt;"",IF(U76&lt;&gt;"",SUM(J72:J76)*U76,0)+SUM(L72:L76)/2,"")</f>
        <v/>
      </c>
      <c r="Z76" s="34" t="str">
        <f aca="false">IF(X76="","",IF(COUNTIF(E72:E76,"Vol")&gt;0,MAX(5.74,X76),X76)/1.64)</f>
        <v/>
      </c>
      <c r="AA76" s="34" t="str">
        <f aca="false">IF(Y76="","",MAX(Y76,Z76))</f>
        <v/>
      </c>
      <c r="AB76" s="34" t="str">
        <f aca="true">IF(AC76="","",SUM(INDIRECT(ADDRESS(MATCH(0,$B$1:B76,-1), 27,4)):AA76))</f>
        <v/>
      </c>
      <c r="AC76" s="34" t="str">
        <f aca="false">IF(AA76&lt;&gt;"",IF(INDEX($B$1:B76,MATCH(-1,$B$1:B76,-1))*5+MATCH(-1,$B$1:B76,-1)-1=ROW(),INDEX($B$1:B76,MATCH(-1,$B$1:B76,-1))*4,""),"")</f>
        <v/>
      </c>
      <c r="AD76" s="34" t="str">
        <f aca="true">IF(AC76="","",MAX(AC76,SUM(INDIRECT(ADDRESS(MATCH(0,$B$1:B76,-1), 27,4)):AA76)))</f>
        <v/>
      </c>
      <c r="AE76" s="53" t="str">
        <f aca="false">IF(V76&lt;&gt;"",V76-(1.25/24),"")</f>
        <v/>
      </c>
      <c r="AF76" s="53" t="str">
        <f aca="false">IF(W76&lt;&gt;"",W76+(0.5/24),"")</f>
        <v/>
      </c>
      <c r="AG76" s="54" t="str">
        <f aca="false">IF(AF76&lt;&gt;"",IF(AND(AE76&lt;=14/24,AF76&gt;=12/24),1,0)+IF(AND(AE76&lt;=21/24,AF76&gt;=19/24),1,0)+IF(AND(AF76&lt;AE76, AE76&lt;=21/24), 1,0)+IF(AND(AF76&lt;AE76, AF76&gt;=12/24), 1,0),"")</f>
        <v/>
      </c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</row>
    <row r="77" customFormat="false" ht="16.05" hidden="false" customHeight="true" outlineLevel="0" collapsed="false">
      <c r="A77" s="8"/>
      <c r="B77" s="9"/>
      <c r="C77" s="10"/>
      <c r="D77" s="11"/>
      <c r="E77" s="9" t="str">
        <f aca="false">IF(ISBLANK(C77),"","Vol")</f>
        <v/>
      </c>
      <c r="F77" s="12"/>
      <c r="G77" s="13"/>
      <c r="H77" s="12" t="str">
        <f aca="false">IF(ISBLANK(F77),"",F77)</f>
        <v/>
      </c>
      <c r="I77" s="13" t="str">
        <f aca="false">IF(ISBLANK(G77),"",G77)</f>
        <v/>
      </c>
      <c r="J77" s="14" t="str">
        <f aca="false">IF(OR(ISBLANK(F77),E77&lt;&gt;"Vol"),"",(G77-F77)*24+IF(F77&gt;G77,24,0))</f>
        <v/>
      </c>
      <c r="K77" s="15" t="str">
        <f aca="false">IF(OR(ISBLANK(F77),E77&lt;&gt;"Vol"),"",(I77-H77)*24+IF(F77&gt;G77,24,0))</f>
        <v/>
      </c>
      <c r="L77" s="15" t="str">
        <f aca="false">IF(OR(ISBLANK(F77),E77&lt;&gt;"Mep"),"",(G77-F77)*24+IF(F77&gt;G77,24,0))</f>
        <v/>
      </c>
      <c r="M77" s="15" t="str">
        <f aca="false">IF(OR(E77="Sol",E77="Déleg."),IF(E77="Sol",4,0)+IF(E77="Déleg.",6,0),"")</f>
        <v/>
      </c>
      <c r="N77" s="16"/>
      <c r="O77" s="16"/>
      <c r="P77" s="17" t="str">
        <f aca="false">IF(J77="","",IF(F77&lt;G77,MIN(G77,$N$2)-MIN(F77,$N$2)+MAX(G77,$O$2)-MAX(F77,$O$2),"24:00:00"-MAX(F77,$O$2)+MIN(G77,$N$2)))</f>
        <v/>
      </c>
      <c r="Q77" s="17" t="str">
        <f aca="false">IF(K77="","",IF(H77&lt;I77,MIN(I77,$N$2)-MIN(H77,$N$2)+MAX(I77,$O$2)-MAX(H77,$O$2),"24:00:00"-MAX(H77,$O$2)+MIN(I77,$N$2)))</f>
        <v/>
      </c>
      <c r="R77" s="18" t="str">
        <f aca="false">IF(Q77="","",MAX(P77,Q77)*24)</f>
        <v/>
      </c>
      <c r="S77" s="15" t="str">
        <f aca="false">IF(R77="","",R77*0.2)</f>
        <v/>
      </c>
      <c r="T77" s="19"/>
      <c r="U77" s="20"/>
      <c r="V77" s="21"/>
      <c r="W77" s="21"/>
      <c r="X77" s="22"/>
      <c r="Y77" s="22"/>
      <c r="Z77" s="22"/>
      <c r="AA77" s="22"/>
      <c r="AB77" s="22"/>
      <c r="AC77" s="22"/>
      <c r="AD77" s="23"/>
      <c r="AE77" s="23"/>
      <c r="AF77" s="23"/>
      <c r="AG77" s="23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</row>
    <row r="78" customFormat="false" ht="15.45" hidden="false" customHeight="true" outlineLevel="0" collapsed="false">
      <c r="A78" s="24"/>
      <c r="B78" s="25"/>
      <c r="C78" s="26"/>
      <c r="D78" s="27"/>
      <c r="E78" s="28" t="str">
        <f aca="false">IF(ISBLANK(C78),"","Vol")</f>
        <v/>
      </c>
      <c r="F78" s="29"/>
      <c r="G78" s="30"/>
      <c r="H78" s="29" t="str">
        <f aca="false">IF(ISBLANK(F78),"",F78)</f>
        <v/>
      </c>
      <c r="I78" s="32" t="str">
        <f aca="false">IF(ISBLANK(G78),"",G78)</f>
        <v/>
      </c>
      <c r="J78" s="33" t="str">
        <f aca="false">IF(OR(ISBLANK(F78),E78&lt;&gt;"Vol"),"",(G78-F78)*24+IF(F78&gt;G78,24,0))</f>
        <v/>
      </c>
      <c r="K78" s="34" t="str">
        <f aca="false">IF(OR(ISBLANK(F78),E78&lt;&gt;"Vol"),"",(I78-H78)*24+IF(F78&gt;G78,24,0))</f>
        <v/>
      </c>
      <c r="L78" s="34" t="str">
        <f aca="false">IF(OR(ISBLANK(F78),E78&lt;&gt;"Mep"),"",(G78-F78)*24+IF(F78&gt;G78,24,0))</f>
        <v/>
      </c>
      <c r="M78" s="34" t="str">
        <f aca="false">IF(OR(E78="Sol",E78="Déleg."),IF(E78="Sol",4,0)+IF(E78="Déleg.",6,0),"")</f>
        <v/>
      </c>
      <c r="N78" s="35"/>
      <c r="O78" s="35"/>
      <c r="P78" s="36" t="str">
        <f aca="false">IF(J78="","",IF(F78&lt;G78,MIN(G78,$N$2)-MIN(F78,$N$2)+MAX(G78,$O$2)-MAX(F78,$O$2),"24:00:00"-MAX(F78,$O$2)+MIN(G78,$N$2)))</f>
        <v/>
      </c>
      <c r="Q78" s="36" t="str">
        <f aca="false">IF(K78="","",IF(H78&lt;I78,MIN(I78,$N$2)-MIN(H78,$N$2)+MAX(I78,$O$2)-MAX(H78,$O$2),"24:00:00"-MAX(H78,$O$2)+MIN(I78,$N$2)))</f>
        <v/>
      </c>
      <c r="R78" s="37" t="str">
        <f aca="false">IF(Q78="","",MAX(P78,Q78)*24)</f>
        <v/>
      </c>
      <c r="S78" s="34" t="str">
        <f aca="false">IF(R78="","",R78*0.2)</f>
        <v/>
      </c>
      <c r="T78" s="38"/>
      <c r="U78" s="39"/>
      <c r="V78" s="40"/>
      <c r="W78" s="40"/>
      <c r="X78" s="41"/>
      <c r="Y78" s="41"/>
      <c r="Z78" s="42"/>
      <c r="AA78" s="42"/>
      <c r="AB78" s="42"/>
      <c r="AC78" s="42"/>
      <c r="AD78" s="43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</row>
    <row r="79" customFormat="false" ht="15" hidden="false" customHeight="true" outlineLevel="0" collapsed="false">
      <c r="A79" s="44"/>
      <c r="B79" s="25"/>
      <c r="C79" s="26"/>
      <c r="D79" s="27"/>
      <c r="E79" s="28" t="str">
        <f aca="false">IF(ISBLANK(C79),"","Vol")</f>
        <v/>
      </c>
      <c r="F79" s="29"/>
      <c r="G79" s="30"/>
      <c r="H79" s="29" t="str">
        <f aca="false">IF(ISBLANK(F79),"",F79)</f>
        <v/>
      </c>
      <c r="I79" s="32" t="str">
        <f aca="false">IF(ISBLANK(G79),"",G79)</f>
        <v/>
      </c>
      <c r="J79" s="33" t="str">
        <f aca="false">IF(OR(ISBLANK(F79),E79&lt;&gt;"Vol"),"",(G79-F79)*24+IF(F79&gt;G79,24,0))</f>
        <v/>
      </c>
      <c r="K79" s="34" t="str">
        <f aca="false">IF(OR(ISBLANK(F79),E79&lt;&gt;"Vol"),"",(I79-H79)*24+IF(F79&gt;G79,24,0))</f>
        <v/>
      </c>
      <c r="L79" s="34" t="str">
        <f aca="false">IF(OR(ISBLANK(F79),E79&lt;&gt;"Mep"),"",(G79-F79)*24+IF(F79&gt;G79,24,0))</f>
        <v/>
      </c>
      <c r="M79" s="34" t="str">
        <f aca="false">IF(OR(E79="Sol",E79="Déleg."),IF(E79="Sol",4,0)+IF(E79="Déleg.",6,0),"")</f>
        <v/>
      </c>
      <c r="N79" s="35"/>
      <c r="O79" s="35"/>
      <c r="P79" s="36" t="str">
        <f aca="false">IF(J79="","",IF(F79&lt;G79,MIN(G79,$N$2)-MIN(F79,$N$2)+MAX(G79,$O$2)-MAX(F79,$O$2),"24:00:00"-MAX(F79,$O$2)+MIN(G79,$N$2)))</f>
        <v/>
      </c>
      <c r="Q79" s="36" t="str">
        <f aca="false">IF(K79="","",IF(H79&lt;I79,MIN(I79,$N$2)-MIN(H79,$N$2)+MAX(I79,$O$2)-MAX(H79,$O$2),"24:00:00"-MAX(H79,$O$2)+MIN(I79,$N$2)))</f>
        <v/>
      </c>
      <c r="R79" s="37" t="str">
        <f aca="false">IF(Q79="","",MAX(P79,Q79)*24)</f>
        <v/>
      </c>
      <c r="S79" s="34" t="str">
        <f aca="false">IF(R79="","",R79*0.2)</f>
        <v/>
      </c>
      <c r="T79" s="38"/>
      <c r="U79" s="39"/>
      <c r="V79" s="40"/>
      <c r="W79" s="40"/>
      <c r="X79" s="41"/>
      <c r="Y79" s="41"/>
      <c r="Z79" s="42"/>
      <c r="AA79" s="42"/>
      <c r="AB79" s="42"/>
      <c r="AC79" s="42"/>
      <c r="AD79" s="43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</row>
    <row r="80" customFormat="false" ht="15" hidden="false" customHeight="true" outlineLevel="0" collapsed="false">
      <c r="A80" s="44"/>
      <c r="B80" s="25"/>
      <c r="C80" s="26"/>
      <c r="D80" s="27"/>
      <c r="E80" s="28" t="str">
        <f aca="false">IF(ISBLANK(C80),"","Vol")</f>
        <v/>
      </c>
      <c r="F80" s="29"/>
      <c r="G80" s="30"/>
      <c r="H80" s="29" t="str">
        <f aca="false">IF(ISBLANK(F80),"",F80)</f>
        <v/>
      </c>
      <c r="I80" s="32" t="str">
        <f aca="false">IF(ISBLANK(G80),"",G80)</f>
        <v/>
      </c>
      <c r="J80" s="33" t="str">
        <f aca="false">IF(OR(ISBLANK(F80),E80&lt;&gt;"Vol"),"",(G80-F80)*24+IF(F80&gt;G80,24,0))</f>
        <v/>
      </c>
      <c r="K80" s="34" t="str">
        <f aca="false">IF(OR(ISBLANK(F80),E80&lt;&gt;"Vol"),"",(I80-H80)*24+IF(F80&gt;G80,24,0))</f>
        <v/>
      </c>
      <c r="L80" s="34" t="str">
        <f aca="false">IF(OR(ISBLANK(F80),E80&lt;&gt;"Mep"),"",(G80-F80)*24+IF(F80&gt;G80,24,0))</f>
        <v/>
      </c>
      <c r="M80" s="34" t="str">
        <f aca="false">IF(OR(E80="Sol",E80="Déleg."),IF(E80="Sol",4,0)+IF(E80="Déleg.",6,0),"")</f>
        <v/>
      </c>
      <c r="N80" s="35"/>
      <c r="O80" s="35"/>
      <c r="P80" s="36" t="str">
        <f aca="false">IF(J80="","",IF(F80&lt;G80,MIN(G80,$N$2)-MIN(F80,$N$2)+MAX(G80,$O$2)-MAX(F80,$O$2),"24:00:00"-MAX(F80,$O$2)+MIN(G80,$N$2)))</f>
        <v/>
      </c>
      <c r="Q80" s="36" t="str">
        <f aca="false">IF(K80="","",IF(H80&lt;I80,MIN(I80,$N$2)-MIN(H80,$N$2)+MAX(I80,$O$2)-MAX(H80,$O$2),"24:00:00"-MAX(H80,$O$2)+MIN(I80,$N$2)))</f>
        <v/>
      </c>
      <c r="R80" s="37" t="str">
        <f aca="false">IF(Q80="","",MAX(P80,Q80)*24)</f>
        <v/>
      </c>
      <c r="S80" s="34" t="str">
        <f aca="false">IF(R80="","",R80*0.2)</f>
        <v/>
      </c>
      <c r="T80" s="45"/>
      <c r="U80" s="46"/>
      <c r="V80" s="47"/>
      <c r="W80" s="47"/>
      <c r="X80" s="41"/>
      <c r="Y80" s="41"/>
      <c r="Z80" s="48"/>
      <c r="AA80" s="48"/>
      <c r="AB80" s="48"/>
      <c r="AC80" s="48"/>
      <c r="AD80" s="49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</row>
    <row r="81" customFormat="false" ht="15.45" hidden="false" customHeight="true" outlineLevel="0" collapsed="false">
      <c r="A81" s="50"/>
      <c r="B81" s="25"/>
      <c r="C81" s="26"/>
      <c r="D81" s="27"/>
      <c r="E81" s="28" t="str">
        <f aca="false">IF(ISBLANK(C81),"","Vol")</f>
        <v/>
      </c>
      <c r="F81" s="29"/>
      <c r="G81" s="30"/>
      <c r="H81" s="29" t="str">
        <f aca="false">IF(ISBLANK(F81),"",F81)</f>
        <v/>
      </c>
      <c r="I81" s="32" t="str">
        <f aca="false">IF(ISBLANK(G81),"",G81)</f>
        <v/>
      </c>
      <c r="J81" s="34" t="str">
        <f aca="false">IF(OR(ISBLANK(F81),E81&lt;&gt;"Vol"),"",(G81-F81)*24+IF(F81&gt;G81,24,0))</f>
        <v/>
      </c>
      <c r="K81" s="34" t="str">
        <f aca="false">IF(OR(ISBLANK(F81),E81&lt;&gt;"Vol"),"",(I81-H81)*24+IF(F81&gt;G81,24,0))</f>
        <v/>
      </c>
      <c r="L81" s="34" t="str">
        <f aca="false">IF(OR(ISBLANK(F81),E81&lt;&gt;"Mep"),"",(G81-F81)*24+IF(F81&gt;G81,24,0))</f>
        <v/>
      </c>
      <c r="M81" s="34" t="str">
        <f aca="false">IF(OR(E81="Sol",E81="Déleg."),IF(E81="Sol",4,0)+IF(E81="Déleg.",6,0),"")</f>
        <v/>
      </c>
      <c r="N81" s="35"/>
      <c r="O81" s="35"/>
      <c r="P81" s="36" t="str">
        <f aca="false">IF(J81="","",IF(F81&lt;G81,MIN(G81,$N$2)-MIN(F81,$N$2)+MAX(G81,$O$2)-MAX(F81,$O$2),"24:00:00"-MAX(F81,$O$2)+MIN(G81,$N$2)))</f>
        <v/>
      </c>
      <c r="Q81" s="36" t="str">
        <f aca="false">IF(K81="","",IF(H81&lt;I81,MIN(I81,$N$2)-MIN(H81,$N$2)+MAX(I81,$O$2)-MAX(H81,$O$2),"24:00:00"-MAX(H81,$O$2)+MIN(I81,$N$2)))</f>
        <v/>
      </c>
      <c r="R81" s="37" t="str">
        <f aca="false">IF(Q81="","",MAX(P81,Q81)*24)</f>
        <v/>
      </c>
      <c r="S81" s="34" t="str">
        <f aca="false">IF(R81="","",R81*0.2)</f>
        <v/>
      </c>
      <c r="T81" s="34" t="str">
        <f aca="false">IF(COUNTIF(E77:E81,"Vol")&gt;0,AVERAGEIF(E77:E80,"=Vol",K77:K81),"")</f>
        <v/>
      </c>
      <c r="U81" s="51" t="str">
        <f aca="false">IF(T81="","",MAX(70/(21*T81+30),1))</f>
        <v/>
      </c>
      <c r="V81" s="52" t="str">
        <f aca="false">H77</f>
        <v/>
      </c>
      <c r="W81" s="52" t="str">
        <f aca="false">IF(I77&lt;&gt;"",VLOOKUP(1,I77:I81,1,1),"")</f>
        <v/>
      </c>
      <c r="X81" s="34" t="str">
        <f aca="false">IF(W81="","",(W81-V81)*24+IF(V81&gt;W81,24,0)+1.5)</f>
        <v/>
      </c>
      <c r="Y81" s="34" t="str">
        <f aca="false">IF(E77&lt;&gt;"",IF(U81&lt;&gt;"",SUM(J77:J81)*U81,0)+SUM(L77:L81)/2,"")</f>
        <v/>
      </c>
      <c r="Z81" s="34" t="str">
        <f aca="false">IF(X81="","",IF(COUNTIF(E77:E81,"Vol")&gt;0,MAX(5.74,X81),X81)/1.64)</f>
        <v/>
      </c>
      <c r="AA81" s="34" t="str">
        <f aca="false">IF(Y81="","",MAX(Y81,Z81))</f>
        <v/>
      </c>
      <c r="AB81" s="34" t="str">
        <f aca="true">IF(AC81="","",SUM(INDIRECT(ADDRESS(MATCH(0,$B$1:B81,-1), 27,4)):AA81))</f>
        <v/>
      </c>
      <c r="AC81" s="34" t="str">
        <f aca="false">IF(AA81&lt;&gt;"",IF(INDEX($B$1:B81,MATCH(-1,$B$1:B81,-1))*5+MATCH(-1,$B$1:B81,-1)-1=ROW(),INDEX($B$1:B81,MATCH(-1,$B$1:B81,-1))*4,""),"")</f>
        <v/>
      </c>
      <c r="AD81" s="34" t="str">
        <f aca="true">IF(AC81="","",MAX(AC81,SUM(INDIRECT(ADDRESS(MATCH(0,$B$1:B81,-1), 27,4)):AA81)))</f>
        <v/>
      </c>
      <c r="AE81" s="53" t="str">
        <f aca="false">IF(V81&lt;&gt;"",V81-(1.25/24),"")</f>
        <v/>
      </c>
      <c r="AF81" s="53" t="str">
        <f aca="false">IF(W81&lt;&gt;"",W81+(0.5/24),"")</f>
        <v/>
      </c>
      <c r="AG81" s="54" t="str">
        <f aca="false">IF(AF81&lt;&gt;"",IF(AND(AE81&lt;=14/24,AF81&gt;=12/24),1,0)+IF(AND(AE81&lt;=21/24,AF81&gt;=19/24),1,0)+IF(AND(AF81&lt;AE81, AE81&lt;=21/24), 1,0)+IF(AND(AF81&lt;AE81, AF81&gt;=12/24), 1,0),"")</f>
        <v/>
      </c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</row>
    <row r="82" customFormat="false" ht="16.05" hidden="false" customHeight="true" outlineLevel="0" collapsed="false">
      <c r="A82" s="8"/>
      <c r="B82" s="9"/>
      <c r="C82" s="10"/>
      <c r="D82" s="11"/>
      <c r="E82" s="9" t="str">
        <f aca="false">IF(ISBLANK(C82),"","Vol")</f>
        <v/>
      </c>
      <c r="F82" s="12"/>
      <c r="G82" s="13"/>
      <c r="H82" s="12" t="str">
        <f aca="false">IF(ISBLANK(F82),"",F82)</f>
        <v/>
      </c>
      <c r="I82" s="13" t="str">
        <f aca="false">IF(ISBLANK(G82),"",G82)</f>
        <v/>
      </c>
      <c r="J82" s="14" t="str">
        <f aca="false">IF(OR(ISBLANK(F82),E82&lt;&gt;"Vol"),"",(G82-F82)*24+IF(F82&gt;G82,24,0))</f>
        <v/>
      </c>
      <c r="K82" s="15" t="str">
        <f aca="false">IF(OR(ISBLANK(F82),E82&lt;&gt;"Vol"),"",(I82-H82)*24+IF(F82&gt;G82,24,0))</f>
        <v/>
      </c>
      <c r="L82" s="15" t="str">
        <f aca="false">IF(OR(ISBLANK(F82),E82&lt;&gt;"Mep"),"",(G82-F82)*24+IF(F82&gt;G82,24,0))</f>
        <v/>
      </c>
      <c r="M82" s="15" t="str">
        <f aca="false">IF(OR(E82="Sol",E82="Déleg."),IF(E82="Sol",4,0)+IF(E82="Déleg.",6,0),"")</f>
        <v/>
      </c>
      <c r="N82" s="16"/>
      <c r="O82" s="16"/>
      <c r="P82" s="17" t="str">
        <f aca="false">IF(J82="","",IF(F82&lt;G82,MIN(G82,$N$2)-MIN(F82,$N$2)+MAX(G82,$O$2)-MAX(F82,$O$2),"24:00:00"-MAX(F82,$O$2)+MIN(G82,$N$2)))</f>
        <v/>
      </c>
      <c r="Q82" s="17" t="str">
        <f aca="false">IF(K82="","",IF(H82&lt;I82,MIN(I82,$N$2)-MIN(H82,$N$2)+MAX(I82,$O$2)-MAX(H82,$O$2),"24:00:00"-MAX(H82,$O$2)+MIN(I82,$N$2)))</f>
        <v/>
      </c>
      <c r="R82" s="18" t="str">
        <f aca="false">IF(Q82="","",MAX(P82,Q82)*24)</f>
        <v/>
      </c>
      <c r="S82" s="15" t="str">
        <f aca="false">IF(R82="","",R82*0.2)</f>
        <v/>
      </c>
      <c r="T82" s="19"/>
      <c r="U82" s="20"/>
      <c r="V82" s="21"/>
      <c r="W82" s="21"/>
      <c r="X82" s="22"/>
      <c r="Y82" s="22"/>
      <c r="Z82" s="22"/>
      <c r="AA82" s="22"/>
      <c r="AB82" s="22"/>
      <c r="AC82" s="22"/>
      <c r="AD82" s="23"/>
      <c r="AE82" s="23"/>
      <c r="AF82" s="23"/>
      <c r="AG82" s="23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</row>
    <row r="83" customFormat="false" ht="15.45" hidden="false" customHeight="true" outlineLevel="0" collapsed="false">
      <c r="A83" s="24"/>
      <c r="B83" s="25"/>
      <c r="C83" s="26"/>
      <c r="D83" s="27"/>
      <c r="E83" s="28" t="str">
        <f aca="false">IF(ISBLANK(C83),"","Vol")</f>
        <v/>
      </c>
      <c r="F83" s="29"/>
      <c r="G83" s="30"/>
      <c r="H83" s="29" t="str">
        <f aca="false">IF(ISBLANK(F83),"",F83)</f>
        <v/>
      </c>
      <c r="I83" s="32" t="str">
        <f aca="false">IF(ISBLANK(G83),"",G83)</f>
        <v/>
      </c>
      <c r="J83" s="33" t="str">
        <f aca="false">IF(OR(ISBLANK(F83),E83&lt;&gt;"Vol"),"",(G83-F83)*24+IF(F83&gt;G83,24,0))</f>
        <v/>
      </c>
      <c r="K83" s="34" t="str">
        <f aca="false">IF(OR(ISBLANK(F83),E83&lt;&gt;"Vol"),"",(I83-H83)*24+IF(F83&gt;G83,24,0))</f>
        <v/>
      </c>
      <c r="L83" s="34" t="str">
        <f aca="false">IF(OR(ISBLANK(F83),E83&lt;&gt;"Mep"),"",(G83-F83)*24+IF(F83&gt;G83,24,0))</f>
        <v/>
      </c>
      <c r="M83" s="34" t="str">
        <f aca="false">IF(OR(E83="Sol",E83="Déleg."),IF(E83="Sol",4,0)+IF(E83="Déleg.",6,0),"")</f>
        <v/>
      </c>
      <c r="N83" s="35"/>
      <c r="O83" s="35"/>
      <c r="P83" s="36" t="str">
        <f aca="false">IF(J83="","",IF(F83&lt;G83,MIN(G83,$N$2)-MIN(F83,$N$2)+MAX(G83,$O$2)-MAX(F83,$O$2),"24:00:00"-MAX(F83,$O$2)+MIN(G83,$N$2)))</f>
        <v/>
      </c>
      <c r="Q83" s="36" t="str">
        <f aca="false">IF(K83="","",IF(H83&lt;I83,MIN(I83,$N$2)-MIN(H83,$N$2)+MAX(I83,$O$2)-MAX(H83,$O$2),"24:00:00"-MAX(H83,$O$2)+MIN(I83,$N$2)))</f>
        <v/>
      </c>
      <c r="R83" s="37" t="str">
        <f aca="false">IF(Q83="","",MAX(P83,Q83)*24)</f>
        <v/>
      </c>
      <c r="S83" s="34" t="str">
        <f aca="false">IF(R83="","",R83*0.2)</f>
        <v/>
      </c>
      <c r="T83" s="38"/>
      <c r="U83" s="39"/>
      <c r="V83" s="40"/>
      <c r="W83" s="40"/>
      <c r="X83" s="41"/>
      <c r="Y83" s="41"/>
      <c r="Z83" s="42"/>
      <c r="AA83" s="42"/>
      <c r="AB83" s="42"/>
      <c r="AC83" s="42"/>
      <c r="AD83" s="43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</row>
    <row r="84" customFormat="false" ht="15" hidden="false" customHeight="true" outlineLevel="0" collapsed="false">
      <c r="A84" s="44"/>
      <c r="B84" s="25"/>
      <c r="C84" s="26"/>
      <c r="D84" s="27"/>
      <c r="E84" s="28" t="str">
        <f aca="false">IF(ISBLANK(C84),"","Vol")</f>
        <v/>
      </c>
      <c r="F84" s="29"/>
      <c r="G84" s="30"/>
      <c r="H84" s="29" t="str">
        <f aca="false">IF(ISBLANK(F84),"",F84)</f>
        <v/>
      </c>
      <c r="I84" s="32" t="str">
        <f aca="false">IF(ISBLANK(G84),"",G84)</f>
        <v/>
      </c>
      <c r="J84" s="33" t="str">
        <f aca="false">IF(OR(ISBLANK(F84),E84&lt;&gt;"Vol"),"",(G84-F84)*24+IF(F84&gt;G84,24,0))</f>
        <v/>
      </c>
      <c r="K84" s="34" t="str">
        <f aca="false">IF(OR(ISBLANK(F84),E84&lt;&gt;"Vol"),"",(I84-H84)*24+IF(F84&gt;G84,24,0))</f>
        <v/>
      </c>
      <c r="L84" s="34" t="str">
        <f aca="false">IF(OR(ISBLANK(F84),E84&lt;&gt;"Mep"),"",(G84-F84)*24+IF(F84&gt;G84,24,0))</f>
        <v/>
      </c>
      <c r="M84" s="34" t="str">
        <f aca="false">IF(OR(E84="Sol",E84="Déleg."),IF(E84="Sol",4,0)+IF(E84="Déleg.",6,0),"")</f>
        <v/>
      </c>
      <c r="N84" s="35"/>
      <c r="O84" s="35"/>
      <c r="P84" s="36" t="str">
        <f aca="false">IF(J84="","",IF(F84&lt;G84,MIN(G84,$N$2)-MIN(F84,$N$2)+MAX(G84,$O$2)-MAX(F84,$O$2),"24:00:00"-MAX(F84,$O$2)+MIN(G84,$N$2)))</f>
        <v/>
      </c>
      <c r="Q84" s="36" t="str">
        <f aca="false">IF(K84="","",IF(H84&lt;I84,MIN(I84,$N$2)-MIN(H84,$N$2)+MAX(I84,$O$2)-MAX(H84,$O$2),"24:00:00"-MAX(H84,$O$2)+MIN(I84,$N$2)))</f>
        <v/>
      </c>
      <c r="R84" s="37" t="str">
        <f aca="false">IF(Q84="","",MAX(P84,Q84)*24)</f>
        <v/>
      </c>
      <c r="S84" s="34" t="str">
        <f aca="false">IF(R84="","",R84*0.2)</f>
        <v/>
      </c>
      <c r="T84" s="38"/>
      <c r="U84" s="39"/>
      <c r="V84" s="40"/>
      <c r="W84" s="40"/>
      <c r="X84" s="41"/>
      <c r="Y84" s="41"/>
      <c r="Z84" s="42"/>
      <c r="AA84" s="42"/>
      <c r="AB84" s="42"/>
      <c r="AC84" s="42"/>
      <c r="AD84" s="43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</row>
    <row r="85" customFormat="false" ht="15" hidden="false" customHeight="true" outlineLevel="0" collapsed="false">
      <c r="A85" s="44"/>
      <c r="B85" s="25"/>
      <c r="C85" s="26"/>
      <c r="D85" s="27"/>
      <c r="E85" s="28" t="str">
        <f aca="false">IF(ISBLANK(C85),"","Vol")</f>
        <v/>
      </c>
      <c r="F85" s="29"/>
      <c r="G85" s="30"/>
      <c r="H85" s="29" t="str">
        <f aca="false">IF(ISBLANK(F85),"",F85)</f>
        <v/>
      </c>
      <c r="I85" s="32" t="str">
        <f aca="false">IF(ISBLANK(G85),"",G85)</f>
        <v/>
      </c>
      <c r="J85" s="33" t="str">
        <f aca="false">IF(OR(ISBLANK(F85),E85&lt;&gt;"Vol"),"",(G85-F85)*24+IF(F85&gt;G85,24,0))</f>
        <v/>
      </c>
      <c r="K85" s="34" t="str">
        <f aca="false">IF(OR(ISBLANK(F85),E85&lt;&gt;"Vol"),"",(I85-H85)*24+IF(F85&gt;G85,24,0))</f>
        <v/>
      </c>
      <c r="L85" s="34" t="str">
        <f aca="false">IF(OR(ISBLANK(F85),E85&lt;&gt;"Mep"),"",(G85-F85)*24+IF(F85&gt;G85,24,0))</f>
        <v/>
      </c>
      <c r="M85" s="34" t="str">
        <f aca="false">IF(OR(E85="Sol",E85="Déleg."),IF(E85="Sol",4,0)+IF(E85="Déleg.",6,0),"")</f>
        <v/>
      </c>
      <c r="N85" s="35"/>
      <c r="O85" s="35"/>
      <c r="P85" s="36" t="str">
        <f aca="false">IF(J85="","",IF(F85&lt;G85,MIN(G85,$N$2)-MIN(F85,$N$2)+MAX(G85,$O$2)-MAX(F85,$O$2),"24:00:00"-MAX(F85,$O$2)+MIN(G85,$N$2)))</f>
        <v/>
      </c>
      <c r="Q85" s="36" t="str">
        <f aca="false">IF(K85="","",IF(H85&lt;I85,MIN(I85,$N$2)-MIN(H85,$N$2)+MAX(I85,$O$2)-MAX(H85,$O$2),"24:00:00"-MAX(H85,$O$2)+MIN(I85,$N$2)))</f>
        <v/>
      </c>
      <c r="R85" s="37" t="str">
        <f aca="false">IF(Q85="","",MAX(P85,Q85)*24)</f>
        <v/>
      </c>
      <c r="S85" s="34" t="str">
        <f aca="false">IF(R85="","",R85*0.2)</f>
        <v/>
      </c>
      <c r="T85" s="45"/>
      <c r="U85" s="46"/>
      <c r="V85" s="47"/>
      <c r="W85" s="47"/>
      <c r="X85" s="41"/>
      <c r="Y85" s="41"/>
      <c r="Z85" s="48"/>
      <c r="AA85" s="48"/>
      <c r="AB85" s="48"/>
      <c r="AC85" s="48"/>
      <c r="AD85" s="49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</row>
    <row r="86" customFormat="false" ht="15.45" hidden="false" customHeight="true" outlineLevel="0" collapsed="false">
      <c r="A86" s="50"/>
      <c r="B86" s="25"/>
      <c r="C86" s="26"/>
      <c r="D86" s="27"/>
      <c r="E86" s="28" t="str">
        <f aca="false">IF(ISBLANK(C86),"","Vol")</f>
        <v/>
      </c>
      <c r="F86" s="29"/>
      <c r="G86" s="30"/>
      <c r="H86" s="29" t="str">
        <f aca="false">IF(ISBLANK(F86),"",F86)</f>
        <v/>
      </c>
      <c r="I86" s="32" t="str">
        <f aca="false">IF(ISBLANK(G86),"",G86)</f>
        <v/>
      </c>
      <c r="J86" s="34" t="str">
        <f aca="false">IF(OR(ISBLANK(F86),E86&lt;&gt;"Vol"),"",(G86-F86)*24+IF(F86&gt;G86,24,0))</f>
        <v/>
      </c>
      <c r="K86" s="34" t="str">
        <f aca="false">IF(OR(ISBLANK(F86),E86&lt;&gt;"Vol"),"",(I86-H86)*24+IF(F86&gt;G86,24,0))</f>
        <v/>
      </c>
      <c r="L86" s="34" t="str">
        <f aca="false">IF(OR(ISBLANK(F86),E86&lt;&gt;"Mep"),"",(G86-F86)*24+IF(F86&gt;G86,24,0))</f>
        <v/>
      </c>
      <c r="M86" s="34" t="str">
        <f aca="false">IF(OR(E86="Sol",E86="Déleg."),IF(E86="Sol",4,0)+IF(E86="Déleg.",6,0),"")</f>
        <v/>
      </c>
      <c r="N86" s="35"/>
      <c r="O86" s="35"/>
      <c r="P86" s="36" t="str">
        <f aca="false">IF(J86="","",IF(F86&lt;G86,MIN(G86,$N$2)-MIN(F86,$N$2)+MAX(G86,$O$2)-MAX(F86,$O$2),"24:00:00"-MAX(F86,$O$2)+MIN(G86,$N$2)))</f>
        <v/>
      </c>
      <c r="Q86" s="36" t="str">
        <f aca="false">IF(K86="","",IF(H86&lt;I86,MIN(I86,$N$2)-MIN(H86,$N$2)+MAX(I86,$O$2)-MAX(H86,$O$2),"24:00:00"-MAX(H86,$O$2)+MIN(I86,$N$2)))</f>
        <v/>
      </c>
      <c r="R86" s="37" t="str">
        <f aca="false">IF(Q86="","",MAX(P86,Q86)*24)</f>
        <v/>
      </c>
      <c r="S86" s="34" t="str">
        <f aca="false">IF(R86="","",R86*0.2)</f>
        <v/>
      </c>
      <c r="T86" s="34" t="str">
        <f aca="false">IF(COUNTIF(E82:E86,"Vol")&gt;0,AVERAGEIF(E82:E85,"=Vol",K82:K86),"")</f>
        <v/>
      </c>
      <c r="U86" s="51" t="str">
        <f aca="false">IF(T86="","",MAX(70/(21*T86+30),1))</f>
        <v/>
      </c>
      <c r="V86" s="52" t="str">
        <f aca="false">H82</f>
        <v/>
      </c>
      <c r="W86" s="52" t="str">
        <f aca="false">IF(I82&lt;&gt;"",VLOOKUP(1,I82:I86,1,1),"")</f>
        <v/>
      </c>
      <c r="X86" s="34" t="str">
        <f aca="false">IF(W86="","",(W86-V86)*24+IF(V86&gt;W86,24,0)+1.5)</f>
        <v/>
      </c>
      <c r="Y86" s="34" t="str">
        <f aca="false">IF(E82&lt;&gt;"",IF(U86&lt;&gt;"",SUM(J82:J86)*U86,0)+SUM(L82:L86)/2,"")</f>
        <v/>
      </c>
      <c r="Z86" s="34" t="str">
        <f aca="false">IF(X86="","",IF(COUNTIF(E82:E86,"Vol")&gt;0,MAX(5.74,X86),X86)/1.64)</f>
        <v/>
      </c>
      <c r="AA86" s="34" t="str">
        <f aca="false">IF(Y86="","",MAX(Y86,Z86))</f>
        <v/>
      </c>
      <c r="AB86" s="34" t="str">
        <f aca="true">IF(AC86="","",SUM(INDIRECT(ADDRESS(MATCH(0,$B$1:B86,-1), 27,4)):AA86))</f>
        <v/>
      </c>
      <c r="AC86" s="34" t="str">
        <f aca="false">IF(AA86&lt;&gt;"",IF(INDEX($B$1:B86,MATCH(-1,$B$1:B86,-1))*5+MATCH(-1,$B$1:B86,-1)-1=ROW(),INDEX($B$1:B86,MATCH(-1,$B$1:B86,-1))*4,""),"")</f>
        <v/>
      </c>
      <c r="AD86" s="34" t="str">
        <f aca="true">IF(AC86="","",MAX(AC86,SUM(INDIRECT(ADDRESS(MATCH(0,$B$1:B86,-1), 27,4)):AA86)))</f>
        <v/>
      </c>
      <c r="AE86" s="53" t="str">
        <f aca="false">IF(V86&lt;&gt;"",V86-(1.25/24),"")</f>
        <v/>
      </c>
      <c r="AF86" s="53" t="str">
        <f aca="false">IF(W86&lt;&gt;"",W86+(0.5/24),"")</f>
        <v/>
      </c>
      <c r="AG86" s="54" t="str">
        <f aca="false">IF(AF86&lt;&gt;"",IF(AND(AE86&lt;=14/24,AF86&gt;=12/24),1,0)+IF(AND(AE86&lt;=21/24,AF86&gt;=19/24),1,0)+IF(AND(AF86&lt;AE86, AE86&lt;=21/24), 1,0)+IF(AND(AF86&lt;AE86, AF86&gt;=12/24), 1,0),"")</f>
        <v/>
      </c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</row>
    <row r="87" customFormat="false" ht="16.05" hidden="false" customHeight="true" outlineLevel="0" collapsed="false">
      <c r="A87" s="8"/>
      <c r="B87" s="9"/>
      <c r="C87" s="10"/>
      <c r="D87" s="11"/>
      <c r="E87" s="9" t="str">
        <f aca="false">IF(ISBLANK(C87),"","Vol")</f>
        <v/>
      </c>
      <c r="F87" s="12"/>
      <c r="G87" s="13"/>
      <c r="H87" s="12" t="str">
        <f aca="false">IF(ISBLANK(F87),"",F87)</f>
        <v/>
      </c>
      <c r="I87" s="13" t="str">
        <f aca="false">IF(ISBLANK(G87),"",G87)</f>
        <v/>
      </c>
      <c r="J87" s="14" t="str">
        <f aca="false">IF(OR(ISBLANK(F87),E87&lt;&gt;"Vol"),"",(G87-F87)*24+IF(F87&gt;G87,24,0))</f>
        <v/>
      </c>
      <c r="K87" s="15" t="str">
        <f aca="false">IF(OR(ISBLANK(F87),E87&lt;&gt;"Vol"),"",(I87-H87)*24+IF(F87&gt;G87,24,0))</f>
        <v/>
      </c>
      <c r="L87" s="15" t="str">
        <f aca="false">IF(OR(ISBLANK(F87),E87&lt;&gt;"Mep"),"",(G87-F87)*24+IF(F87&gt;G87,24,0))</f>
        <v/>
      </c>
      <c r="M87" s="15" t="str">
        <f aca="false">IF(OR(E87="Sol",E87="Déleg."),IF(E87="Sol",4,0)+IF(E87="Déleg.",6,0),"")</f>
        <v/>
      </c>
      <c r="N87" s="16"/>
      <c r="O87" s="16"/>
      <c r="P87" s="17" t="str">
        <f aca="false">IF(J87="","",IF(F87&lt;G87,MIN(G87,$N$2)-MIN(F87,$N$2)+MAX(G87,$O$2)-MAX(F87,$O$2),"24:00:00"-MAX(F87,$O$2)+MIN(G87,$N$2)))</f>
        <v/>
      </c>
      <c r="Q87" s="17" t="str">
        <f aca="false">IF(K87="","",IF(H87&lt;I87,MIN(I87,$N$2)-MIN(H87,$N$2)+MAX(I87,$O$2)-MAX(H87,$O$2),"24:00:00"-MAX(H87,$O$2)+MIN(I87,$N$2)))</f>
        <v/>
      </c>
      <c r="R87" s="18" t="str">
        <f aca="false">IF(Q87="","",MAX(P87,Q87)*24)</f>
        <v/>
      </c>
      <c r="S87" s="15" t="str">
        <f aca="false">IF(R87="","",R87*0.2)</f>
        <v/>
      </c>
      <c r="T87" s="19"/>
      <c r="U87" s="20"/>
      <c r="V87" s="21"/>
      <c r="W87" s="21"/>
      <c r="X87" s="22"/>
      <c r="Y87" s="22"/>
      <c r="Z87" s="22"/>
      <c r="AA87" s="22"/>
      <c r="AB87" s="22"/>
      <c r="AC87" s="22"/>
      <c r="AD87" s="23"/>
      <c r="AE87" s="23"/>
      <c r="AF87" s="23"/>
      <c r="AG87" s="23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</row>
    <row r="88" customFormat="false" ht="15.45" hidden="false" customHeight="true" outlineLevel="0" collapsed="false">
      <c r="A88" s="24"/>
      <c r="B88" s="25"/>
      <c r="C88" s="26"/>
      <c r="D88" s="27"/>
      <c r="E88" s="28" t="str">
        <f aca="false">IF(ISBLANK(C88),"","Vol")</f>
        <v/>
      </c>
      <c r="F88" s="29"/>
      <c r="G88" s="30"/>
      <c r="H88" s="29" t="str">
        <f aca="false">IF(ISBLANK(F88),"",F88)</f>
        <v/>
      </c>
      <c r="I88" s="32" t="str">
        <f aca="false">IF(ISBLANK(G88),"",G88)</f>
        <v/>
      </c>
      <c r="J88" s="33" t="str">
        <f aca="false">IF(OR(ISBLANK(F88),E88&lt;&gt;"Vol"),"",(G88-F88)*24+IF(F88&gt;G88,24,0))</f>
        <v/>
      </c>
      <c r="K88" s="34" t="str">
        <f aca="false">IF(OR(ISBLANK(F88),E88&lt;&gt;"Vol"),"",(I88-H88)*24+IF(F88&gt;G88,24,0))</f>
        <v/>
      </c>
      <c r="L88" s="34" t="str">
        <f aca="false">IF(OR(ISBLANK(F88),E88&lt;&gt;"Mep"),"",(G88-F88)*24+IF(F88&gt;G88,24,0))</f>
        <v/>
      </c>
      <c r="M88" s="34" t="str">
        <f aca="false">IF(OR(E88="Sol",E88="Déleg."),IF(E88="Sol",4,0)+IF(E88="Déleg.",6,0),"")</f>
        <v/>
      </c>
      <c r="N88" s="35"/>
      <c r="O88" s="35"/>
      <c r="P88" s="36" t="str">
        <f aca="false">IF(J88="","",IF(F88&lt;G88,MIN(G88,$N$2)-MIN(F88,$N$2)+MAX(G88,$O$2)-MAX(F88,$O$2),"24:00:00"-MAX(F88,$O$2)+MIN(G88,$N$2)))</f>
        <v/>
      </c>
      <c r="Q88" s="36" t="str">
        <f aca="false">IF(K88="","",IF(H88&lt;I88,MIN(I88,$N$2)-MIN(H88,$N$2)+MAX(I88,$O$2)-MAX(H88,$O$2),"24:00:00"-MAX(H88,$O$2)+MIN(I88,$N$2)))</f>
        <v/>
      </c>
      <c r="R88" s="37" t="str">
        <f aca="false">IF(Q88="","",MAX(P88,Q88)*24)</f>
        <v/>
      </c>
      <c r="S88" s="34" t="str">
        <f aca="false">IF(R88="","",R88*0.2)</f>
        <v/>
      </c>
      <c r="T88" s="38"/>
      <c r="U88" s="39"/>
      <c r="V88" s="40"/>
      <c r="W88" s="40"/>
      <c r="X88" s="41"/>
      <c r="Y88" s="41"/>
      <c r="Z88" s="42"/>
      <c r="AA88" s="42"/>
      <c r="AB88" s="42"/>
      <c r="AC88" s="42"/>
      <c r="AD88" s="43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</row>
    <row r="89" customFormat="false" ht="15" hidden="false" customHeight="true" outlineLevel="0" collapsed="false">
      <c r="A89" s="44"/>
      <c r="B89" s="25"/>
      <c r="C89" s="26"/>
      <c r="D89" s="27"/>
      <c r="E89" s="28" t="str">
        <f aca="false">IF(ISBLANK(C89),"","Vol")</f>
        <v/>
      </c>
      <c r="F89" s="29"/>
      <c r="G89" s="30"/>
      <c r="H89" s="29" t="str">
        <f aca="false">IF(ISBLANK(F89),"",F89)</f>
        <v/>
      </c>
      <c r="I89" s="32" t="str">
        <f aca="false">IF(ISBLANK(G89),"",G89)</f>
        <v/>
      </c>
      <c r="J89" s="33" t="str">
        <f aca="false">IF(OR(ISBLANK(F89),E89&lt;&gt;"Vol"),"",(G89-F89)*24+IF(F89&gt;G89,24,0))</f>
        <v/>
      </c>
      <c r="K89" s="34" t="str">
        <f aca="false">IF(OR(ISBLANK(F89),E89&lt;&gt;"Vol"),"",(I89-H89)*24+IF(F89&gt;G89,24,0))</f>
        <v/>
      </c>
      <c r="L89" s="34" t="str">
        <f aca="false">IF(OR(ISBLANK(F89),E89&lt;&gt;"Mep"),"",(G89-F89)*24+IF(F89&gt;G89,24,0))</f>
        <v/>
      </c>
      <c r="M89" s="34" t="str">
        <f aca="false">IF(OR(E89="Sol",E89="Déleg."),IF(E89="Sol",4,0)+IF(E89="Déleg.",6,0),"")</f>
        <v/>
      </c>
      <c r="N89" s="35"/>
      <c r="O89" s="35"/>
      <c r="P89" s="36" t="str">
        <f aca="false">IF(J89="","",IF(F89&lt;G89,MIN(G89,$N$2)-MIN(F89,$N$2)+MAX(G89,$O$2)-MAX(F89,$O$2),"24:00:00"-MAX(F89,$O$2)+MIN(G89,$N$2)))</f>
        <v/>
      </c>
      <c r="Q89" s="36" t="str">
        <f aca="false">IF(K89="","",IF(H89&lt;I89,MIN(I89,$N$2)-MIN(H89,$N$2)+MAX(I89,$O$2)-MAX(H89,$O$2),"24:00:00"-MAX(H89,$O$2)+MIN(I89,$N$2)))</f>
        <v/>
      </c>
      <c r="R89" s="37" t="str">
        <f aca="false">IF(Q89="","",MAX(P89,Q89)*24)</f>
        <v/>
      </c>
      <c r="S89" s="34" t="str">
        <f aca="false">IF(R89="","",R89*0.2)</f>
        <v/>
      </c>
      <c r="T89" s="38"/>
      <c r="U89" s="39"/>
      <c r="V89" s="40"/>
      <c r="W89" s="40"/>
      <c r="X89" s="41"/>
      <c r="Y89" s="41"/>
      <c r="Z89" s="42"/>
      <c r="AA89" s="42"/>
      <c r="AB89" s="42"/>
      <c r="AC89" s="42"/>
      <c r="AD89" s="43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</row>
    <row r="90" customFormat="false" ht="15" hidden="false" customHeight="true" outlineLevel="0" collapsed="false">
      <c r="A90" s="44"/>
      <c r="B90" s="25"/>
      <c r="C90" s="26"/>
      <c r="D90" s="27"/>
      <c r="E90" s="28" t="str">
        <f aca="false">IF(ISBLANK(C90),"","Vol")</f>
        <v/>
      </c>
      <c r="F90" s="29"/>
      <c r="G90" s="30"/>
      <c r="H90" s="29" t="str">
        <f aca="false">IF(ISBLANK(F90),"",F90)</f>
        <v/>
      </c>
      <c r="I90" s="32" t="str">
        <f aca="false">IF(ISBLANK(G90),"",G90)</f>
        <v/>
      </c>
      <c r="J90" s="33" t="str">
        <f aca="false">IF(OR(ISBLANK(F90),E90&lt;&gt;"Vol"),"",(G90-F90)*24+IF(F90&gt;G90,24,0))</f>
        <v/>
      </c>
      <c r="K90" s="34" t="str">
        <f aca="false">IF(OR(ISBLANK(F90),E90&lt;&gt;"Vol"),"",(I90-H90)*24+IF(F90&gt;G90,24,0))</f>
        <v/>
      </c>
      <c r="L90" s="34" t="str">
        <f aca="false">IF(OR(ISBLANK(F90),E90&lt;&gt;"Mep"),"",(G90-F90)*24+IF(F90&gt;G90,24,0))</f>
        <v/>
      </c>
      <c r="M90" s="34" t="str">
        <f aca="false">IF(OR(E90="Sol",E90="Déleg."),IF(E90="Sol",4,0)+IF(E90="Déleg.",6,0),"")</f>
        <v/>
      </c>
      <c r="N90" s="35"/>
      <c r="O90" s="35"/>
      <c r="P90" s="36" t="str">
        <f aca="false">IF(J90="","",IF(F90&lt;G90,MIN(G90,$N$2)-MIN(F90,$N$2)+MAX(G90,$O$2)-MAX(F90,$O$2),"24:00:00"-MAX(F90,$O$2)+MIN(G90,$N$2)))</f>
        <v/>
      </c>
      <c r="Q90" s="36" t="str">
        <f aca="false">IF(K90="","",IF(H90&lt;I90,MIN(I90,$N$2)-MIN(H90,$N$2)+MAX(I90,$O$2)-MAX(H90,$O$2),"24:00:00"-MAX(H90,$O$2)+MIN(I90,$N$2)))</f>
        <v/>
      </c>
      <c r="R90" s="37" t="str">
        <f aca="false">IF(Q90="","",MAX(P90,Q90)*24)</f>
        <v/>
      </c>
      <c r="S90" s="34" t="str">
        <f aca="false">IF(R90="","",R90*0.2)</f>
        <v/>
      </c>
      <c r="T90" s="45"/>
      <c r="U90" s="46"/>
      <c r="V90" s="47"/>
      <c r="W90" s="47"/>
      <c r="X90" s="41"/>
      <c r="Y90" s="41"/>
      <c r="Z90" s="48"/>
      <c r="AA90" s="48"/>
      <c r="AB90" s="48"/>
      <c r="AC90" s="48"/>
      <c r="AD90" s="49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</row>
    <row r="91" customFormat="false" ht="15.45" hidden="false" customHeight="true" outlineLevel="0" collapsed="false">
      <c r="A91" s="50"/>
      <c r="B91" s="25"/>
      <c r="C91" s="26"/>
      <c r="D91" s="27"/>
      <c r="E91" s="28" t="str">
        <f aca="false">IF(ISBLANK(C91),"","Vol")</f>
        <v/>
      </c>
      <c r="F91" s="29"/>
      <c r="G91" s="30"/>
      <c r="H91" s="29" t="str">
        <f aca="false">IF(ISBLANK(F91),"",F91)</f>
        <v/>
      </c>
      <c r="I91" s="32" t="str">
        <f aca="false">IF(ISBLANK(G91),"",G91)</f>
        <v/>
      </c>
      <c r="J91" s="34" t="str">
        <f aca="false">IF(OR(ISBLANK(F91),E91&lt;&gt;"Vol"),"",(G91-F91)*24+IF(F91&gt;G91,24,0))</f>
        <v/>
      </c>
      <c r="K91" s="34" t="str">
        <f aca="false">IF(OR(ISBLANK(F91),E91&lt;&gt;"Vol"),"",(I91-H91)*24+IF(F91&gt;G91,24,0))</f>
        <v/>
      </c>
      <c r="L91" s="34" t="str">
        <f aca="false">IF(OR(ISBLANK(F91),E91&lt;&gt;"Mep"),"",(G91-F91)*24+IF(F91&gt;G91,24,0))</f>
        <v/>
      </c>
      <c r="M91" s="34" t="str">
        <f aca="false">IF(OR(E91="Sol",E91="Déleg."),IF(E91="Sol",4,0)+IF(E91="Déleg.",6,0),"")</f>
        <v/>
      </c>
      <c r="N91" s="35"/>
      <c r="O91" s="35"/>
      <c r="P91" s="36" t="str">
        <f aca="false">IF(J91="","",IF(F91&lt;G91,MIN(G91,$N$2)-MIN(F91,$N$2)+MAX(G91,$O$2)-MAX(F91,$O$2),"24:00:00"-MAX(F91,$O$2)+MIN(G91,$N$2)))</f>
        <v/>
      </c>
      <c r="Q91" s="36" t="str">
        <f aca="false">IF(K91="","",IF(H91&lt;I91,MIN(I91,$N$2)-MIN(H91,$N$2)+MAX(I91,$O$2)-MAX(H91,$O$2),"24:00:00"-MAX(H91,$O$2)+MIN(I91,$N$2)))</f>
        <v/>
      </c>
      <c r="R91" s="37" t="str">
        <f aca="false">IF(Q91="","",MAX(P91,Q91)*24)</f>
        <v/>
      </c>
      <c r="S91" s="34" t="str">
        <f aca="false">IF(R91="","",R91*0.2)</f>
        <v/>
      </c>
      <c r="T91" s="34" t="str">
        <f aca="false">IF(COUNTIF(E87:E91,"Vol")&gt;0,AVERAGEIF(E87:E90,"=Vol",K87:K91),"")</f>
        <v/>
      </c>
      <c r="U91" s="51" t="str">
        <f aca="false">IF(T91="","",MAX(70/(21*T91+30),1))</f>
        <v/>
      </c>
      <c r="V91" s="52" t="str">
        <f aca="false">H87</f>
        <v/>
      </c>
      <c r="W91" s="52" t="str">
        <f aca="false">IF(I87&lt;&gt;"",VLOOKUP(1,I87:I91,1,1),"")</f>
        <v/>
      </c>
      <c r="X91" s="34" t="str">
        <f aca="false">IF(W91="","",(W91-V91)*24+IF(V91&gt;W91,24,0)+1.5)</f>
        <v/>
      </c>
      <c r="Y91" s="34" t="str">
        <f aca="false">IF(E87&lt;&gt;"",IF(U91&lt;&gt;"",SUM(J87:J91)*U91,0)+SUM(L87:L91)/2,"")</f>
        <v/>
      </c>
      <c r="Z91" s="34" t="str">
        <f aca="false">IF(X91="","",IF(COUNTIF(E87:E91,"Vol")&gt;0,MAX(5.74,X91),X91)/1.64)</f>
        <v/>
      </c>
      <c r="AA91" s="34" t="str">
        <f aca="false">IF(Y91="","",MAX(Y91,Z91))</f>
        <v/>
      </c>
      <c r="AB91" s="34" t="str">
        <f aca="true">IF(AC91="","",SUM(INDIRECT(ADDRESS(MATCH(0,$B$1:B91,-1), 27,4)):AA91))</f>
        <v/>
      </c>
      <c r="AC91" s="34" t="str">
        <f aca="false">IF(AA91&lt;&gt;"",IF(INDEX($B$1:B91,MATCH(-1,$B$1:B91,-1))*5+MATCH(-1,$B$1:B91,-1)-1=ROW(),INDEX($B$1:B91,MATCH(-1,$B$1:B91,-1))*4,""),"")</f>
        <v/>
      </c>
      <c r="AD91" s="34" t="str">
        <f aca="true">IF(AC91="","",MAX(AC91,SUM(INDIRECT(ADDRESS(MATCH(0,$B$1:B91,-1), 27,4)):AA91)))</f>
        <v/>
      </c>
      <c r="AE91" s="53" t="str">
        <f aca="false">IF(V91&lt;&gt;"",V91-(1.25/24),"")</f>
        <v/>
      </c>
      <c r="AF91" s="53" t="str">
        <f aca="false">IF(W91&lt;&gt;"",W91+(0.5/24),"")</f>
        <v/>
      </c>
      <c r="AG91" s="54" t="str">
        <f aca="false">IF(AF91&lt;&gt;"",IF(AND(AE91&lt;=14/24,AF91&gt;=12/24),1,0)+IF(AND(AE91&lt;=21/24,AF91&gt;=19/24),1,0)+IF(AND(AF91&lt;AE91, AE91&lt;=21/24), 1,0)+IF(AND(AF91&lt;AE91, AF91&gt;=12/24), 1,0),"")</f>
        <v/>
      </c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</row>
    <row r="92" customFormat="false" ht="16.05" hidden="false" customHeight="true" outlineLevel="0" collapsed="false">
      <c r="A92" s="8"/>
      <c r="B92" s="9"/>
      <c r="C92" s="10"/>
      <c r="D92" s="11"/>
      <c r="E92" s="9" t="str">
        <f aca="false">IF(ISBLANK(C92),"","Vol")</f>
        <v/>
      </c>
      <c r="F92" s="12"/>
      <c r="G92" s="13"/>
      <c r="H92" s="12" t="str">
        <f aca="false">IF(ISBLANK(F92),"",F92)</f>
        <v/>
      </c>
      <c r="I92" s="13" t="str">
        <f aca="false">IF(ISBLANK(G92),"",G92)</f>
        <v/>
      </c>
      <c r="J92" s="14" t="str">
        <f aca="false">IF(OR(ISBLANK(F92),E92&lt;&gt;"Vol"),"",(G92-F92)*24+IF(F92&gt;G92,24,0))</f>
        <v/>
      </c>
      <c r="K92" s="15" t="str">
        <f aca="false">IF(OR(ISBLANK(F92),E92&lt;&gt;"Vol"),"",(I92-H92)*24+IF(F92&gt;G92,24,0))</f>
        <v/>
      </c>
      <c r="L92" s="15" t="str">
        <f aca="false">IF(OR(ISBLANK(F92),E92&lt;&gt;"Mep"),"",(G92-F92)*24+IF(F92&gt;G92,24,0))</f>
        <v/>
      </c>
      <c r="M92" s="15" t="str">
        <f aca="false">IF(OR(E92="Sol",E92="Déleg."),IF(E92="Sol",4,0)+IF(E92="Déleg.",6,0),"")</f>
        <v/>
      </c>
      <c r="N92" s="16"/>
      <c r="O92" s="16"/>
      <c r="P92" s="17" t="str">
        <f aca="false">IF(J92="","",IF(F92&lt;G92,MIN(G92,$N$2)-MIN(F92,$N$2)+MAX(G92,$O$2)-MAX(F92,$O$2),"24:00:00"-MAX(F92,$O$2)+MIN(G92,$N$2)))</f>
        <v/>
      </c>
      <c r="Q92" s="17" t="str">
        <f aca="false">IF(K92="","",IF(H92&lt;I92,MIN(I92,$N$2)-MIN(H92,$N$2)+MAX(I92,$O$2)-MAX(H92,$O$2),"24:00:00"-MAX(H92,$O$2)+MIN(I92,$N$2)))</f>
        <v/>
      </c>
      <c r="R92" s="18" t="str">
        <f aca="false">IF(Q92="","",MAX(P92,Q92)*24)</f>
        <v/>
      </c>
      <c r="S92" s="15" t="str">
        <f aca="false">IF(R92="","",R92*0.2)</f>
        <v/>
      </c>
      <c r="T92" s="19"/>
      <c r="U92" s="20"/>
      <c r="V92" s="21"/>
      <c r="W92" s="21"/>
      <c r="X92" s="22"/>
      <c r="Y92" s="22"/>
      <c r="Z92" s="22"/>
      <c r="AA92" s="22"/>
      <c r="AB92" s="22"/>
      <c r="AC92" s="22"/>
      <c r="AD92" s="23"/>
      <c r="AE92" s="23"/>
      <c r="AF92" s="23"/>
      <c r="AG92" s="23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</row>
    <row r="93" customFormat="false" ht="15.45" hidden="false" customHeight="true" outlineLevel="0" collapsed="false">
      <c r="A93" s="24"/>
      <c r="B93" s="25"/>
      <c r="C93" s="26"/>
      <c r="D93" s="27"/>
      <c r="E93" s="28" t="str">
        <f aca="false">IF(ISBLANK(C93),"","Vol")</f>
        <v/>
      </c>
      <c r="F93" s="29"/>
      <c r="G93" s="30"/>
      <c r="H93" s="29" t="str">
        <f aca="false">IF(ISBLANK(F93),"",F93)</f>
        <v/>
      </c>
      <c r="I93" s="32" t="str">
        <f aca="false">IF(ISBLANK(G93),"",G93)</f>
        <v/>
      </c>
      <c r="J93" s="33" t="str">
        <f aca="false">IF(OR(ISBLANK(F93),E93&lt;&gt;"Vol"),"",(G93-F93)*24+IF(F93&gt;G93,24,0))</f>
        <v/>
      </c>
      <c r="K93" s="34" t="str">
        <f aca="false">IF(OR(ISBLANK(F93),E93&lt;&gt;"Vol"),"",(I93-H93)*24+IF(F93&gt;G93,24,0))</f>
        <v/>
      </c>
      <c r="L93" s="34" t="str">
        <f aca="false">IF(OR(ISBLANK(F93),E93&lt;&gt;"Mep"),"",(G93-F93)*24+IF(F93&gt;G93,24,0))</f>
        <v/>
      </c>
      <c r="M93" s="34" t="str">
        <f aca="false">IF(OR(E93="Sol",E93="Déleg."),IF(E93="Sol",4,0)+IF(E93="Déleg.",6,0),"")</f>
        <v/>
      </c>
      <c r="N93" s="35"/>
      <c r="O93" s="35"/>
      <c r="P93" s="36" t="str">
        <f aca="false">IF(J93="","",IF(F93&lt;G93,MIN(G93,$N$2)-MIN(F93,$N$2)+MAX(G93,$O$2)-MAX(F93,$O$2),"24:00:00"-MAX(F93,$O$2)+MIN(G93,$N$2)))</f>
        <v/>
      </c>
      <c r="Q93" s="36" t="str">
        <f aca="false">IF(K93="","",IF(H93&lt;I93,MIN(I93,$N$2)-MIN(H93,$N$2)+MAX(I93,$O$2)-MAX(H93,$O$2),"24:00:00"-MAX(H93,$O$2)+MIN(I93,$N$2)))</f>
        <v/>
      </c>
      <c r="R93" s="37" t="str">
        <f aca="false">IF(Q93="","",MAX(P93,Q93)*24)</f>
        <v/>
      </c>
      <c r="S93" s="34" t="str">
        <f aca="false">IF(R93="","",R93*0.2)</f>
        <v/>
      </c>
      <c r="T93" s="38"/>
      <c r="U93" s="39"/>
      <c r="V93" s="40"/>
      <c r="W93" s="40"/>
      <c r="X93" s="41"/>
      <c r="Y93" s="41"/>
      <c r="Z93" s="42"/>
      <c r="AA93" s="42"/>
      <c r="AB93" s="42"/>
      <c r="AC93" s="42"/>
      <c r="AD93" s="43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</row>
    <row r="94" customFormat="false" ht="15" hidden="false" customHeight="true" outlineLevel="0" collapsed="false">
      <c r="A94" s="44"/>
      <c r="B94" s="25"/>
      <c r="C94" s="26"/>
      <c r="D94" s="27"/>
      <c r="E94" s="28" t="str">
        <f aca="false">IF(ISBLANK(C94),"","Vol")</f>
        <v/>
      </c>
      <c r="F94" s="29"/>
      <c r="G94" s="30"/>
      <c r="H94" s="29" t="str">
        <f aca="false">IF(ISBLANK(F94),"",F94)</f>
        <v/>
      </c>
      <c r="I94" s="32" t="str">
        <f aca="false">IF(ISBLANK(G94),"",G94)</f>
        <v/>
      </c>
      <c r="J94" s="33" t="str">
        <f aca="false">IF(OR(ISBLANK(F94),E94&lt;&gt;"Vol"),"",(G94-F94)*24+IF(F94&gt;G94,24,0))</f>
        <v/>
      </c>
      <c r="K94" s="34" t="str">
        <f aca="false">IF(OR(ISBLANK(F94),E94&lt;&gt;"Vol"),"",(I94-H94)*24+IF(F94&gt;G94,24,0))</f>
        <v/>
      </c>
      <c r="L94" s="34" t="str">
        <f aca="false">IF(OR(ISBLANK(F94),E94&lt;&gt;"Mep"),"",(G94-F94)*24+IF(F94&gt;G94,24,0))</f>
        <v/>
      </c>
      <c r="M94" s="34" t="str">
        <f aca="false">IF(OR(E94="Sol",E94="Déleg."),IF(E94="Sol",4,0)+IF(E94="Déleg.",6,0),"")</f>
        <v/>
      </c>
      <c r="N94" s="35"/>
      <c r="O94" s="35"/>
      <c r="P94" s="36" t="str">
        <f aca="false">IF(J94="","",IF(F94&lt;G94,MIN(G94,$N$2)-MIN(F94,$N$2)+MAX(G94,$O$2)-MAX(F94,$O$2),"24:00:00"-MAX(F94,$O$2)+MIN(G94,$N$2)))</f>
        <v/>
      </c>
      <c r="Q94" s="36" t="str">
        <f aca="false">IF(K94="","",IF(H94&lt;I94,MIN(I94,$N$2)-MIN(H94,$N$2)+MAX(I94,$O$2)-MAX(H94,$O$2),"24:00:00"-MAX(H94,$O$2)+MIN(I94,$N$2)))</f>
        <v/>
      </c>
      <c r="R94" s="37" t="str">
        <f aca="false">IF(Q94="","",MAX(P94,Q94)*24)</f>
        <v/>
      </c>
      <c r="S94" s="34" t="str">
        <f aca="false">IF(R94="","",R94*0.2)</f>
        <v/>
      </c>
      <c r="T94" s="38"/>
      <c r="U94" s="39"/>
      <c r="V94" s="40"/>
      <c r="W94" s="40"/>
      <c r="X94" s="41"/>
      <c r="Y94" s="41"/>
      <c r="Z94" s="42"/>
      <c r="AA94" s="42"/>
      <c r="AB94" s="42"/>
      <c r="AC94" s="42"/>
      <c r="AD94" s="43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</row>
    <row r="95" customFormat="false" ht="15" hidden="false" customHeight="true" outlineLevel="0" collapsed="false">
      <c r="A95" s="44"/>
      <c r="B95" s="25"/>
      <c r="C95" s="26"/>
      <c r="D95" s="27"/>
      <c r="E95" s="28" t="str">
        <f aca="false">IF(ISBLANK(C95),"","Vol")</f>
        <v/>
      </c>
      <c r="F95" s="29"/>
      <c r="G95" s="30"/>
      <c r="H95" s="29" t="str">
        <f aca="false">IF(ISBLANK(F95),"",F95)</f>
        <v/>
      </c>
      <c r="I95" s="32" t="str">
        <f aca="false">IF(ISBLANK(G95),"",G95)</f>
        <v/>
      </c>
      <c r="J95" s="33" t="str">
        <f aca="false">IF(OR(ISBLANK(F95),E95&lt;&gt;"Vol"),"",(G95-F95)*24+IF(F95&gt;G95,24,0))</f>
        <v/>
      </c>
      <c r="K95" s="34" t="str">
        <f aca="false">IF(OR(ISBLANK(F95),E95&lt;&gt;"Vol"),"",(I95-H95)*24+IF(F95&gt;G95,24,0))</f>
        <v/>
      </c>
      <c r="L95" s="34" t="str">
        <f aca="false">IF(OR(ISBLANK(F95),E95&lt;&gt;"Mep"),"",(G95-F95)*24+IF(F95&gt;G95,24,0))</f>
        <v/>
      </c>
      <c r="M95" s="34" t="str">
        <f aca="false">IF(OR(E95="Sol",E95="Déleg."),IF(E95="Sol",4,0)+IF(E95="Déleg.",6,0),"")</f>
        <v/>
      </c>
      <c r="N95" s="35"/>
      <c r="O95" s="35"/>
      <c r="P95" s="36" t="str">
        <f aca="false">IF(J95="","",IF(F95&lt;G95,MIN(G95,$N$2)-MIN(F95,$N$2)+MAX(G95,$O$2)-MAX(F95,$O$2),"24:00:00"-MAX(F95,$O$2)+MIN(G95,$N$2)))</f>
        <v/>
      </c>
      <c r="Q95" s="36" t="str">
        <f aca="false">IF(K95="","",IF(H95&lt;I95,MIN(I95,$N$2)-MIN(H95,$N$2)+MAX(I95,$O$2)-MAX(H95,$O$2),"24:00:00"-MAX(H95,$O$2)+MIN(I95,$N$2)))</f>
        <v/>
      </c>
      <c r="R95" s="37" t="str">
        <f aca="false">IF(Q95="","",MAX(P95,Q95)*24)</f>
        <v/>
      </c>
      <c r="S95" s="34" t="str">
        <f aca="false">IF(R95="","",R95*0.2)</f>
        <v/>
      </c>
      <c r="T95" s="45"/>
      <c r="U95" s="46"/>
      <c r="V95" s="47"/>
      <c r="W95" s="47"/>
      <c r="X95" s="41"/>
      <c r="Y95" s="41"/>
      <c r="Z95" s="48"/>
      <c r="AA95" s="48"/>
      <c r="AB95" s="48"/>
      <c r="AC95" s="48"/>
      <c r="AD95" s="49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</row>
    <row r="96" customFormat="false" ht="15" hidden="false" customHeight="true" outlineLevel="0" collapsed="false">
      <c r="A96" s="50"/>
      <c r="B96" s="25"/>
      <c r="C96" s="26"/>
      <c r="D96" s="27"/>
      <c r="E96" s="28" t="str">
        <f aca="false">IF(ISBLANK(C96),"","Vol")</f>
        <v/>
      </c>
      <c r="F96" s="29"/>
      <c r="G96" s="30"/>
      <c r="H96" s="29" t="str">
        <f aca="false">IF(ISBLANK(F96),"",F96)</f>
        <v/>
      </c>
      <c r="I96" s="32" t="str">
        <f aca="false">IF(ISBLANK(G96),"",G96)</f>
        <v/>
      </c>
      <c r="J96" s="34" t="str">
        <f aca="false">IF(OR(ISBLANK(F96),E96&lt;&gt;"Vol"),"",(G96-F96)*24+IF(F96&gt;G96,24,0))</f>
        <v/>
      </c>
      <c r="K96" s="34" t="str">
        <f aca="false">IF(OR(ISBLANK(F96),E96&lt;&gt;"Vol"),"",(I96-H96)*24+IF(F96&gt;G96,24,0))</f>
        <v/>
      </c>
      <c r="L96" s="34" t="str">
        <f aca="false">IF(OR(ISBLANK(F96),E96&lt;&gt;"Mep"),"",(G96-F96)*24+IF(F96&gt;G96,24,0))</f>
        <v/>
      </c>
      <c r="M96" s="34" t="str">
        <f aca="false">IF(OR(E96="Sol",E96="Déleg."),IF(E96="Sol",4,0)+IF(E96="Déleg.",6,0),"")</f>
        <v/>
      </c>
      <c r="N96" s="35"/>
      <c r="O96" s="35"/>
      <c r="P96" s="36" t="str">
        <f aca="false">IF(J96="","",IF(F96&lt;G96,MIN(G96,$N$2)-MIN(F96,$N$2)+MAX(G96,$O$2)-MAX(F96,$O$2),"24:00:00"-MAX(F96,$O$2)+MIN(G96,$N$2)))</f>
        <v/>
      </c>
      <c r="Q96" s="36" t="str">
        <f aca="false">IF(K96="","",IF(H96&lt;I96,MIN(I96,$N$2)-MIN(H96,$N$2)+MAX(I96,$O$2)-MAX(H96,$O$2),"24:00:00"-MAX(H96,$O$2)+MIN(I96,$N$2)))</f>
        <v/>
      </c>
      <c r="R96" s="37" t="str">
        <f aca="false">IF(Q96="","",MAX(P96,Q96)*24)</f>
        <v/>
      </c>
      <c r="S96" s="34" t="str">
        <f aca="false">IF(R96="","",R96*0.2)</f>
        <v/>
      </c>
      <c r="T96" s="34" t="str">
        <f aca="false">IF(COUNTIF(E92:E96,"Vol")&gt;0,AVERAGEIF(E92:E95,"=Vol",K92:K96),"")</f>
        <v/>
      </c>
      <c r="U96" s="51" t="str">
        <f aca="false">IF(T96="","",MAX(70/(21*T96+30),1))</f>
        <v/>
      </c>
      <c r="V96" s="52" t="str">
        <f aca="false">H92</f>
        <v/>
      </c>
      <c r="W96" s="52" t="str">
        <f aca="false">IF(I92&lt;&gt;"",VLOOKUP(1,I92:I96,1,1),"")</f>
        <v/>
      </c>
      <c r="X96" s="34" t="str">
        <f aca="false">IF(W96="","",(W96-V96)*24+IF(V96&gt;W96,24,0)+1.5)</f>
        <v/>
      </c>
      <c r="Y96" s="34" t="str">
        <f aca="false">IF(E92&lt;&gt;"",IF(U96&lt;&gt;"",SUM(J92:J96)*U96,0)+SUM(L92:L96)/2,"")</f>
        <v/>
      </c>
      <c r="Z96" s="34" t="str">
        <f aca="false">IF(X96="","",IF(COUNTIF(E92:E96,"Vol")&gt;0,MAX(5.74,X96),X96)/1.64)</f>
        <v/>
      </c>
      <c r="AA96" s="34" t="str">
        <f aca="false">IF(Y96="","",MAX(Y96,Z96))</f>
        <v/>
      </c>
      <c r="AB96" s="34" t="str">
        <f aca="true">IF(AC96="","",SUM(INDIRECT(ADDRESS(MATCH(0,$B$1:B96,-1), 27,4)):AA96))</f>
        <v/>
      </c>
      <c r="AC96" s="34" t="str">
        <f aca="false">IF(AA96&lt;&gt;"",IF(INDEX($B$1:B96,MATCH(-1,$B$1:B96,-1))*5+MATCH(-1,$B$1:B96,-1)-1=ROW(),INDEX($B$1:B96,MATCH(-1,$B$1:B96,-1))*4,""),"")</f>
        <v/>
      </c>
      <c r="AD96" s="34" t="str">
        <f aca="true">IF(AC96="","",MAX(AC96,SUM(INDIRECT(ADDRESS(MATCH(0,$B$1:B96,-1), 27,4)):AA96)))</f>
        <v/>
      </c>
      <c r="AE96" s="53" t="str">
        <f aca="false">IF(V96&lt;&gt;"",V96-(1.25/24),"")</f>
        <v/>
      </c>
      <c r="AF96" s="53" t="str">
        <f aca="false">IF(W96&lt;&gt;"",W96+(0.5/24),"")</f>
        <v/>
      </c>
      <c r="AG96" s="54" t="str">
        <f aca="false">IF(AF96&lt;&gt;"",IF(AND(AE96&lt;=14/24,AF96&gt;=12/24),1,0)+IF(AND(AE96&lt;=21/24,AF96&gt;=19/24),1,0)+IF(AND(AF96&lt;AE96, AE96&lt;=21/24), 1,0)+IF(AND(AF96&lt;AE96, AF96&gt;=12/24), 1,0),"")</f>
        <v/>
      </c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</row>
    <row r="97" s="59" customFormat="true" ht="39.6" hidden="false" customHeight="true" outlineLevel="0" collapsed="false">
      <c r="A97" s="56" t="str">
        <f aca="false">A1</f>
        <v>Date</v>
      </c>
      <c r="B97" s="3" t="str">
        <f aca="false">B1</f>
        <v>Nb jours d’engagement</v>
      </c>
      <c r="C97" s="3" t="str">
        <f aca="false">C1</f>
        <v>Départ</v>
      </c>
      <c r="D97" s="3" t="str">
        <f aca="false">D1</f>
        <v>Arrivée</v>
      </c>
      <c r="E97" s="57" t="str">
        <f aca="false">E1</f>
        <v>Type</v>
      </c>
      <c r="F97" s="4" t="str">
        <f aca="false">F1</f>
        <v>Départ prog</v>
      </c>
      <c r="G97" s="4" t="str">
        <f aca="false">G1</f>
        <v>Arrivée prog</v>
      </c>
      <c r="H97" s="4" t="str">
        <f aca="false">H1</f>
        <v>Bloc départ</v>
      </c>
      <c r="I97" s="4" t="str">
        <f aca="false">I1</f>
        <v>Bloc arrivée</v>
      </c>
      <c r="J97" s="5" t="str">
        <f aca="false">J1</f>
        <v>HDV Prog / HV100%(r)</v>
      </c>
      <c r="K97" s="5" t="str">
        <f aca="false">K1</f>
        <v>HDV reélles</v>
      </c>
      <c r="L97" s="5" t="str">
        <f aca="false">L1</f>
        <v>MEP</v>
      </c>
      <c r="M97" s="5" t="str">
        <f aca="false">M1</f>
        <v>Hcs / Hcsr</v>
      </c>
      <c r="N97" s="4" t="str">
        <f aca="false">N1</f>
        <v>Fin nuit</v>
      </c>
      <c r="O97" s="4" t="str">
        <f aca="false">O1</f>
        <v>Début nuit</v>
      </c>
      <c r="P97" s="4" t="str">
        <f aca="false">P1</f>
        <v>HDN Prog</v>
      </c>
      <c r="Q97" s="4" t="str">
        <f aca="false">Q1</f>
        <v>HDN Réal</v>
      </c>
      <c r="R97" s="5" t="str">
        <f aca="false">R1</f>
        <v>HDV nuit</v>
      </c>
      <c r="S97" s="5" t="str">
        <f aca="false">S1</f>
        <v>Hcnuit</v>
      </c>
      <c r="T97" s="5" t="str">
        <f aca="false">T1</f>
        <v>Tme</v>
      </c>
      <c r="U97" s="6" t="str">
        <f aca="false">U1</f>
        <v>Cmt</v>
      </c>
      <c r="V97" s="6" t="str">
        <f aca="false">V1</f>
        <v>Premier Bloc</v>
      </c>
      <c r="W97" s="6" t="str">
        <f aca="false">W1</f>
        <v>Dernier Bloc</v>
      </c>
      <c r="X97" s="5" t="str">
        <f aca="false">X1</f>
        <v>TR</v>
      </c>
      <c r="Y97" s="5" t="str">
        <f aca="false">Y1</f>
        <v>Hcv</v>
      </c>
      <c r="Z97" s="5" t="str">
        <f aca="false">Z1</f>
        <v>Hct</v>
      </c>
      <c r="AA97" s="5" t="str">
        <f aca="false">AA1</f>
        <v>H1</v>
      </c>
      <c r="AB97" s="5" t="str">
        <f aca="false">AB1</f>
        <v>∑H1</v>
      </c>
      <c r="AC97" s="5" t="str">
        <f aca="false">AC1</f>
        <v>Hca</v>
      </c>
      <c r="AD97" s="5" t="str">
        <f aca="false">AD1</f>
        <v>H2</v>
      </c>
      <c r="AE97" s="5" t="str">
        <f aca="false">AE1</f>
        <v>Début TS</v>
      </c>
      <c r="AF97" s="5" t="str">
        <f aca="false">AF1</f>
        <v>Fin TS</v>
      </c>
      <c r="AG97" s="5" t="str">
        <f aca="false">AG1</f>
        <v>Indemnités repas</v>
      </c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58"/>
      <c r="DS97" s="58"/>
      <c r="DT97" s="58"/>
      <c r="DU97" s="58"/>
      <c r="DV97" s="58"/>
      <c r="DW97" s="58"/>
      <c r="DX97" s="58"/>
      <c r="DY97" s="58"/>
      <c r="DZ97" s="58"/>
      <c r="EA97" s="58"/>
      <c r="EB97" s="58"/>
      <c r="EC97" s="58"/>
      <c r="ED97" s="58"/>
      <c r="EE97" s="58"/>
      <c r="EF97" s="58"/>
      <c r="EG97" s="58"/>
      <c r="EH97" s="58"/>
      <c r="EI97" s="58"/>
      <c r="EJ97" s="58"/>
      <c r="EK97" s="58"/>
      <c r="EL97" s="58"/>
      <c r="EM97" s="58"/>
      <c r="EN97" s="58"/>
      <c r="EO97" s="58"/>
      <c r="EP97" s="58"/>
      <c r="EQ97" s="58"/>
      <c r="ER97" s="58"/>
      <c r="ES97" s="58"/>
      <c r="ET97" s="58"/>
      <c r="EU97" s="58"/>
      <c r="EV97" s="58"/>
      <c r="EW97" s="58"/>
      <c r="EX97" s="58"/>
      <c r="EY97" s="58"/>
      <c r="EZ97" s="58"/>
      <c r="FA97" s="58"/>
      <c r="FB97" s="58"/>
      <c r="FC97" s="58"/>
      <c r="FD97" s="58"/>
      <c r="FE97" s="58"/>
      <c r="FF97" s="58"/>
      <c r="FG97" s="58"/>
      <c r="FH97" s="58"/>
      <c r="FI97" s="58"/>
      <c r="FJ97" s="58"/>
      <c r="FK97" s="58"/>
      <c r="FL97" s="58"/>
      <c r="FM97" s="58"/>
      <c r="FN97" s="58"/>
      <c r="FO97" s="58"/>
      <c r="FP97" s="58"/>
      <c r="FQ97" s="58"/>
      <c r="FR97" s="58"/>
      <c r="FS97" s="58"/>
      <c r="FT97" s="58"/>
      <c r="FU97" s="58"/>
      <c r="FV97" s="58"/>
      <c r="FW97" s="58"/>
      <c r="FX97" s="58"/>
      <c r="FY97" s="58"/>
      <c r="FZ97" s="58"/>
      <c r="GA97" s="58"/>
      <c r="GB97" s="58"/>
      <c r="GC97" s="58"/>
      <c r="GD97" s="58"/>
      <c r="GE97" s="58"/>
      <c r="GF97" s="58"/>
      <c r="GG97" s="58"/>
      <c r="GH97" s="58"/>
      <c r="GI97" s="58"/>
      <c r="GJ97" s="58"/>
      <c r="GK97" s="58"/>
      <c r="GL97" s="58"/>
      <c r="GM97" s="58"/>
      <c r="GN97" s="58"/>
      <c r="GO97" s="58"/>
      <c r="GP97" s="58"/>
      <c r="GQ97" s="58"/>
      <c r="GR97" s="58"/>
      <c r="GS97" s="58"/>
      <c r="GT97" s="58"/>
      <c r="GU97" s="58"/>
      <c r="GV97" s="58"/>
      <c r="GW97" s="58"/>
      <c r="GX97" s="58"/>
      <c r="GY97" s="58"/>
      <c r="GZ97" s="58"/>
      <c r="HA97" s="58"/>
      <c r="HB97" s="58"/>
      <c r="HC97" s="58"/>
      <c r="HD97" s="58"/>
      <c r="HE97" s="58"/>
      <c r="HF97" s="58"/>
      <c r="HG97" s="58"/>
      <c r="HH97" s="58"/>
      <c r="HI97" s="58"/>
      <c r="HJ97" s="58"/>
      <c r="HK97" s="58"/>
      <c r="HL97" s="58"/>
      <c r="HM97" s="58"/>
      <c r="HN97" s="58"/>
      <c r="HO97" s="58"/>
      <c r="HP97" s="58"/>
      <c r="HQ97" s="58"/>
      <c r="HR97" s="58"/>
      <c r="HS97" s="58"/>
      <c r="HT97" s="58"/>
      <c r="HU97" s="58"/>
      <c r="HV97" s="58"/>
      <c r="HW97" s="58"/>
      <c r="HX97" s="58"/>
      <c r="HY97" s="58"/>
      <c r="HZ97" s="58"/>
      <c r="IA97" s="58"/>
      <c r="IB97" s="58"/>
      <c r="IC97" s="58"/>
      <c r="ID97" s="58"/>
      <c r="IE97" s="58"/>
      <c r="IF97" s="58"/>
      <c r="IG97" s="58"/>
      <c r="IH97" s="58"/>
      <c r="II97" s="58"/>
      <c r="IJ97" s="58"/>
      <c r="IK97" s="58"/>
      <c r="IL97" s="58"/>
      <c r="IM97" s="58"/>
      <c r="IN97" s="58"/>
      <c r="IO97" s="58"/>
      <c r="IP97" s="58"/>
      <c r="IQ97" s="58"/>
      <c r="IR97" s="58"/>
      <c r="IS97" s="58"/>
      <c r="IT97" s="58"/>
      <c r="IU97" s="58"/>
      <c r="IV97" s="58"/>
      <c r="IW97" s="58"/>
      <c r="IX97" s="58"/>
      <c r="IY97" s="58"/>
    </row>
    <row r="98" s="69" customFormat="true" ht="39.6" hidden="false" customHeight="true" outlineLevel="0" collapsed="false">
      <c r="A98" s="56" t="s">
        <v>37</v>
      </c>
      <c r="B98" s="60" t="n">
        <f aca="false">SUM(B2:B96)</f>
        <v>2</v>
      </c>
      <c r="C98" s="60"/>
      <c r="D98" s="60"/>
      <c r="E98" s="61"/>
      <c r="F98" s="62"/>
      <c r="G98" s="62"/>
      <c r="H98" s="62"/>
      <c r="I98" s="62"/>
      <c r="J98" s="63" t="n">
        <f aca="false">SUM(J2:J96)</f>
        <v>3.66666666666667</v>
      </c>
      <c r="K98" s="64" t="n">
        <f aca="false">SUM(K2:K96)</f>
        <v>3.66666666666667</v>
      </c>
      <c r="L98" s="64"/>
      <c r="M98" s="64" t="n">
        <f aca="false">SUM(M2:M96)</f>
        <v>0</v>
      </c>
      <c r="N98" s="62"/>
      <c r="O98" s="62"/>
      <c r="P98" s="62"/>
      <c r="Q98" s="62"/>
      <c r="R98" s="64" t="n">
        <f aca="false">SUM(R2:R96)</f>
        <v>3.5</v>
      </c>
      <c r="S98" s="64" t="n">
        <f aca="false">SUM(S2:S96)</f>
        <v>0.700000000000001</v>
      </c>
      <c r="T98" s="64" t="n">
        <f aca="false">AVERAGE(T2:T96)</f>
        <v>1.20833333333333</v>
      </c>
      <c r="U98" s="65"/>
      <c r="V98" s="65"/>
      <c r="W98" s="65"/>
      <c r="X98" s="64"/>
      <c r="Y98" s="64"/>
      <c r="Z98" s="64"/>
      <c r="AA98" s="64"/>
      <c r="AB98" s="64"/>
      <c r="AC98" s="64"/>
      <c r="AD98" s="64" t="n">
        <f aca="false">SUM(AD2:AD96)</f>
        <v>8</v>
      </c>
      <c r="AE98" s="66"/>
      <c r="AF98" s="67"/>
      <c r="AG98" s="68" t="n">
        <f aca="false">SUM(AG2:AG96)</f>
        <v>0</v>
      </c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  <c r="DI98" s="67"/>
      <c r="DJ98" s="67"/>
      <c r="DK98" s="67"/>
      <c r="DL98" s="67"/>
      <c r="DM98" s="67"/>
      <c r="DN98" s="67"/>
      <c r="DO98" s="67"/>
      <c r="DP98" s="67"/>
      <c r="DQ98" s="67"/>
      <c r="DR98" s="67"/>
      <c r="DS98" s="67"/>
      <c r="DT98" s="67"/>
      <c r="DU98" s="67"/>
      <c r="DV98" s="67"/>
      <c r="DW98" s="67"/>
      <c r="DX98" s="67"/>
      <c r="DY98" s="67"/>
      <c r="DZ98" s="67"/>
      <c r="EA98" s="67"/>
      <c r="EB98" s="67"/>
      <c r="EC98" s="67"/>
      <c r="ED98" s="67"/>
      <c r="EE98" s="67"/>
      <c r="EF98" s="67"/>
      <c r="EG98" s="67"/>
      <c r="EH98" s="67"/>
      <c r="EI98" s="67"/>
      <c r="EJ98" s="67"/>
      <c r="EK98" s="67"/>
      <c r="EL98" s="67"/>
      <c r="EM98" s="67"/>
      <c r="EN98" s="67"/>
      <c r="EO98" s="67"/>
      <c r="EP98" s="67"/>
      <c r="EQ98" s="67"/>
      <c r="ER98" s="67"/>
      <c r="ES98" s="67"/>
      <c r="ET98" s="67"/>
      <c r="EU98" s="67"/>
      <c r="EV98" s="67"/>
      <c r="EW98" s="67"/>
      <c r="EX98" s="67"/>
      <c r="EY98" s="67"/>
      <c r="EZ98" s="67"/>
      <c r="FA98" s="67"/>
      <c r="FB98" s="67"/>
      <c r="FC98" s="67"/>
      <c r="FD98" s="67"/>
      <c r="FE98" s="67"/>
      <c r="FF98" s="67"/>
      <c r="FG98" s="67"/>
      <c r="FH98" s="67"/>
      <c r="FI98" s="67"/>
      <c r="FJ98" s="67"/>
      <c r="FK98" s="67"/>
      <c r="FL98" s="67"/>
      <c r="FM98" s="67"/>
      <c r="FN98" s="67"/>
      <c r="FO98" s="67"/>
      <c r="FP98" s="67"/>
      <c r="FQ98" s="67"/>
      <c r="FR98" s="67"/>
      <c r="FS98" s="67"/>
      <c r="FT98" s="67"/>
      <c r="FU98" s="67"/>
      <c r="FV98" s="67"/>
      <c r="FW98" s="67"/>
      <c r="FX98" s="67"/>
      <c r="FY98" s="67"/>
      <c r="FZ98" s="67"/>
      <c r="GA98" s="67"/>
      <c r="GB98" s="67"/>
      <c r="GC98" s="67"/>
      <c r="GD98" s="67"/>
      <c r="GE98" s="67"/>
      <c r="GF98" s="67"/>
      <c r="GG98" s="67"/>
      <c r="GH98" s="67"/>
      <c r="GI98" s="67"/>
      <c r="GJ98" s="67"/>
      <c r="GK98" s="67"/>
      <c r="GL98" s="67"/>
      <c r="GM98" s="67"/>
      <c r="GN98" s="67"/>
      <c r="GO98" s="67"/>
      <c r="GP98" s="67"/>
      <c r="GQ98" s="67"/>
      <c r="GR98" s="67"/>
      <c r="GS98" s="67"/>
      <c r="GT98" s="67"/>
      <c r="GU98" s="67"/>
      <c r="GV98" s="67"/>
      <c r="GW98" s="67"/>
      <c r="GX98" s="67"/>
      <c r="GY98" s="67"/>
      <c r="GZ98" s="67"/>
      <c r="HA98" s="67"/>
      <c r="HB98" s="67"/>
      <c r="HC98" s="67"/>
      <c r="HD98" s="67"/>
      <c r="HE98" s="67"/>
      <c r="HF98" s="67"/>
      <c r="HG98" s="67"/>
      <c r="HH98" s="67"/>
      <c r="HI98" s="67"/>
      <c r="HJ98" s="67"/>
      <c r="HK98" s="67"/>
      <c r="HL98" s="67"/>
      <c r="HM98" s="67"/>
      <c r="HN98" s="67"/>
      <c r="HO98" s="67"/>
      <c r="HP98" s="67"/>
      <c r="HQ98" s="67"/>
      <c r="HR98" s="67"/>
      <c r="HS98" s="67"/>
      <c r="HT98" s="67"/>
      <c r="HU98" s="67"/>
      <c r="HV98" s="67"/>
      <c r="HW98" s="67"/>
      <c r="HX98" s="67"/>
      <c r="HY98" s="67"/>
      <c r="HZ98" s="67"/>
      <c r="IA98" s="67"/>
      <c r="IB98" s="67"/>
      <c r="IC98" s="67"/>
      <c r="ID98" s="67"/>
      <c r="IE98" s="67"/>
      <c r="IF98" s="67"/>
      <c r="IG98" s="67"/>
      <c r="IH98" s="67"/>
      <c r="II98" s="67"/>
      <c r="IJ98" s="67"/>
      <c r="IK98" s="67"/>
      <c r="IL98" s="67"/>
      <c r="IM98" s="67"/>
      <c r="IN98" s="67"/>
      <c r="IO98" s="67"/>
      <c r="IP98" s="67"/>
      <c r="IQ98" s="67"/>
      <c r="IR98" s="67"/>
      <c r="IS98" s="67"/>
      <c r="IT98" s="67"/>
      <c r="IU98" s="67"/>
      <c r="IV98" s="67"/>
      <c r="IW98" s="67"/>
      <c r="IX98" s="67"/>
      <c r="IY98" s="67"/>
    </row>
    <row r="99" customFormat="false" ht="18.6" hidden="false" customHeight="true" outlineLevel="0" collapsed="false">
      <c r="A99" s="70"/>
      <c r="B99" s="70"/>
      <c r="C99" s="70"/>
      <c r="D99" s="70"/>
      <c r="E99" s="70"/>
      <c r="F99" s="71"/>
      <c r="G99" s="71"/>
      <c r="H99" s="71"/>
      <c r="I99" s="71"/>
      <c r="J99" s="72"/>
      <c r="K99" s="72"/>
      <c r="L99" s="72"/>
      <c r="M99" s="72"/>
      <c r="N99" s="73"/>
      <c r="O99" s="73"/>
      <c r="P99" s="71"/>
      <c r="Q99" s="71"/>
      <c r="R99" s="72"/>
      <c r="S99" s="72"/>
      <c r="T99" s="72"/>
      <c r="U99" s="74"/>
      <c r="V99" s="74"/>
      <c r="W99" s="74"/>
      <c r="X99" s="72"/>
      <c r="Y99" s="72"/>
      <c r="Z99" s="72"/>
      <c r="AA99" s="72"/>
      <c r="AB99" s="72"/>
      <c r="AC99" s="72"/>
      <c r="AD99" s="72"/>
      <c r="AE99" s="72"/>
      <c r="AF99" s="72"/>
      <c r="AG99" s="72"/>
    </row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</sheetData>
  <dataValidations count="1">
    <dataValidation allowBlank="true" operator="equal" showDropDown="false" showErrorMessage="true" showInputMessage="true" sqref="E2:E96" type="list">
      <formula1>"Vol,Mep,Sol,Déleg."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B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5" activeCellId="0" sqref="G15"/>
    </sheetView>
  </sheetViews>
  <sheetFormatPr defaultRowHeight="12.8"/>
  <cols>
    <col collapsed="false" hidden="false" max="1" min="1" style="75" width="18.5222222222222"/>
    <col collapsed="false" hidden="false" max="2" min="2" style="76" width="18.5222222222222"/>
    <col collapsed="false" hidden="false" max="3" min="3" style="77" width="8.36296296296296"/>
    <col collapsed="false" hidden="false" max="4" min="4" style="77" width="6.77407407407407"/>
    <col collapsed="false" hidden="false" max="5" min="5" style="77" width="2.05925925925926"/>
    <col collapsed="false" hidden="false" max="6" min="6" style="77" width="9.32222222222222"/>
    <col collapsed="false" hidden="false" max="7" min="7" style="77" width="4.41481481481481"/>
    <col collapsed="false" hidden="false" max="8" min="8" style="77" width="7.15185185185185"/>
    <col collapsed="false" hidden="false" max="9" min="9" style="77" width="5.35555555555556"/>
    <col collapsed="false" hidden="false" max="10" min="10" style="77" width="8.36296296296296"/>
    <col collapsed="false" hidden="false" max="11" min="11" style="77" width="9.6037037037037"/>
    <col collapsed="false" hidden="false" max="12" min="12" style="77" width="2.05925925925926"/>
    <col collapsed="false" hidden="false" max="13" min="13" style="77" width="7.43333333333333"/>
    <col collapsed="false" hidden="false" max="14" min="14" style="77" width="4.03703703703704"/>
    <col collapsed="false" hidden="false" max="15" min="15" style="77" width="4.12962962962963"/>
    <col collapsed="false" hidden="false" max="16" min="16" style="77" width="8.66296296296296"/>
    <col collapsed="false" hidden="false" max="17" min="17" style="77" width="3.94444444444444"/>
    <col collapsed="false" hidden="false" max="18" min="18" style="77" width="7.71481481481482"/>
    <col collapsed="false" hidden="false" max="19" min="19" style="77" width="9.04074074074074"/>
    <col collapsed="false" hidden="false" max="20" min="20" style="77" width="7.71481481481482"/>
    <col collapsed="false" hidden="false" max="25" min="21" style="77" width="8.36296296296296"/>
    <col collapsed="false" hidden="false" max="26" min="26" style="77" width="3.0962962962963"/>
    <col collapsed="false" hidden="false" max="27" min="27" style="77" width="4.41481481481481"/>
    <col collapsed="false" hidden="false" max="28" min="28" style="77" width="8.36296296296296"/>
    <col collapsed="false" hidden="false" max="29" min="29" style="77" width="3.18888888888889"/>
    <col collapsed="false" hidden="false" max="30" min="30" style="77" width="4.41481481481481"/>
    <col collapsed="false" hidden="false" max="1025" min="31" style="77" width="8.36296296296296"/>
  </cols>
  <sheetData>
    <row r="1" customFormat="false" ht="15" hidden="false" customHeight="false" outlineLevel="0" collapsed="false">
      <c r="A1" s="78" t="s">
        <v>38</v>
      </c>
      <c r="B1" s="79" t="n">
        <v>0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U1" s="80"/>
      <c r="V1" s="80"/>
      <c r="W1" s="80"/>
      <c r="X1" s="81"/>
      <c r="Y1" s="81"/>
      <c r="AB1" s="81"/>
    </row>
    <row r="2" customFormat="false" ht="15" hidden="false" customHeight="false" outlineLevel="0" collapsed="false">
      <c r="A2" s="78" t="s">
        <v>39</v>
      </c>
      <c r="B2" s="82" t="s">
        <v>40</v>
      </c>
      <c r="C2" s="0"/>
      <c r="D2" s="0"/>
      <c r="E2" s="0"/>
      <c r="F2" s="0"/>
      <c r="G2" s="83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U2" s="80"/>
      <c r="V2" s="80"/>
      <c r="W2" s="80"/>
      <c r="X2" s="81"/>
      <c r="Y2" s="81"/>
    </row>
    <row r="3" customFormat="false" ht="15" hidden="false" customHeight="false" outlineLevel="0" collapsed="false">
      <c r="A3" s="84"/>
      <c r="B3" s="85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</row>
    <row r="4" customFormat="false" ht="15" hidden="false" customHeight="false" outlineLevel="0" collapsed="false">
      <c r="A4" s="86" t="s">
        <v>41</v>
      </c>
      <c r="B4" s="87" t="n">
        <f aca="false">IF(B2="CDB",1200,800)*1.02^B1</f>
        <v>800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</row>
    <row r="5" customFormat="false" ht="15" hidden="false" customHeight="false" outlineLevel="0" collapsed="false">
      <c r="A5" s="86" t="s">
        <v>42</v>
      </c>
      <c r="B5" s="88" t="n">
        <f aca="false">IF(B2="CDB",98.06,51.52)*1.02^B1</f>
        <v>51.52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</row>
    <row r="6" customFormat="false" ht="15" hidden="false" customHeight="false" outlineLevel="0" collapsed="false">
      <c r="A6" s="78" t="s">
        <v>43</v>
      </c>
      <c r="B6" s="88" t="n">
        <f aca="false">IF(B2="CDB",121.5,64.33)*1.02^B1</f>
        <v>64.33</v>
      </c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</row>
    <row r="7" customFormat="false" ht="15" hidden="false" customHeight="false" outlineLevel="0" collapsed="false">
      <c r="A7" s="78" t="s">
        <v>44</v>
      </c>
      <c r="B7" s="88" t="n">
        <f aca="false">B4+65*B5</f>
        <v>4148.8</v>
      </c>
      <c r="C7" s="83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</row>
    <row r="8" customFormat="false" ht="15" hidden="false" customHeight="false" outlineLevel="0" collapsed="false">
      <c r="A8" s="78"/>
      <c r="B8" s="89"/>
      <c r="C8" s="83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</row>
    <row r="9" customFormat="false" ht="15" hidden="false" customHeight="false" outlineLevel="0" collapsed="false">
      <c r="A9" s="78" t="s">
        <v>45</v>
      </c>
      <c r="B9" s="90" t="n">
        <f aca="false">Planning!M98+Planning!S98+Planning!AD98</f>
        <v>8.7</v>
      </c>
      <c r="C9" s="83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</row>
    <row r="10" customFormat="false" ht="15" hidden="false" customHeight="false" outlineLevel="0" collapsed="false">
      <c r="A10" s="84"/>
      <c r="B10" s="85"/>
      <c r="C10" s="0"/>
      <c r="D10" s="91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</row>
    <row r="11" customFormat="false" ht="15" hidden="false" customHeight="false" outlineLevel="0" collapsed="false">
      <c r="A11" s="86" t="s">
        <v>46</v>
      </c>
      <c r="B11" s="79" t="n">
        <v>0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</row>
    <row r="12" customFormat="false" ht="15" hidden="false" customHeight="false" outlineLevel="0" collapsed="false">
      <c r="A12" s="86" t="s">
        <v>47</v>
      </c>
      <c r="B12" s="90" t="n">
        <f aca="false">B11*2.17</f>
        <v>0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</row>
    <row r="13" customFormat="false" ht="15" hidden="false" customHeight="false" outlineLevel="0" collapsed="false">
      <c r="A13" s="86"/>
      <c r="B13" s="9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</row>
    <row r="14" customFormat="false" ht="15" hidden="false" customHeight="false" outlineLevel="0" collapsed="false">
      <c r="A14" s="86" t="s">
        <v>48</v>
      </c>
      <c r="B14" s="90" t="n">
        <f aca="false">75-B11*2.5</f>
        <v>75</v>
      </c>
      <c r="C14" s="83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</row>
    <row r="15" customFormat="false" ht="15" hidden="false" customHeight="false" outlineLevel="0" collapsed="false">
      <c r="A15" s="78" t="s">
        <v>49</v>
      </c>
      <c r="B15" s="90" t="n">
        <f aca="false">MAX(0,B9-B14)</f>
        <v>0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</row>
    <row r="16" customFormat="false" ht="15" hidden="false" customHeight="false" outlineLevel="0" collapsed="false">
      <c r="A16" s="84"/>
      <c r="B16" s="85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</row>
    <row r="17" customFormat="false" ht="15" hidden="false" customHeight="false" outlineLevel="0" collapsed="false">
      <c r="A17" s="84" t="s">
        <v>50</v>
      </c>
      <c r="B17" s="92" t="n">
        <f aca="false">B7-B12*B5</f>
        <v>4148.8</v>
      </c>
      <c r="C17" s="0"/>
      <c r="D17" s="91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</row>
    <row r="18" customFormat="false" ht="15" hidden="false" customHeight="false" outlineLevel="0" collapsed="false">
      <c r="A18" s="86" t="s">
        <v>51</v>
      </c>
      <c r="B18" s="87" t="n">
        <f aca="false">(MIN(B14,B9)-MIN(65,B9)+B12)*B5</f>
        <v>0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</row>
    <row r="19" customFormat="false" ht="15" hidden="false" customHeight="false" outlineLevel="0" collapsed="false">
      <c r="A19" s="78" t="s">
        <v>52</v>
      </c>
      <c r="B19" s="87" t="n">
        <f aca="false">B15*(B6+B4/75)*1.25</f>
        <v>0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</row>
    <row r="20" customFormat="false" ht="15" hidden="false" customHeight="false" outlineLevel="0" collapsed="false">
      <c r="A20" s="84"/>
      <c r="B20" s="92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</row>
    <row r="21" customFormat="false" ht="15" hidden="false" customHeight="false" outlineLevel="0" collapsed="false">
      <c r="A21" s="84" t="s">
        <v>47</v>
      </c>
      <c r="B21" s="92" t="n">
        <f aca="false">B12*B5</f>
        <v>0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</row>
    <row r="22" customFormat="false" ht="15" hidden="false" customHeight="false" outlineLevel="0" collapsed="false">
      <c r="A22" s="84"/>
      <c r="B22" s="92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</row>
    <row r="23" customFormat="false" ht="15" hidden="false" customHeight="false" outlineLevel="0" collapsed="false">
      <c r="A23" s="84" t="s">
        <v>53</v>
      </c>
      <c r="B23" s="92" t="n">
        <v>0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</row>
    <row r="24" customFormat="false" ht="15" hidden="false" customHeight="false" outlineLevel="0" collapsed="false">
      <c r="A24" s="84"/>
      <c r="B24" s="85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</row>
    <row r="25" customFormat="false" ht="15" hidden="false" customHeight="false" outlineLevel="0" collapsed="false">
      <c r="A25" s="84" t="s">
        <v>54</v>
      </c>
      <c r="B25" s="92" t="n">
        <v>100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</row>
    <row r="26" customFormat="false" ht="15" hidden="false" customHeight="false" outlineLevel="0" collapsed="false">
      <c r="A26" s="84" t="s">
        <v>55</v>
      </c>
      <c r="B26" s="92" t="n">
        <v>22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</row>
    <row r="27" customFormat="false" ht="15" hidden="false" customHeight="false" outlineLevel="0" collapsed="false">
      <c r="A27" s="84" t="s">
        <v>32</v>
      </c>
      <c r="B27" s="92" t="n">
        <f aca="false">Planning!AG98*22</f>
        <v>0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</row>
    <row r="28" customFormat="false" ht="15" hidden="false" customHeight="false" outlineLevel="0" collapsed="false">
      <c r="A28" s="84"/>
      <c r="B28" s="85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</row>
    <row r="29" customFormat="false" ht="28.15" hidden="false" customHeight="true" outlineLevel="0" collapsed="false">
      <c r="A29" s="78" t="s">
        <v>56</v>
      </c>
      <c r="B29" s="93" t="n">
        <f aca="false">B7+B18+B19+B23+B25+B26+B27</f>
        <v>4270.8</v>
      </c>
      <c r="C29" s="0"/>
      <c r="D29" s="0"/>
      <c r="E29" s="83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</row>
    <row r="30" customFormat="false" ht="28.15" hidden="false" customHeight="true" outlineLevel="0" collapsed="false">
      <c r="A30" s="94" t="s">
        <v>57</v>
      </c>
      <c r="B30" s="95" t="n">
        <f aca="false">B29*0.8</f>
        <v>3416.64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</row>
  </sheetData>
  <dataValidations count="2">
    <dataValidation allowBlank="true" operator="equal" showDropDown="false" showErrorMessage="true" showInputMessage="true" sqref="B1" type="list">
      <formula1>"0,1,2,3,4,5,6,7,8,9,10,11,12,13,14,15,16,17,18,19,20"</formula1>
      <formula2>0</formula2>
    </dataValidation>
    <dataValidation allowBlank="true" operator="equal" showDropDown="false" showErrorMessage="true" showInputMessage="true" sqref="B2" type="list">
      <formula1>"OPL,CDB"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2014-07-28T13:52:20Z</dcterms:created>
  <dc:creator>Adrien</dc:creator>
  <dc:language>fr-FR</dc:language>
  <dcterms:modified xsi:type="dcterms:W3CDTF">2014-08-04T01:10:56Z</dcterms:modified>
  <cp:revision>0</cp:revision>
</cp:coreProperties>
</file>