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2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3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4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5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6.xml" ContentType="application/vnd.openxmlformats-officedocument.drawing+xml"/>
  <Override PartName="/xl/charts/chart5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H-Tech\Documents\Atmel\"/>
    </mc:Choice>
  </mc:AlternateContent>
  <xr:revisionPtr revIDLastSave="0" documentId="13_ncr:1_{DD4D7537-2243-4642-B9CE-1B8D1DEE2ECE}" xr6:coauthVersionLast="47" xr6:coauthVersionMax="47" xr10:uidLastSave="{00000000-0000-0000-0000-000000000000}"/>
  <bookViews>
    <workbookView xWindow="9405" yWindow="0" windowWidth="19500" windowHeight="15585" tabRatio="500" activeTab="2" xr2:uid="{00000000-000D-0000-FFFF-FFFF00000000}"/>
  </bookViews>
  <sheets>
    <sheet name="Hoja de Pruebas" sheetId="32" r:id="rId1"/>
    <sheet name="GraficasAjustadasPositivo 17Bar" sheetId="3" r:id="rId2"/>
    <sheet name="Graficas de Nivel" sheetId="33" r:id="rId3"/>
    <sheet name="GraficasAjustadasPositivo 20Bar" sheetId="31" r:id="rId4"/>
    <sheet name="Calibracion" sheetId="30" r:id="rId5"/>
    <sheet name="Sheet1" sheetId="1" r:id="rId6"/>
    <sheet name="2.5V" sheetId="2" r:id="rId7"/>
    <sheet name="GraficasAjustadas Negativas" sheetId="4" r:id="rId8"/>
    <sheet name="Hoja1" sheetId="5" r:id="rId9"/>
    <sheet name="Hoja2" sheetId="6" r:id="rId10"/>
    <sheet name="Calibracion por sensor" sheetId="7" r:id="rId11"/>
    <sheet name="Hoja8" sheetId="8" r:id="rId12"/>
    <sheet name="Hoja9" sheetId="9" r:id="rId13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7" i="33" l="1"/>
  <c r="D24" i="33"/>
  <c r="A24" i="33" s="1"/>
  <c r="D23" i="33"/>
  <c r="A23" i="33" s="1"/>
  <c r="A8" i="33"/>
  <c r="D5" i="33"/>
  <c r="A5" i="33" s="1"/>
  <c r="D4" i="33"/>
  <c r="A4" i="33" s="1"/>
  <c r="B27" i="33" l="1"/>
  <c r="B28" i="33" s="1"/>
  <c r="B8" i="33"/>
  <c r="A9" i="33" s="1"/>
  <c r="A73" i="31"/>
  <c r="D70" i="31"/>
  <c r="A70" i="31"/>
  <c r="D69" i="31"/>
  <c r="A69" i="31" s="1"/>
  <c r="B73" i="31" s="1"/>
  <c r="A57" i="31"/>
  <c r="D54" i="31"/>
  <c r="A54" i="31"/>
  <c r="D53" i="31"/>
  <c r="A53" i="31" s="1"/>
  <c r="B57" i="31" s="1"/>
  <c r="A24" i="31"/>
  <c r="D21" i="31"/>
  <c r="A21" i="31"/>
  <c r="D20" i="31"/>
  <c r="A20" i="31" s="1"/>
  <c r="B24" i="31" s="1"/>
  <c r="A41" i="31"/>
  <c r="D38" i="31"/>
  <c r="A38" i="31"/>
  <c r="D37" i="31"/>
  <c r="A37" i="31" s="1"/>
  <c r="B41" i="31" s="1"/>
  <c r="A74" i="31" l="1"/>
  <c r="M15" i="33"/>
  <c r="M14" i="33"/>
  <c r="B58" i="31"/>
  <c r="A28" i="33"/>
  <c r="M25" i="33" s="1"/>
  <c r="N24" i="33"/>
  <c r="N26" i="33"/>
  <c r="N27" i="33"/>
  <c r="N28" i="33"/>
  <c r="N29" i="33"/>
  <c r="N30" i="33"/>
  <c r="L30" i="33" s="1"/>
  <c r="N32" i="33"/>
  <c r="N35" i="33"/>
  <c r="N36" i="33"/>
  <c r="N25" i="33"/>
  <c r="N31" i="33"/>
  <c r="L31" i="33" s="1"/>
  <c r="N33" i="33"/>
  <c r="N34" i="33"/>
  <c r="N23" i="33"/>
  <c r="M28" i="33"/>
  <c r="M29" i="33"/>
  <c r="M30" i="33"/>
  <c r="M31" i="33"/>
  <c r="M33" i="33"/>
  <c r="M34" i="33"/>
  <c r="M36" i="33"/>
  <c r="M24" i="33"/>
  <c r="P24" i="33" s="1"/>
  <c r="M32" i="33"/>
  <c r="M35" i="33"/>
  <c r="M23" i="33"/>
  <c r="B9" i="33"/>
  <c r="N6" i="33"/>
  <c r="N4" i="33"/>
  <c r="N16" i="33"/>
  <c r="N9" i="33"/>
  <c r="N5" i="33"/>
  <c r="N8" i="33"/>
  <c r="N12" i="33"/>
  <c r="L12" i="33" s="1"/>
  <c r="N11" i="33"/>
  <c r="L11" i="33" s="1"/>
  <c r="N7" i="33"/>
  <c r="M7" i="33"/>
  <c r="M17" i="33"/>
  <c r="M13" i="33"/>
  <c r="M8" i="33"/>
  <c r="M4" i="33"/>
  <c r="M11" i="33"/>
  <c r="M10" i="33"/>
  <c r="M6" i="33"/>
  <c r="M9" i="33"/>
  <c r="M5" i="33"/>
  <c r="M12" i="33"/>
  <c r="M16" i="33"/>
  <c r="A25" i="31"/>
  <c r="M21" i="31" s="1"/>
  <c r="B74" i="31"/>
  <c r="A58" i="31"/>
  <c r="B25" i="31"/>
  <c r="A42" i="31"/>
  <c r="M41" i="31" s="1"/>
  <c r="M37" i="31"/>
  <c r="M49" i="31"/>
  <c r="B42" i="31"/>
  <c r="D4" i="31"/>
  <c r="A4" i="31" s="1"/>
  <c r="D18" i="3"/>
  <c r="A8" i="31"/>
  <c r="D5" i="31"/>
  <c r="A5" i="31" s="1"/>
  <c r="N79" i="31" l="1"/>
  <c r="N76" i="31"/>
  <c r="N77" i="31"/>
  <c r="N73" i="31"/>
  <c r="N81" i="31"/>
  <c r="L81" i="31" s="1"/>
  <c r="N69" i="31"/>
  <c r="N70" i="31"/>
  <c r="N78" i="31"/>
  <c r="N72" i="31"/>
  <c r="N74" i="31"/>
  <c r="N75" i="31"/>
  <c r="N71" i="31"/>
  <c r="N80" i="31"/>
  <c r="M45" i="31"/>
  <c r="N57" i="31"/>
  <c r="N65" i="31"/>
  <c r="L65" i="31" s="1"/>
  <c r="N61" i="31"/>
  <c r="N56" i="31"/>
  <c r="N53" i="31"/>
  <c r="N58" i="31"/>
  <c r="N60" i="31"/>
  <c r="N55" i="31"/>
  <c r="N64" i="31"/>
  <c r="N59" i="31"/>
  <c r="N62" i="31"/>
  <c r="L62" i="31" s="1"/>
  <c r="N63" i="31"/>
  <c r="N54" i="31"/>
  <c r="M39" i="31"/>
  <c r="M42" i="31"/>
  <c r="M46" i="31"/>
  <c r="M43" i="31"/>
  <c r="M27" i="33"/>
  <c r="P27" i="33" s="1"/>
  <c r="M26" i="33"/>
  <c r="P26" i="33" s="1"/>
  <c r="M47" i="31"/>
  <c r="N10" i="33"/>
  <c r="N15" i="33"/>
  <c r="L15" i="33" s="1"/>
  <c r="N14" i="33"/>
  <c r="L14" i="33" s="1"/>
  <c r="L34" i="33"/>
  <c r="M38" i="31"/>
  <c r="P38" i="31" s="1"/>
  <c r="M61" i="31"/>
  <c r="M54" i="31"/>
  <c r="M56" i="31"/>
  <c r="P56" i="31" s="1"/>
  <c r="M58" i="31"/>
  <c r="P58" i="31" s="1"/>
  <c r="M53" i="31"/>
  <c r="P53" i="31" s="1"/>
  <c r="M63" i="31"/>
  <c r="M64" i="31"/>
  <c r="M59" i="31"/>
  <c r="P59" i="31" s="1"/>
  <c r="M60" i="31"/>
  <c r="M57" i="31"/>
  <c r="M65" i="31"/>
  <c r="M62" i="31"/>
  <c r="M55" i="31"/>
  <c r="M44" i="31"/>
  <c r="M48" i="31"/>
  <c r="L33" i="33"/>
  <c r="M77" i="31"/>
  <c r="M74" i="31"/>
  <c r="M75" i="31"/>
  <c r="M70" i="31"/>
  <c r="P70" i="31" s="1"/>
  <c r="M78" i="31"/>
  <c r="M71" i="31"/>
  <c r="P71" i="31" s="1"/>
  <c r="M79" i="31"/>
  <c r="M80" i="31"/>
  <c r="M73" i="31"/>
  <c r="P73" i="31" s="1"/>
  <c r="M81" i="31"/>
  <c r="M72" i="31"/>
  <c r="M69" i="31"/>
  <c r="M76" i="31"/>
  <c r="P25" i="33"/>
  <c r="L36" i="33"/>
  <c r="P23" i="33"/>
  <c r="L35" i="33"/>
  <c r="P29" i="33"/>
  <c r="L32" i="33"/>
  <c r="P28" i="33"/>
  <c r="N13" i="33"/>
  <c r="L13" i="33" s="1"/>
  <c r="N17" i="33"/>
  <c r="L17" i="33" s="1"/>
  <c r="R4" i="33"/>
  <c r="P5" i="33"/>
  <c r="L16" i="33"/>
  <c r="P6" i="33"/>
  <c r="P7" i="33"/>
  <c r="P10" i="33"/>
  <c r="P9" i="33"/>
  <c r="P4" i="33"/>
  <c r="P8" i="33"/>
  <c r="M29" i="31"/>
  <c r="M23" i="31"/>
  <c r="M26" i="31"/>
  <c r="M30" i="31"/>
  <c r="M31" i="31"/>
  <c r="M24" i="31"/>
  <c r="M25" i="31"/>
  <c r="M27" i="31"/>
  <c r="M32" i="31"/>
  <c r="M20" i="31"/>
  <c r="M28" i="31"/>
  <c r="M22" i="31"/>
  <c r="N21" i="31"/>
  <c r="P21" i="31" s="1"/>
  <c r="N29" i="31"/>
  <c r="N22" i="31"/>
  <c r="P22" i="31" s="1"/>
  <c r="N30" i="31"/>
  <c r="N23" i="31"/>
  <c r="N31" i="31"/>
  <c r="N24" i="31"/>
  <c r="N26" i="31"/>
  <c r="N27" i="31"/>
  <c r="N28" i="31"/>
  <c r="N32" i="31"/>
  <c r="N20" i="31"/>
  <c r="N25" i="31"/>
  <c r="M40" i="31"/>
  <c r="N38" i="31"/>
  <c r="N39" i="31"/>
  <c r="N40" i="31"/>
  <c r="P40" i="31" s="1"/>
  <c r="N41" i="31"/>
  <c r="P41" i="31" s="1"/>
  <c r="N42" i="31"/>
  <c r="N43" i="31"/>
  <c r="N44" i="31"/>
  <c r="L44" i="31" s="1"/>
  <c r="N45" i="31"/>
  <c r="N46" i="31"/>
  <c r="N47" i="31"/>
  <c r="L47" i="31" s="1"/>
  <c r="N37" i="31"/>
  <c r="P37" i="31" s="1"/>
  <c r="N48" i="31"/>
  <c r="L48" i="31" s="1"/>
  <c r="N49" i="31"/>
  <c r="L49" i="31" s="1"/>
  <c r="B8" i="31"/>
  <c r="B9" i="31" s="1"/>
  <c r="H9" i="9"/>
  <c r="I9" i="9" s="1"/>
  <c r="C9" i="9"/>
  <c r="D9" i="9" s="1"/>
  <c r="H8" i="9"/>
  <c r="I8" i="9" s="1"/>
  <c r="C8" i="9"/>
  <c r="D8" i="9" s="1"/>
  <c r="H7" i="9"/>
  <c r="I7" i="9" s="1"/>
  <c r="C7" i="9"/>
  <c r="D7" i="9" s="1"/>
  <c r="H6" i="9"/>
  <c r="I6" i="9" s="1"/>
  <c r="C6" i="9"/>
  <c r="D6" i="9" s="1"/>
  <c r="H5" i="9"/>
  <c r="I5" i="9" s="1"/>
  <c r="C5" i="9"/>
  <c r="D5" i="9" s="1"/>
  <c r="H4" i="9"/>
  <c r="I4" i="9" s="1"/>
  <c r="C4" i="9"/>
  <c r="D4" i="9" s="1"/>
  <c r="H3" i="9"/>
  <c r="I3" i="9" s="1"/>
  <c r="C3" i="9"/>
  <c r="D3" i="9" s="1"/>
  <c r="H2" i="9"/>
  <c r="I2" i="9" s="1"/>
  <c r="C2" i="9"/>
  <c r="D2" i="9" s="1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E6" i="5"/>
  <c r="A3" i="5"/>
  <c r="A2" i="5"/>
  <c r="A142" i="4"/>
  <c r="D139" i="4"/>
  <c r="A139" i="4" s="1"/>
  <c r="D138" i="4"/>
  <c r="A138" i="4"/>
  <c r="L138" i="4" s="1"/>
  <c r="A127" i="4"/>
  <c r="D124" i="4"/>
  <c r="A124" i="4" s="1"/>
  <c r="D123" i="4"/>
  <c r="A123" i="4" s="1"/>
  <c r="L123" i="4" s="1"/>
  <c r="A112" i="4"/>
  <c r="D109" i="4"/>
  <c r="A109" i="4" s="1"/>
  <c r="D108" i="4"/>
  <c r="A108" i="4" s="1"/>
  <c r="L108" i="4" s="1"/>
  <c r="A97" i="4"/>
  <c r="D94" i="4"/>
  <c r="A94" i="4" s="1"/>
  <c r="D93" i="4"/>
  <c r="A93" i="4"/>
  <c r="L93" i="4" s="1"/>
  <c r="A82" i="4"/>
  <c r="D79" i="4"/>
  <c r="A79" i="4" s="1"/>
  <c r="D78" i="4"/>
  <c r="A78" i="4" s="1"/>
  <c r="L78" i="4" s="1"/>
  <c r="A67" i="4"/>
  <c r="D64" i="4"/>
  <c r="A64" i="4" s="1"/>
  <c r="D63" i="4"/>
  <c r="A63" i="4" s="1"/>
  <c r="L63" i="4" s="1"/>
  <c r="A52" i="4"/>
  <c r="D49" i="4"/>
  <c r="A49" i="4" s="1"/>
  <c r="B52" i="4" s="1"/>
  <c r="D48" i="4"/>
  <c r="A48" i="4"/>
  <c r="L48" i="4" s="1"/>
  <c r="P37" i="4"/>
  <c r="A37" i="4"/>
  <c r="R34" i="4"/>
  <c r="D34" i="4"/>
  <c r="A34" i="4"/>
  <c r="T33" i="4"/>
  <c r="T34" i="4" s="1"/>
  <c r="T35" i="4" s="1"/>
  <c r="D33" i="4"/>
  <c r="A33" i="4"/>
  <c r="L33" i="4" s="1"/>
  <c r="A22" i="4"/>
  <c r="D19" i="4"/>
  <c r="A19" i="4" s="1"/>
  <c r="D18" i="4"/>
  <c r="A18" i="4"/>
  <c r="L18" i="4" s="1"/>
  <c r="A7" i="4"/>
  <c r="D4" i="4"/>
  <c r="A4" i="4" s="1"/>
  <c r="D3" i="4"/>
  <c r="A3" i="4" s="1"/>
  <c r="L3" i="4" s="1"/>
  <c r="A427" i="3"/>
  <c r="D424" i="3"/>
  <c r="A424" i="3" s="1"/>
  <c r="D423" i="3"/>
  <c r="A423" i="3"/>
  <c r="L423" i="3" s="1"/>
  <c r="A412" i="3"/>
  <c r="D409" i="3"/>
  <c r="A409" i="3" s="1"/>
  <c r="D408" i="3"/>
  <c r="A408" i="3"/>
  <c r="L408" i="3" s="1"/>
  <c r="A397" i="3"/>
  <c r="D394" i="3"/>
  <c r="A394" i="3" s="1"/>
  <c r="D393" i="3"/>
  <c r="A393" i="3" s="1"/>
  <c r="L393" i="3" s="1"/>
  <c r="A382" i="3"/>
  <c r="D379" i="3"/>
  <c r="A379" i="3" s="1"/>
  <c r="D378" i="3"/>
  <c r="A378" i="3"/>
  <c r="L378" i="3" s="1"/>
  <c r="A367" i="3"/>
  <c r="D364" i="3"/>
  <c r="A364" i="3" s="1"/>
  <c r="D363" i="3"/>
  <c r="A363" i="3"/>
  <c r="L363" i="3" s="1"/>
  <c r="A352" i="3"/>
  <c r="D349" i="3"/>
  <c r="A349" i="3" s="1"/>
  <c r="D348" i="3"/>
  <c r="A348" i="3" s="1"/>
  <c r="L348" i="3" s="1"/>
  <c r="A337" i="3"/>
  <c r="D334" i="3"/>
  <c r="A334" i="3" s="1"/>
  <c r="D333" i="3"/>
  <c r="A333" i="3" s="1"/>
  <c r="L333" i="3" s="1"/>
  <c r="A322" i="3"/>
  <c r="D319" i="3"/>
  <c r="A319" i="3" s="1"/>
  <c r="D318" i="3"/>
  <c r="A318" i="3" s="1"/>
  <c r="L318" i="3" s="1"/>
  <c r="A307" i="3"/>
  <c r="D304" i="3"/>
  <c r="A304" i="3"/>
  <c r="D303" i="3"/>
  <c r="A303" i="3" s="1"/>
  <c r="L303" i="3" s="1"/>
  <c r="A292" i="3"/>
  <c r="D289" i="3"/>
  <c r="A289" i="3" s="1"/>
  <c r="D288" i="3"/>
  <c r="A277" i="3"/>
  <c r="D274" i="3"/>
  <c r="A274" i="3"/>
  <c r="D273" i="3"/>
  <c r="A273" i="3" s="1"/>
  <c r="L273" i="3" s="1"/>
  <c r="A262" i="3"/>
  <c r="D259" i="3"/>
  <c r="A259" i="3" s="1"/>
  <c r="D258" i="3"/>
  <c r="A247" i="3"/>
  <c r="D244" i="3"/>
  <c r="A244" i="3" s="1"/>
  <c r="D243" i="3"/>
  <c r="A232" i="3"/>
  <c r="D229" i="3"/>
  <c r="A229" i="3" s="1"/>
  <c r="D228" i="3"/>
  <c r="A217" i="3"/>
  <c r="D214" i="3"/>
  <c r="A214" i="3"/>
  <c r="D213" i="3"/>
  <c r="A202" i="3"/>
  <c r="D199" i="3"/>
  <c r="A199" i="3" s="1"/>
  <c r="D198" i="3"/>
  <c r="A187" i="3"/>
  <c r="D184" i="3"/>
  <c r="A184" i="3"/>
  <c r="D183" i="3"/>
  <c r="A172" i="3"/>
  <c r="D169" i="3"/>
  <c r="A169" i="3"/>
  <c r="D168" i="3"/>
  <c r="A168" i="3" s="1"/>
  <c r="A157" i="3"/>
  <c r="D154" i="3"/>
  <c r="A154" i="3" s="1"/>
  <c r="D153" i="3"/>
  <c r="A142" i="3"/>
  <c r="D139" i="3"/>
  <c r="A139" i="3" s="1"/>
  <c r="D138" i="3"/>
  <c r="A138" i="3" s="1"/>
  <c r="L138" i="3" s="1"/>
  <c r="A127" i="3"/>
  <c r="D124" i="3"/>
  <c r="A124" i="3" s="1"/>
  <c r="D123" i="3"/>
  <c r="A123" i="3" s="1"/>
  <c r="L123" i="3" s="1"/>
  <c r="A112" i="3"/>
  <c r="D109" i="3"/>
  <c r="A109" i="3" s="1"/>
  <c r="D108" i="3"/>
  <c r="A97" i="3"/>
  <c r="D94" i="3"/>
  <c r="A94" i="3" s="1"/>
  <c r="D93" i="3"/>
  <c r="A82" i="3"/>
  <c r="D79" i="3"/>
  <c r="A79" i="3" s="1"/>
  <c r="D78" i="3"/>
  <c r="A67" i="3"/>
  <c r="D64" i="3"/>
  <c r="A64" i="3" s="1"/>
  <c r="D63" i="3"/>
  <c r="A63" i="3" s="1"/>
  <c r="L63" i="3" s="1"/>
  <c r="A52" i="3"/>
  <c r="D49" i="3"/>
  <c r="A49" i="3" s="1"/>
  <c r="D48" i="3"/>
  <c r="A48" i="3" s="1"/>
  <c r="L48" i="3" s="1"/>
  <c r="A37" i="3"/>
  <c r="D34" i="3"/>
  <c r="A34" i="3" s="1"/>
  <c r="D33" i="3"/>
  <c r="A33" i="3" s="1"/>
  <c r="L33" i="3" s="1"/>
  <c r="A22" i="3"/>
  <c r="D19" i="3"/>
  <c r="A19" i="3" s="1"/>
  <c r="A18" i="3"/>
  <c r="A7" i="3"/>
  <c r="D4" i="3"/>
  <c r="A4" i="3" s="1"/>
  <c r="B7" i="3" s="1"/>
  <c r="D3" i="3"/>
  <c r="A3" i="3"/>
  <c r="A288" i="3" s="1"/>
  <c r="L288" i="3" s="1"/>
  <c r="P39" i="2"/>
  <c r="P38" i="2"/>
  <c r="P37" i="2"/>
  <c r="P36" i="2"/>
  <c r="P35" i="2"/>
  <c r="P34" i="2"/>
  <c r="D34" i="2"/>
  <c r="A34" i="2" s="1"/>
  <c r="P33" i="2"/>
  <c r="D33" i="2"/>
  <c r="A33" i="2" s="1"/>
  <c r="P32" i="2"/>
  <c r="P31" i="2"/>
  <c r="P30" i="2"/>
  <c r="L29" i="2"/>
  <c r="L28" i="2"/>
  <c r="L27" i="2"/>
  <c r="L26" i="2"/>
  <c r="L25" i="2"/>
  <c r="P24" i="2"/>
  <c r="P23" i="2"/>
  <c r="P22" i="2"/>
  <c r="P21" i="2"/>
  <c r="P20" i="2"/>
  <c r="P19" i="2"/>
  <c r="D19" i="2"/>
  <c r="A19" i="2" s="1"/>
  <c r="P18" i="2"/>
  <c r="D18" i="2"/>
  <c r="P15" i="2"/>
  <c r="L14" i="2"/>
  <c r="L13" i="2"/>
  <c r="L12" i="2"/>
  <c r="L11" i="2"/>
  <c r="L10" i="2"/>
  <c r="P9" i="2"/>
  <c r="P8" i="2"/>
  <c r="P7" i="2"/>
  <c r="P6" i="2"/>
  <c r="P5" i="2"/>
  <c r="P4" i="2"/>
  <c r="D4" i="2"/>
  <c r="A4" i="2" s="1"/>
  <c r="P3" i="2"/>
  <c r="D3" i="2"/>
  <c r="A3" i="2"/>
  <c r="R47" i="1"/>
  <c r="O44" i="1" s="1"/>
  <c r="S44" i="1" s="1"/>
  <c r="Y46" i="1"/>
  <c r="Y45" i="1"/>
  <c r="Y44" i="1"/>
  <c r="Y43" i="1"/>
  <c r="S43" i="1"/>
  <c r="Y42" i="1"/>
  <c r="S42" i="1"/>
  <c r="Y41" i="1"/>
  <c r="S41" i="1"/>
  <c r="Y40" i="1"/>
  <c r="Y39" i="1"/>
  <c r="S39" i="1"/>
  <c r="Y38" i="1"/>
  <c r="S38" i="1"/>
  <c r="Y37" i="1"/>
  <c r="S37" i="1"/>
  <c r="I37" i="1"/>
  <c r="J37" i="1" s="1"/>
  <c r="K37" i="1" s="1"/>
  <c r="H37" i="1"/>
  <c r="Y36" i="1"/>
  <c r="S36" i="1"/>
  <c r="Y35" i="1"/>
  <c r="S35" i="1"/>
  <c r="Y34" i="1"/>
  <c r="Y33" i="1"/>
  <c r="S33" i="1"/>
  <c r="Y32" i="1"/>
  <c r="S32" i="1"/>
  <c r="Y31" i="1"/>
  <c r="S31" i="1"/>
  <c r="Y30" i="1"/>
  <c r="S30" i="1"/>
  <c r="Y29" i="1"/>
  <c r="S29" i="1"/>
  <c r="Y28" i="1"/>
  <c r="S28" i="1"/>
  <c r="Y27" i="1"/>
  <c r="S27" i="1"/>
  <c r="Y26" i="1"/>
  <c r="S26" i="1"/>
  <c r="M26" i="1"/>
  <c r="B26" i="1"/>
  <c r="B32" i="1" s="1"/>
  <c r="D32" i="1" s="1"/>
  <c r="E32" i="1" s="1"/>
  <c r="H32" i="1" s="1"/>
  <c r="I32" i="1" s="1"/>
  <c r="J32" i="1" s="1"/>
  <c r="K32" i="1" s="1"/>
  <c r="Y25" i="1"/>
  <c r="S25" i="1"/>
  <c r="Y24" i="1"/>
  <c r="S24" i="1"/>
  <c r="B24" i="1"/>
  <c r="B25" i="1" s="1"/>
  <c r="D25" i="1" s="1"/>
  <c r="E25" i="1" s="1"/>
  <c r="Y23" i="1"/>
  <c r="Y22" i="1"/>
  <c r="Y21" i="1"/>
  <c r="Y20" i="1"/>
  <c r="Y19" i="1"/>
  <c r="O19" i="1"/>
  <c r="O18" i="1"/>
  <c r="O17" i="1"/>
  <c r="U16" i="1"/>
  <c r="Y16" i="1" s="1"/>
  <c r="O16" i="1"/>
  <c r="Y15" i="1"/>
  <c r="U15" i="1"/>
  <c r="O15" i="1"/>
  <c r="Y14" i="1"/>
  <c r="Y13" i="1"/>
  <c r="O13" i="1"/>
  <c r="Y12" i="1"/>
  <c r="O12" i="1"/>
  <c r="Y11" i="1"/>
  <c r="O11" i="1"/>
  <c r="Y10" i="1"/>
  <c r="O10" i="1"/>
  <c r="E10" i="1"/>
  <c r="Q9" i="1"/>
  <c r="O9" i="1"/>
  <c r="A9" i="1"/>
  <c r="O8" i="1"/>
  <c r="A8" i="1"/>
  <c r="W7" i="1"/>
  <c r="Y7" i="1" s="1"/>
  <c r="O7" i="1"/>
  <c r="E7" i="1"/>
  <c r="Y6" i="1"/>
  <c r="S6" i="1"/>
  <c r="E6" i="1"/>
  <c r="Y5" i="1"/>
  <c r="S5" i="1"/>
  <c r="E5" i="1"/>
  <c r="Y4" i="1"/>
  <c r="S4" i="1"/>
  <c r="E4" i="1"/>
  <c r="Y3" i="1"/>
  <c r="S3" i="1"/>
  <c r="A3" i="1"/>
  <c r="L80" i="31" l="1"/>
  <c r="L46" i="31"/>
  <c r="B67" i="4"/>
  <c r="B127" i="4"/>
  <c r="B29" i="1"/>
  <c r="D29" i="1" s="1"/>
  <c r="A153" i="3"/>
  <c r="L153" i="3" s="1"/>
  <c r="P75" i="31"/>
  <c r="L63" i="31"/>
  <c r="A78" i="3"/>
  <c r="L78" i="3" s="1"/>
  <c r="B157" i="3"/>
  <c r="B158" i="3" s="1"/>
  <c r="B142" i="4"/>
  <c r="P43" i="31"/>
  <c r="L30" i="31"/>
  <c r="P74" i="31"/>
  <c r="P54" i="31"/>
  <c r="B97" i="4"/>
  <c r="B98" i="4" s="1"/>
  <c r="P42" i="31"/>
  <c r="L78" i="31"/>
  <c r="L29" i="31"/>
  <c r="L64" i="31"/>
  <c r="B30" i="1"/>
  <c r="D30" i="1" s="1"/>
  <c r="B8" i="3"/>
  <c r="N14" i="3" s="1"/>
  <c r="A93" i="3"/>
  <c r="L93" i="3" s="1"/>
  <c r="B52" i="3"/>
  <c r="B53" i="3" s="1"/>
  <c r="P39" i="31"/>
  <c r="L60" i="31"/>
  <c r="C52" i="6"/>
  <c r="P55" i="31"/>
  <c r="A108" i="3"/>
  <c r="L108" i="3" s="1"/>
  <c r="B112" i="4"/>
  <c r="A113" i="4" s="1"/>
  <c r="P69" i="31"/>
  <c r="P25" i="31"/>
  <c r="P72" i="31"/>
  <c r="L76" i="31"/>
  <c r="B37" i="3"/>
  <c r="A38" i="3" s="1"/>
  <c r="P57" i="31"/>
  <c r="L79" i="31"/>
  <c r="P26" i="31"/>
  <c r="P20" i="31"/>
  <c r="L32" i="31"/>
  <c r="L27" i="31"/>
  <c r="P24" i="31"/>
  <c r="L31" i="31"/>
  <c r="P23" i="31"/>
  <c r="A9" i="31"/>
  <c r="M7" i="31" s="1"/>
  <c r="M10" i="31"/>
  <c r="M6" i="31"/>
  <c r="M13" i="31"/>
  <c r="N16" i="31"/>
  <c r="N9" i="31"/>
  <c r="N10" i="31"/>
  <c r="N15" i="31"/>
  <c r="N13" i="31"/>
  <c r="N8" i="31"/>
  <c r="N12" i="31"/>
  <c r="N6" i="31"/>
  <c r="N5" i="31"/>
  <c r="N14" i="31"/>
  <c r="N4" i="31"/>
  <c r="N7" i="31"/>
  <c r="N11" i="31"/>
  <c r="B322" i="3"/>
  <c r="A323" i="3" s="1"/>
  <c r="B22" i="3"/>
  <c r="A23" i="3" s="1"/>
  <c r="B142" i="3"/>
  <c r="B187" i="3"/>
  <c r="A188" i="3" s="1"/>
  <c r="B23" i="3"/>
  <c r="B67" i="3"/>
  <c r="B68" i="3" s="1"/>
  <c r="B143" i="3"/>
  <c r="B188" i="3"/>
  <c r="B232" i="3"/>
  <c r="B233" i="3" s="1"/>
  <c r="B337" i="3"/>
  <c r="A338" i="3" s="1"/>
  <c r="B112" i="3"/>
  <c r="A113" i="3" s="1"/>
  <c r="N9" i="3"/>
  <c r="N5" i="3"/>
  <c r="N7" i="3"/>
  <c r="N3" i="3"/>
  <c r="N11" i="3"/>
  <c r="N10" i="3"/>
  <c r="N6" i="3"/>
  <c r="N15" i="3"/>
  <c r="I29" i="1"/>
  <c r="J29" i="1" s="1"/>
  <c r="K29" i="1" s="1"/>
  <c r="E29" i="1"/>
  <c r="H29" i="1" s="1"/>
  <c r="B113" i="3"/>
  <c r="B38" i="3"/>
  <c r="B82" i="3"/>
  <c r="B83" i="3" s="1"/>
  <c r="B292" i="3"/>
  <c r="A293" i="3" s="1"/>
  <c r="B293" i="3"/>
  <c r="I30" i="1"/>
  <c r="J30" i="1" s="1"/>
  <c r="K30" i="1" s="1"/>
  <c r="E30" i="1"/>
  <c r="H30" i="1" s="1"/>
  <c r="B127" i="3"/>
  <c r="A128" i="3" s="1"/>
  <c r="L168" i="3"/>
  <c r="B172" i="3"/>
  <c r="B173" i="3" s="1"/>
  <c r="B31" i="1"/>
  <c r="D31" i="1" s="1"/>
  <c r="B7" i="4"/>
  <c r="A8" i="4" s="1"/>
  <c r="A258" i="3"/>
  <c r="B307" i="3"/>
  <c r="B308" i="3" s="1"/>
  <c r="A68" i="4"/>
  <c r="B128" i="4"/>
  <c r="A128" i="4"/>
  <c r="D26" i="1"/>
  <c r="E26" i="1" s="1"/>
  <c r="H26" i="1" s="1"/>
  <c r="I26" i="1" s="1"/>
  <c r="J26" i="1" s="1"/>
  <c r="K26" i="1" s="1"/>
  <c r="A198" i="3"/>
  <c r="L198" i="3" s="1"/>
  <c r="A228" i="3"/>
  <c r="L228" i="3" s="1"/>
  <c r="A53" i="4"/>
  <c r="B82" i="4"/>
  <c r="B28" i="1"/>
  <c r="B352" i="3"/>
  <c r="B353" i="3" s="1"/>
  <c r="B368" i="3"/>
  <c r="B382" i="3"/>
  <c r="B383" i="3" s="1"/>
  <c r="B398" i="3"/>
  <c r="B412" i="3"/>
  <c r="B413" i="3" s="1"/>
  <c r="A38" i="4"/>
  <c r="A143" i="3"/>
  <c r="B33" i="1"/>
  <c r="D33" i="1" s="1"/>
  <c r="B22" i="4"/>
  <c r="B23" i="4" s="1"/>
  <c r="A8" i="3"/>
  <c r="B143" i="4"/>
  <c r="A143" i="4"/>
  <c r="A98" i="4"/>
  <c r="A183" i="3"/>
  <c r="L183" i="3" s="1"/>
  <c r="B27" i="1"/>
  <c r="D27" i="1" s="1"/>
  <c r="A243" i="3"/>
  <c r="L243" i="3" s="1"/>
  <c r="B427" i="3"/>
  <c r="A428" i="3" s="1"/>
  <c r="A213" i="3"/>
  <c r="L213" i="3" s="1"/>
  <c r="B277" i="3"/>
  <c r="B367" i="3"/>
  <c r="A368" i="3" s="1"/>
  <c r="B397" i="3"/>
  <c r="A398" i="3" s="1"/>
  <c r="B37" i="4"/>
  <c r="B38" i="4"/>
  <c r="B53" i="4"/>
  <c r="B68" i="4"/>
  <c r="B202" i="3" l="1"/>
  <c r="A203" i="3" s="1"/>
  <c r="A308" i="3"/>
  <c r="B113" i="4"/>
  <c r="B8" i="4"/>
  <c r="A158" i="3"/>
  <c r="N12" i="3"/>
  <c r="N13" i="3"/>
  <c r="B128" i="3"/>
  <c r="M8" i="31"/>
  <c r="P8" i="31" s="1"/>
  <c r="N8" i="3"/>
  <c r="B97" i="3"/>
  <c r="M12" i="31"/>
  <c r="B247" i="3"/>
  <c r="A248" i="3" s="1"/>
  <c r="M252" i="3" s="1"/>
  <c r="N4" i="3"/>
  <c r="A53" i="3"/>
  <c r="M49" i="3" s="1"/>
  <c r="M4" i="31"/>
  <c r="P4" i="31" s="1"/>
  <c r="P6" i="31"/>
  <c r="M11" i="31"/>
  <c r="M14" i="31"/>
  <c r="M15" i="31"/>
  <c r="M16" i="31"/>
  <c r="L16" i="31" s="1"/>
  <c r="M5" i="31"/>
  <c r="M9" i="31"/>
  <c r="L11" i="31"/>
  <c r="L14" i="31"/>
  <c r="P5" i="31"/>
  <c r="P9" i="31"/>
  <c r="L13" i="31"/>
  <c r="P10" i="31"/>
  <c r="L15" i="31"/>
  <c r="P7" i="31"/>
  <c r="B323" i="3"/>
  <c r="B338" i="3"/>
  <c r="N236" i="3"/>
  <c r="N240" i="3"/>
  <c r="N231" i="3"/>
  <c r="N235" i="3"/>
  <c r="N230" i="3"/>
  <c r="N234" i="3"/>
  <c r="N229" i="3"/>
  <c r="N239" i="3"/>
  <c r="N233" i="3"/>
  <c r="N228" i="3"/>
  <c r="N238" i="3"/>
  <c r="N232" i="3"/>
  <c r="N237" i="3"/>
  <c r="N27" i="4"/>
  <c r="N26" i="4"/>
  <c r="N30" i="4"/>
  <c r="N21" i="4"/>
  <c r="N22" i="4"/>
  <c r="N20" i="4"/>
  <c r="N29" i="4"/>
  <c r="N19" i="4"/>
  <c r="N28" i="4"/>
  <c r="N18" i="4"/>
  <c r="N25" i="4"/>
  <c r="N24" i="4"/>
  <c r="N23" i="4"/>
  <c r="N176" i="3"/>
  <c r="N171" i="3"/>
  <c r="N175" i="3"/>
  <c r="N170" i="3"/>
  <c r="N180" i="3"/>
  <c r="N174" i="3"/>
  <c r="N169" i="3"/>
  <c r="N179" i="3"/>
  <c r="N173" i="3"/>
  <c r="N178" i="3"/>
  <c r="N168" i="3"/>
  <c r="N177" i="3"/>
  <c r="N172" i="3"/>
  <c r="M30" i="3"/>
  <c r="M21" i="3"/>
  <c r="M29" i="3"/>
  <c r="M24" i="3"/>
  <c r="M20" i="3"/>
  <c r="M28" i="3"/>
  <c r="M23" i="3"/>
  <c r="M19" i="3"/>
  <c r="M27" i="3"/>
  <c r="M22" i="3"/>
  <c r="M18" i="3"/>
  <c r="M26" i="3"/>
  <c r="M25" i="3"/>
  <c r="N432" i="3"/>
  <c r="N417" i="3"/>
  <c r="N402" i="3"/>
  <c r="N387" i="3"/>
  <c r="N372" i="3"/>
  <c r="N357" i="3"/>
  <c r="N431" i="3"/>
  <c r="N416" i="3"/>
  <c r="N401" i="3"/>
  <c r="N386" i="3"/>
  <c r="N371" i="3"/>
  <c r="N356" i="3"/>
  <c r="N311" i="3"/>
  <c r="N435" i="3"/>
  <c r="N426" i="3"/>
  <c r="N420" i="3"/>
  <c r="N411" i="3"/>
  <c r="N405" i="3"/>
  <c r="N396" i="3"/>
  <c r="N390" i="3"/>
  <c r="N381" i="3"/>
  <c r="N375" i="3"/>
  <c r="N366" i="3"/>
  <c r="N360" i="3"/>
  <c r="N351" i="3"/>
  <c r="N315" i="3"/>
  <c r="N306" i="3"/>
  <c r="N425" i="3"/>
  <c r="N403" i="3"/>
  <c r="N394" i="3"/>
  <c r="N383" i="3"/>
  <c r="N373" i="3"/>
  <c r="N364" i="3"/>
  <c r="N353" i="3"/>
  <c r="N308" i="3"/>
  <c r="N413" i="3"/>
  <c r="N434" i="3"/>
  <c r="N424" i="3"/>
  <c r="N412" i="3"/>
  <c r="N393" i="3"/>
  <c r="N382" i="3"/>
  <c r="N363" i="3"/>
  <c r="N352" i="3"/>
  <c r="N433" i="3"/>
  <c r="N423" i="3"/>
  <c r="N400" i="3"/>
  <c r="N370" i="3"/>
  <c r="N314" i="3"/>
  <c r="N307" i="3"/>
  <c r="N410" i="3"/>
  <c r="N399" i="3"/>
  <c r="N389" i="3"/>
  <c r="N380" i="3"/>
  <c r="N369" i="3"/>
  <c r="N359" i="3"/>
  <c r="N350" i="3"/>
  <c r="N313" i="3"/>
  <c r="N430" i="3"/>
  <c r="N419" i="3"/>
  <c r="N409" i="3"/>
  <c r="N398" i="3"/>
  <c r="N388" i="3"/>
  <c r="N379" i="3"/>
  <c r="N368" i="3"/>
  <c r="N358" i="3"/>
  <c r="N349" i="3"/>
  <c r="N312" i="3"/>
  <c r="N305" i="3"/>
  <c r="N429" i="3"/>
  <c r="N418" i="3"/>
  <c r="N408" i="3"/>
  <c r="N397" i="3"/>
  <c r="N378" i="3"/>
  <c r="N367" i="3"/>
  <c r="N348" i="3"/>
  <c r="N304" i="3"/>
  <c r="N428" i="3"/>
  <c r="N427" i="3"/>
  <c r="N385" i="3"/>
  <c r="N355" i="3"/>
  <c r="N310" i="3"/>
  <c r="N415" i="3"/>
  <c r="N404" i="3"/>
  <c r="N395" i="3"/>
  <c r="N384" i="3"/>
  <c r="N374" i="3"/>
  <c r="N365" i="3"/>
  <c r="N354" i="3"/>
  <c r="N309" i="3"/>
  <c r="N303" i="3"/>
  <c r="N414" i="3"/>
  <c r="M298" i="3"/>
  <c r="M293" i="3"/>
  <c r="M289" i="3"/>
  <c r="M292" i="3"/>
  <c r="M288" i="3"/>
  <c r="M296" i="3"/>
  <c r="M295" i="3"/>
  <c r="M300" i="3"/>
  <c r="M299" i="3"/>
  <c r="M291" i="3"/>
  <c r="M297" i="3"/>
  <c r="M290" i="3"/>
  <c r="P290" i="3" s="1"/>
  <c r="M294" i="3"/>
  <c r="N74" i="3"/>
  <c r="N69" i="3"/>
  <c r="N65" i="3"/>
  <c r="N73" i="3"/>
  <c r="N68" i="3"/>
  <c r="N64" i="3"/>
  <c r="N72" i="3"/>
  <c r="N67" i="3"/>
  <c r="N63" i="3"/>
  <c r="N71" i="3"/>
  <c r="N70" i="3"/>
  <c r="N75" i="3"/>
  <c r="N66" i="3"/>
  <c r="M208" i="3"/>
  <c r="M203" i="3"/>
  <c r="M199" i="3"/>
  <c r="M202" i="3"/>
  <c r="M198" i="3"/>
  <c r="M200" i="3"/>
  <c r="M210" i="3"/>
  <c r="M204" i="3"/>
  <c r="M209" i="3"/>
  <c r="M207" i="3"/>
  <c r="M206" i="3"/>
  <c r="M201" i="3"/>
  <c r="M205" i="3"/>
  <c r="M253" i="3"/>
  <c r="M248" i="3"/>
  <c r="M244" i="3"/>
  <c r="M247" i="3"/>
  <c r="M243" i="3"/>
  <c r="M250" i="3"/>
  <c r="M254" i="3"/>
  <c r="N89" i="3"/>
  <c r="N84" i="3"/>
  <c r="N80" i="3"/>
  <c r="N88" i="3"/>
  <c r="N83" i="3"/>
  <c r="N79" i="3"/>
  <c r="N87" i="3"/>
  <c r="N82" i="3"/>
  <c r="N78" i="3"/>
  <c r="N86" i="3"/>
  <c r="N85" i="3"/>
  <c r="N81" i="3"/>
  <c r="N90" i="3"/>
  <c r="N12" i="4"/>
  <c r="N11" i="4"/>
  <c r="N15" i="4"/>
  <c r="N6" i="4"/>
  <c r="N10" i="4"/>
  <c r="N9" i="4"/>
  <c r="N8" i="4"/>
  <c r="N7" i="4"/>
  <c r="N5" i="4"/>
  <c r="N14" i="4"/>
  <c r="L14" i="4" s="1"/>
  <c r="N4" i="4"/>
  <c r="N13" i="4"/>
  <c r="N3" i="4"/>
  <c r="N149" i="3"/>
  <c r="N144" i="3"/>
  <c r="N140" i="3"/>
  <c r="N148" i="3"/>
  <c r="N143" i="3"/>
  <c r="N139" i="3"/>
  <c r="N147" i="3"/>
  <c r="N142" i="3"/>
  <c r="N138" i="3"/>
  <c r="N146" i="3"/>
  <c r="N145" i="3"/>
  <c r="N150" i="3"/>
  <c r="N141" i="3"/>
  <c r="I33" i="1"/>
  <c r="J33" i="1" s="1"/>
  <c r="K33" i="1" s="1"/>
  <c r="E33" i="1"/>
  <c r="H33" i="1" s="1"/>
  <c r="N29" i="3"/>
  <c r="L29" i="3" s="1"/>
  <c r="N24" i="3"/>
  <c r="N20" i="3"/>
  <c r="N28" i="3"/>
  <c r="N23" i="3"/>
  <c r="N19" i="3"/>
  <c r="N27" i="3"/>
  <c r="N22" i="3"/>
  <c r="N18" i="3"/>
  <c r="N26" i="3"/>
  <c r="L26" i="3" s="1"/>
  <c r="N25" i="3"/>
  <c r="L25" i="3" s="1"/>
  <c r="N30" i="3"/>
  <c r="L30" i="3" s="1"/>
  <c r="N21" i="3"/>
  <c r="N296" i="3"/>
  <c r="L296" i="3" s="1"/>
  <c r="N300" i="3"/>
  <c r="L300" i="3" s="1"/>
  <c r="N291" i="3"/>
  <c r="N299" i="3"/>
  <c r="L299" i="3" s="1"/>
  <c r="N292" i="3"/>
  <c r="N298" i="3"/>
  <c r="N297" i="3"/>
  <c r="N290" i="3"/>
  <c r="N295" i="3"/>
  <c r="N289" i="3"/>
  <c r="N294" i="3"/>
  <c r="N293" i="3"/>
  <c r="N288" i="3"/>
  <c r="M193" i="3"/>
  <c r="M188" i="3"/>
  <c r="M184" i="3"/>
  <c r="M187" i="3"/>
  <c r="M183" i="3"/>
  <c r="M192" i="3"/>
  <c r="M191" i="3"/>
  <c r="M186" i="3"/>
  <c r="M190" i="3"/>
  <c r="M185" i="3"/>
  <c r="M195" i="3"/>
  <c r="M189" i="3"/>
  <c r="M194" i="3"/>
  <c r="M165" i="3"/>
  <c r="M156" i="3"/>
  <c r="M164" i="3"/>
  <c r="M159" i="3"/>
  <c r="M155" i="3"/>
  <c r="M163" i="3"/>
  <c r="M158" i="3"/>
  <c r="P158" i="3" s="1"/>
  <c r="M154" i="3"/>
  <c r="P154" i="3" s="1"/>
  <c r="M162" i="3"/>
  <c r="M157" i="3"/>
  <c r="P157" i="3" s="1"/>
  <c r="M153" i="3"/>
  <c r="M161" i="3"/>
  <c r="M160" i="3"/>
  <c r="N326" i="3"/>
  <c r="N330" i="3"/>
  <c r="N321" i="3"/>
  <c r="N324" i="3"/>
  <c r="N318" i="3"/>
  <c r="N323" i="3"/>
  <c r="N322" i="3"/>
  <c r="N329" i="3"/>
  <c r="N328" i="3"/>
  <c r="N320" i="3"/>
  <c r="N327" i="3"/>
  <c r="N319" i="3"/>
  <c r="N325" i="3"/>
  <c r="M37" i="4"/>
  <c r="M41" i="4"/>
  <c r="M40" i="4"/>
  <c r="M33" i="4"/>
  <c r="M45" i="4"/>
  <c r="M36" i="4"/>
  <c r="M44" i="4"/>
  <c r="M39" i="4"/>
  <c r="M43" i="4"/>
  <c r="M38" i="4"/>
  <c r="M42" i="4"/>
  <c r="M35" i="4"/>
  <c r="P35" i="4" s="1"/>
  <c r="M34" i="4"/>
  <c r="M13" i="4"/>
  <c r="M8" i="4"/>
  <c r="P8" i="4" s="1"/>
  <c r="M4" i="4"/>
  <c r="P4" i="4" s="1"/>
  <c r="M12" i="4"/>
  <c r="M7" i="4"/>
  <c r="M3" i="4"/>
  <c r="M11" i="4"/>
  <c r="M10" i="4"/>
  <c r="M9" i="4"/>
  <c r="P9" i="4" s="1"/>
  <c r="M6" i="4"/>
  <c r="M15" i="4"/>
  <c r="M5" i="4"/>
  <c r="M14" i="4"/>
  <c r="B203" i="3"/>
  <c r="B34" i="1"/>
  <c r="D34" i="1" s="1"/>
  <c r="E34" i="1" s="1"/>
  <c r="H34" i="1" s="1"/>
  <c r="I34" i="1" s="1"/>
  <c r="J34" i="1" s="1"/>
  <c r="K34" i="1" s="1"/>
  <c r="D28" i="1"/>
  <c r="E28" i="1" s="1"/>
  <c r="H28" i="1" s="1"/>
  <c r="I28" i="1" s="1"/>
  <c r="J28" i="1" s="1"/>
  <c r="K28" i="1" s="1"/>
  <c r="B35" i="1"/>
  <c r="D35" i="1" s="1"/>
  <c r="N164" i="3"/>
  <c r="L164" i="3" s="1"/>
  <c r="N159" i="3"/>
  <c r="N155" i="3"/>
  <c r="N163" i="3"/>
  <c r="N158" i="3"/>
  <c r="N154" i="3"/>
  <c r="N162" i="3"/>
  <c r="N157" i="3"/>
  <c r="N153" i="3"/>
  <c r="N161" i="3"/>
  <c r="N160" i="3"/>
  <c r="L160" i="3" s="1"/>
  <c r="N165" i="3"/>
  <c r="N156" i="3"/>
  <c r="A383" i="3"/>
  <c r="A353" i="3"/>
  <c r="B83" i="4"/>
  <c r="A83" i="4"/>
  <c r="B428" i="3"/>
  <c r="A233" i="3"/>
  <c r="A23" i="4"/>
  <c r="E31" i="1"/>
  <c r="H31" i="1" s="1"/>
  <c r="I31" i="1"/>
  <c r="J31" i="1" s="1"/>
  <c r="K31" i="1" s="1"/>
  <c r="N44" i="3"/>
  <c r="N39" i="3"/>
  <c r="N35" i="3"/>
  <c r="N43" i="3"/>
  <c r="N38" i="3"/>
  <c r="N34" i="3"/>
  <c r="N42" i="3"/>
  <c r="N37" i="3"/>
  <c r="N33" i="3"/>
  <c r="N41" i="3"/>
  <c r="N40" i="3"/>
  <c r="N45" i="3"/>
  <c r="N36" i="3"/>
  <c r="M72" i="4"/>
  <c r="M67" i="4"/>
  <c r="M63" i="4"/>
  <c r="M71" i="4"/>
  <c r="M70" i="4"/>
  <c r="M75" i="4"/>
  <c r="M66" i="4"/>
  <c r="M74" i="4"/>
  <c r="M69" i="4"/>
  <c r="P69" i="4" s="1"/>
  <c r="M65" i="4"/>
  <c r="M73" i="4"/>
  <c r="M68" i="4"/>
  <c r="M64" i="4"/>
  <c r="A413" i="3"/>
  <c r="N42" i="4"/>
  <c r="L42" i="4" s="1"/>
  <c r="N34" i="4"/>
  <c r="N37" i="4"/>
  <c r="N41" i="4"/>
  <c r="L41" i="4" s="1"/>
  <c r="N45" i="4"/>
  <c r="N36" i="4"/>
  <c r="N44" i="4"/>
  <c r="N39" i="4"/>
  <c r="N35" i="4"/>
  <c r="N43" i="4"/>
  <c r="L43" i="4" s="1"/>
  <c r="N38" i="4"/>
  <c r="N33" i="4"/>
  <c r="N40" i="4"/>
  <c r="L40" i="4" s="1"/>
  <c r="N342" i="3"/>
  <c r="N341" i="3"/>
  <c r="N345" i="3"/>
  <c r="N336" i="3"/>
  <c r="N343" i="3"/>
  <c r="N334" i="3"/>
  <c r="N333" i="3"/>
  <c r="N340" i="3"/>
  <c r="N339" i="3"/>
  <c r="N338" i="3"/>
  <c r="N337" i="3"/>
  <c r="N344" i="3"/>
  <c r="N335" i="3"/>
  <c r="N119" i="3"/>
  <c r="N114" i="3"/>
  <c r="N110" i="3"/>
  <c r="N118" i="3"/>
  <c r="N113" i="3"/>
  <c r="N109" i="3"/>
  <c r="N117" i="3"/>
  <c r="N112" i="3"/>
  <c r="N108" i="3"/>
  <c r="N116" i="3"/>
  <c r="N115" i="3"/>
  <c r="L115" i="3" s="1"/>
  <c r="N120" i="3"/>
  <c r="L120" i="3" s="1"/>
  <c r="N111" i="3"/>
  <c r="M328" i="3"/>
  <c r="M323" i="3"/>
  <c r="M319" i="3"/>
  <c r="M327" i="3"/>
  <c r="M322" i="3"/>
  <c r="P322" i="3" s="1"/>
  <c r="M318" i="3"/>
  <c r="M326" i="3"/>
  <c r="M325" i="3"/>
  <c r="M324" i="3"/>
  <c r="P324" i="3" s="1"/>
  <c r="M330" i="3"/>
  <c r="M329" i="3"/>
  <c r="M321" i="3"/>
  <c r="P321" i="3" s="1"/>
  <c r="M320" i="3"/>
  <c r="P320" i="3" s="1"/>
  <c r="M343" i="3"/>
  <c r="M338" i="3"/>
  <c r="M334" i="3"/>
  <c r="M342" i="3"/>
  <c r="M337" i="3"/>
  <c r="M333" i="3"/>
  <c r="M341" i="3"/>
  <c r="M340" i="3"/>
  <c r="M339" i="3"/>
  <c r="M344" i="3"/>
  <c r="M345" i="3"/>
  <c r="M336" i="3"/>
  <c r="M335" i="3"/>
  <c r="A83" i="3"/>
  <c r="N72" i="4"/>
  <c r="N67" i="4"/>
  <c r="N63" i="4"/>
  <c r="N71" i="4"/>
  <c r="N70" i="4"/>
  <c r="N75" i="4"/>
  <c r="L75" i="4" s="1"/>
  <c r="N66" i="4"/>
  <c r="N74" i="4"/>
  <c r="L74" i="4" s="1"/>
  <c r="N69" i="4"/>
  <c r="N65" i="4"/>
  <c r="N73" i="4"/>
  <c r="N68" i="4"/>
  <c r="N64" i="4"/>
  <c r="N57" i="4"/>
  <c r="N52" i="4"/>
  <c r="N48" i="4"/>
  <c r="N56" i="4"/>
  <c r="N60" i="4"/>
  <c r="L60" i="4" s="1"/>
  <c r="N51" i="4"/>
  <c r="N59" i="4"/>
  <c r="N54" i="4"/>
  <c r="N50" i="4"/>
  <c r="N58" i="4"/>
  <c r="N53" i="4"/>
  <c r="N49" i="4"/>
  <c r="N55" i="4"/>
  <c r="A68" i="3"/>
  <c r="A173" i="3"/>
  <c r="M433" i="3"/>
  <c r="M428" i="3"/>
  <c r="P428" i="3" s="1"/>
  <c r="M424" i="3"/>
  <c r="P424" i="3" s="1"/>
  <c r="M418" i="3"/>
  <c r="M413" i="3"/>
  <c r="P413" i="3" s="1"/>
  <c r="M409" i="3"/>
  <c r="M403" i="3"/>
  <c r="M398" i="3"/>
  <c r="P398" i="3" s="1"/>
  <c r="M394" i="3"/>
  <c r="P394" i="3" s="1"/>
  <c r="M388" i="3"/>
  <c r="M383" i="3"/>
  <c r="P383" i="3" s="1"/>
  <c r="M379" i="3"/>
  <c r="P379" i="3" s="1"/>
  <c r="M373" i="3"/>
  <c r="M368" i="3"/>
  <c r="P368" i="3" s="1"/>
  <c r="M364" i="3"/>
  <c r="P364" i="3" s="1"/>
  <c r="M358" i="3"/>
  <c r="M353" i="3"/>
  <c r="P353" i="3" s="1"/>
  <c r="M349" i="3"/>
  <c r="P349" i="3" s="1"/>
  <c r="M313" i="3"/>
  <c r="M308" i="3"/>
  <c r="P308" i="3" s="1"/>
  <c r="M304" i="3"/>
  <c r="M432" i="3"/>
  <c r="M417" i="3"/>
  <c r="M402" i="3"/>
  <c r="M387" i="3"/>
  <c r="M372" i="3"/>
  <c r="M357" i="3"/>
  <c r="M427" i="3"/>
  <c r="P427" i="3" s="1"/>
  <c r="M423" i="3"/>
  <c r="P423" i="3" s="1"/>
  <c r="M412" i="3"/>
  <c r="M408" i="3"/>
  <c r="M397" i="3"/>
  <c r="M393" i="3"/>
  <c r="M382" i="3"/>
  <c r="M378" i="3"/>
  <c r="M367" i="3"/>
  <c r="P367" i="3" s="1"/>
  <c r="M363" i="3"/>
  <c r="P363" i="3" s="1"/>
  <c r="M352" i="3"/>
  <c r="P352" i="3" s="1"/>
  <c r="M348" i="3"/>
  <c r="P348" i="3" s="1"/>
  <c r="M307" i="3"/>
  <c r="P307" i="3" s="1"/>
  <c r="M303" i="3"/>
  <c r="P303" i="3" s="1"/>
  <c r="M431" i="3"/>
  <c r="M416" i="3"/>
  <c r="M401" i="3"/>
  <c r="M386" i="3"/>
  <c r="M371" i="3"/>
  <c r="M356" i="3"/>
  <c r="M311" i="3"/>
  <c r="M430" i="3"/>
  <c r="M415" i="3"/>
  <c r="M400" i="3"/>
  <c r="M385" i="3"/>
  <c r="M370" i="3"/>
  <c r="M355" i="3"/>
  <c r="M310" i="3"/>
  <c r="M414" i="3"/>
  <c r="M435" i="3"/>
  <c r="M425" i="3"/>
  <c r="M434" i="3"/>
  <c r="M315" i="3"/>
  <c r="M411" i="3"/>
  <c r="P411" i="3" s="1"/>
  <c r="M390" i="3"/>
  <c r="M381" i="3"/>
  <c r="P381" i="3" s="1"/>
  <c r="M360" i="3"/>
  <c r="M351" i="3"/>
  <c r="M314" i="3"/>
  <c r="M420" i="3"/>
  <c r="M410" i="3"/>
  <c r="P410" i="3" s="1"/>
  <c r="M399" i="3"/>
  <c r="P399" i="3" s="1"/>
  <c r="M389" i="3"/>
  <c r="M380" i="3"/>
  <c r="P380" i="3" s="1"/>
  <c r="M369" i="3"/>
  <c r="P369" i="3" s="1"/>
  <c r="M359" i="3"/>
  <c r="M350" i="3"/>
  <c r="M306" i="3"/>
  <c r="M419" i="3"/>
  <c r="M312" i="3"/>
  <c r="M305" i="3"/>
  <c r="P305" i="3" s="1"/>
  <c r="M429" i="3"/>
  <c r="P429" i="3" s="1"/>
  <c r="M405" i="3"/>
  <c r="M396" i="3"/>
  <c r="P396" i="3" s="1"/>
  <c r="M375" i="3"/>
  <c r="M366" i="3"/>
  <c r="M309" i="3"/>
  <c r="M404" i="3"/>
  <c r="M354" i="3"/>
  <c r="M395" i="3"/>
  <c r="P395" i="3" s="1"/>
  <c r="M384" i="3"/>
  <c r="P384" i="3" s="1"/>
  <c r="M426" i="3"/>
  <c r="P426" i="3" s="1"/>
  <c r="M374" i="3"/>
  <c r="M365" i="3"/>
  <c r="N134" i="3"/>
  <c r="N129" i="3"/>
  <c r="N125" i="3"/>
  <c r="N133" i="3"/>
  <c r="N128" i="3"/>
  <c r="N124" i="3"/>
  <c r="N132" i="3"/>
  <c r="N127" i="3"/>
  <c r="N123" i="3"/>
  <c r="N131" i="3"/>
  <c r="N130" i="3"/>
  <c r="L130" i="3" s="1"/>
  <c r="N126" i="3"/>
  <c r="N135" i="3"/>
  <c r="N112" i="4"/>
  <c r="N108" i="4"/>
  <c r="N116" i="4"/>
  <c r="N115" i="4"/>
  <c r="N120" i="4"/>
  <c r="N111" i="4"/>
  <c r="N119" i="4"/>
  <c r="N114" i="4"/>
  <c r="N110" i="4"/>
  <c r="N118" i="4"/>
  <c r="N113" i="4"/>
  <c r="N109" i="4"/>
  <c r="N117" i="4"/>
  <c r="M135" i="3"/>
  <c r="M126" i="3"/>
  <c r="M134" i="3"/>
  <c r="M129" i="3"/>
  <c r="P129" i="3" s="1"/>
  <c r="M125" i="3"/>
  <c r="M133" i="3"/>
  <c r="M128" i="3"/>
  <c r="M124" i="3"/>
  <c r="M132" i="3"/>
  <c r="M127" i="3"/>
  <c r="M123" i="3"/>
  <c r="M131" i="3"/>
  <c r="M130" i="3"/>
  <c r="M58" i="3"/>
  <c r="M53" i="3"/>
  <c r="B248" i="3"/>
  <c r="N191" i="3"/>
  <c r="N193" i="3"/>
  <c r="L193" i="3" s="1"/>
  <c r="N183" i="3"/>
  <c r="N192" i="3"/>
  <c r="N187" i="3"/>
  <c r="N186" i="3"/>
  <c r="N190" i="3"/>
  <c r="L190" i="3" s="1"/>
  <c r="N185" i="3"/>
  <c r="N195" i="3"/>
  <c r="L195" i="3" s="1"/>
  <c r="N189" i="3"/>
  <c r="N184" i="3"/>
  <c r="N194" i="3"/>
  <c r="L194" i="3" s="1"/>
  <c r="N188" i="3"/>
  <c r="M120" i="3"/>
  <c r="M111" i="3"/>
  <c r="M119" i="3"/>
  <c r="M114" i="3"/>
  <c r="P114" i="3" s="1"/>
  <c r="M110" i="3"/>
  <c r="P110" i="3" s="1"/>
  <c r="M118" i="3"/>
  <c r="M113" i="3"/>
  <c r="P113" i="3" s="1"/>
  <c r="M109" i="3"/>
  <c r="P109" i="3" s="1"/>
  <c r="M117" i="3"/>
  <c r="M112" i="3"/>
  <c r="P112" i="3" s="1"/>
  <c r="M108" i="3"/>
  <c r="M116" i="3"/>
  <c r="M115" i="3"/>
  <c r="M102" i="4"/>
  <c r="M97" i="4"/>
  <c r="M93" i="4"/>
  <c r="M101" i="4"/>
  <c r="M100" i="4"/>
  <c r="M105" i="4"/>
  <c r="M96" i="4"/>
  <c r="P96" i="4" s="1"/>
  <c r="M104" i="4"/>
  <c r="M99" i="4"/>
  <c r="M95" i="4"/>
  <c r="M103" i="4"/>
  <c r="M98" i="4"/>
  <c r="P98" i="4" s="1"/>
  <c r="M94" i="4"/>
  <c r="P94" i="4" s="1"/>
  <c r="M147" i="4"/>
  <c r="M142" i="4"/>
  <c r="M138" i="4"/>
  <c r="M146" i="4"/>
  <c r="M145" i="4"/>
  <c r="M150" i="4"/>
  <c r="M141" i="4"/>
  <c r="P141" i="4" s="1"/>
  <c r="M149" i="4"/>
  <c r="M144" i="4"/>
  <c r="M140" i="4"/>
  <c r="P140" i="4" s="1"/>
  <c r="M148" i="4"/>
  <c r="M143" i="4"/>
  <c r="P143" i="4" s="1"/>
  <c r="M139" i="4"/>
  <c r="P139" i="4" s="1"/>
  <c r="N142" i="4"/>
  <c r="N138" i="4"/>
  <c r="N146" i="4"/>
  <c r="L146" i="4" s="1"/>
  <c r="N145" i="4"/>
  <c r="N150" i="4"/>
  <c r="L150" i="4" s="1"/>
  <c r="N141" i="4"/>
  <c r="N149" i="4"/>
  <c r="N144" i="4"/>
  <c r="N140" i="4"/>
  <c r="N148" i="4"/>
  <c r="N143" i="4"/>
  <c r="N139" i="4"/>
  <c r="N147" i="4"/>
  <c r="M45" i="3"/>
  <c r="M36" i="3"/>
  <c r="M44" i="3"/>
  <c r="M39" i="3"/>
  <c r="P39" i="3" s="1"/>
  <c r="M35" i="3"/>
  <c r="P35" i="3" s="1"/>
  <c r="M43" i="3"/>
  <c r="M38" i="3"/>
  <c r="P38" i="3" s="1"/>
  <c r="M34" i="3"/>
  <c r="P34" i="3" s="1"/>
  <c r="M42" i="3"/>
  <c r="M41" i="3"/>
  <c r="M37" i="3"/>
  <c r="P37" i="3" s="1"/>
  <c r="M33" i="3"/>
  <c r="M40" i="3"/>
  <c r="M132" i="4"/>
  <c r="M127" i="4"/>
  <c r="M123" i="4"/>
  <c r="M131" i="4"/>
  <c r="M130" i="4"/>
  <c r="M135" i="4"/>
  <c r="M126" i="4"/>
  <c r="M134" i="4"/>
  <c r="M129" i="4"/>
  <c r="P129" i="4" s="1"/>
  <c r="M125" i="4"/>
  <c r="M133" i="4"/>
  <c r="M128" i="4"/>
  <c r="M124" i="4"/>
  <c r="L258" i="3"/>
  <c r="B262" i="3"/>
  <c r="M117" i="4"/>
  <c r="M112" i="4"/>
  <c r="M108" i="4"/>
  <c r="M116" i="4"/>
  <c r="M115" i="4"/>
  <c r="M120" i="4"/>
  <c r="M111" i="4"/>
  <c r="P111" i="4" s="1"/>
  <c r="M119" i="4"/>
  <c r="M114" i="4"/>
  <c r="P114" i="4" s="1"/>
  <c r="M110" i="4"/>
  <c r="P110" i="4" s="1"/>
  <c r="M118" i="4"/>
  <c r="M113" i="4"/>
  <c r="M109" i="4"/>
  <c r="M150" i="3"/>
  <c r="M141" i="3"/>
  <c r="P141" i="3" s="1"/>
  <c r="M149" i="3"/>
  <c r="M144" i="3"/>
  <c r="M140" i="3"/>
  <c r="P140" i="3" s="1"/>
  <c r="M148" i="3"/>
  <c r="M143" i="3"/>
  <c r="P143" i="3" s="1"/>
  <c r="M139" i="3"/>
  <c r="P139" i="3" s="1"/>
  <c r="M147" i="3"/>
  <c r="M142" i="3"/>
  <c r="P142" i="3" s="1"/>
  <c r="M138" i="3"/>
  <c r="P138" i="3" s="1"/>
  <c r="M146" i="3"/>
  <c r="M145" i="3"/>
  <c r="E27" i="1"/>
  <c r="H27" i="1" s="1"/>
  <c r="I27" i="1"/>
  <c r="J27" i="1" s="1"/>
  <c r="K27" i="1" s="1"/>
  <c r="M27" i="1" s="1"/>
  <c r="M52" i="4"/>
  <c r="M48" i="4"/>
  <c r="P48" i="4" s="1"/>
  <c r="M56" i="4"/>
  <c r="M55" i="4"/>
  <c r="M60" i="4"/>
  <c r="M51" i="4"/>
  <c r="M59" i="4"/>
  <c r="M54" i="4"/>
  <c r="M50" i="4"/>
  <c r="P50" i="4" s="1"/>
  <c r="M58" i="4"/>
  <c r="M53" i="4"/>
  <c r="P53" i="4" s="1"/>
  <c r="M49" i="4"/>
  <c r="P49" i="4" s="1"/>
  <c r="M57" i="4"/>
  <c r="N97" i="4"/>
  <c r="N93" i="4"/>
  <c r="N101" i="4"/>
  <c r="N100" i="4"/>
  <c r="N105" i="4"/>
  <c r="L105" i="4" s="1"/>
  <c r="N96" i="4"/>
  <c r="N104" i="4"/>
  <c r="N99" i="4"/>
  <c r="N95" i="4"/>
  <c r="N103" i="4"/>
  <c r="N98" i="4"/>
  <c r="N94" i="4"/>
  <c r="N102" i="4"/>
  <c r="L102" i="4" s="1"/>
  <c r="B278" i="3"/>
  <c r="A278" i="3"/>
  <c r="M8" i="3"/>
  <c r="P8" i="3" s="1"/>
  <c r="M9" i="3"/>
  <c r="P9" i="3" s="1"/>
  <c r="M5" i="3"/>
  <c r="P5" i="3" s="1"/>
  <c r="M14" i="3"/>
  <c r="L14" i="3" s="1"/>
  <c r="M4" i="3"/>
  <c r="M13" i="3"/>
  <c r="L13" i="3" s="1"/>
  <c r="M12" i="3"/>
  <c r="L12" i="3" s="1"/>
  <c r="M7" i="3"/>
  <c r="P7" i="3" s="1"/>
  <c r="M3" i="3"/>
  <c r="P3" i="3" s="1"/>
  <c r="M11" i="3"/>
  <c r="M10" i="3"/>
  <c r="L10" i="3" s="1"/>
  <c r="M6" i="3"/>
  <c r="P6" i="3" s="1"/>
  <c r="M15" i="3"/>
  <c r="L15" i="3" s="1"/>
  <c r="N127" i="4"/>
  <c r="N123" i="4"/>
  <c r="N131" i="4"/>
  <c r="N130" i="4"/>
  <c r="L130" i="4" s="1"/>
  <c r="N135" i="4"/>
  <c r="L135" i="4" s="1"/>
  <c r="N126" i="4"/>
  <c r="N134" i="4"/>
  <c r="N129" i="4"/>
  <c r="N125" i="4"/>
  <c r="N133" i="4"/>
  <c r="N128" i="4"/>
  <c r="N124" i="4"/>
  <c r="N132" i="4"/>
  <c r="L132" i="4" s="1"/>
  <c r="B217" i="3"/>
  <c r="N59" i="3"/>
  <c r="N54" i="3"/>
  <c r="N50" i="3"/>
  <c r="N58" i="3"/>
  <c r="N53" i="3"/>
  <c r="N49" i="3"/>
  <c r="N57" i="3"/>
  <c r="N52" i="3"/>
  <c r="N48" i="3"/>
  <c r="N56" i="3"/>
  <c r="N55" i="3"/>
  <c r="N51" i="3"/>
  <c r="N60" i="3"/>
  <c r="M50" i="3" l="1"/>
  <c r="P50" i="3" s="1"/>
  <c r="M54" i="3"/>
  <c r="P54" i="3" s="1"/>
  <c r="P354" i="3"/>
  <c r="P126" i="4"/>
  <c r="M59" i="3"/>
  <c r="L192" i="3"/>
  <c r="M51" i="3"/>
  <c r="P51" i="3" s="1"/>
  <c r="P309" i="3"/>
  <c r="B98" i="3"/>
  <c r="A98" i="3"/>
  <c r="L58" i="3"/>
  <c r="P99" i="4"/>
  <c r="M60" i="3"/>
  <c r="L60" i="3" s="1"/>
  <c r="P366" i="3"/>
  <c r="P378" i="3"/>
  <c r="P68" i="4"/>
  <c r="L118" i="4"/>
  <c r="L132" i="3"/>
  <c r="P382" i="3"/>
  <c r="P5" i="4"/>
  <c r="L147" i="4"/>
  <c r="P351" i="3"/>
  <c r="P393" i="3"/>
  <c r="P54" i="4"/>
  <c r="P397" i="3"/>
  <c r="P112" i="4"/>
  <c r="P111" i="3"/>
  <c r="M55" i="3"/>
  <c r="L55" i="3" s="1"/>
  <c r="P408" i="3"/>
  <c r="M249" i="3"/>
  <c r="M56" i="3"/>
  <c r="L56" i="3" s="1"/>
  <c r="P412" i="3"/>
  <c r="L55" i="4"/>
  <c r="L295" i="3"/>
  <c r="M255" i="3"/>
  <c r="P126" i="3"/>
  <c r="L59" i="3"/>
  <c r="M48" i="3"/>
  <c r="M245" i="3"/>
  <c r="M52" i="3"/>
  <c r="P52" i="3" s="1"/>
  <c r="P128" i="3"/>
  <c r="L134" i="3"/>
  <c r="L44" i="4"/>
  <c r="M246" i="3"/>
  <c r="L433" i="3"/>
  <c r="L356" i="3"/>
  <c r="M57" i="3"/>
  <c r="L57" i="3" s="1"/>
  <c r="P365" i="3"/>
  <c r="M251" i="3"/>
  <c r="L419" i="3"/>
  <c r="L371" i="3"/>
  <c r="P19" i="3"/>
  <c r="L191" i="3"/>
  <c r="L133" i="4"/>
  <c r="P4" i="3"/>
  <c r="P109" i="4"/>
  <c r="P128" i="4"/>
  <c r="P350" i="3"/>
  <c r="P153" i="3"/>
  <c r="L149" i="3"/>
  <c r="P23" i="3"/>
  <c r="P318" i="3"/>
  <c r="P323" i="3"/>
  <c r="P337" i="3"/>
  <c r="P335" i="3"/>
  <c r="L325" i="3"/>
  <c r="P319" i="3"/>
  <c r="L327" i="3"/>
  <c r="P336" i="3"/>
  <c r="P333" i="3"/>
  <c r="L341" i="3"/>
  <c r="L342" i="3"/>
  <c r="P339" i="3"/>
  <c r="P409" i="3"/>
  <c r="L131" i="4"/>
  <c r="M283" i="3"/>
  <c r="M278" i="3"/>
  <c r="M274" i="3"/>
  <c r="M277" i="3"/>
  <c r="M273" i="3"/>
  <c r="M281" i="3"/>
  <c r="M280" i="3"/>
  <c r="M279" i="3"/>
  <c r="M285" i="3"/>
  <c r="M284" i="3"/>
  <c r="M282" i="3"/>
  <c r="M276" i="3"/>
  <c r="M275" i="3"/>
  <c r="L117" i="4"/>
  <c r="L131" i="3"/>
  <c r="P304" i="3"/>
  <c r="L56" i="4"/>
  <c r="L72" i="4"/>
  <c r="L116" i="3"/>
  <c r="L45" i="3"/>
  <c r="N82" i="4"/>
  <c r="N86" i="4"/>
  <c r="N78" i="4"/>
  <c r="N85" i="4"/>
  <c r="N90" i="4"/>
  <c r="N81" i="4"/>
  <c r="N89" i="4"/>
  <c r="N84" i="4"/>
  <c r="N80" i="4"/>
  <c r="N88" i="4"/>
  <c r="N83" i="4"/>
  <c r="N79" i="4"/>
  <c r="N87" i="4"/>
  <c r="L87" i="4" s="1"/>
  <c r="L430" i="3"/>
  <c r="L315" i="3"/>
  <c r="L386" i="3"/>
  <c r="N281" i="3"/>
  <c r="N285" i="3"/>
  <c r="N276" i="3"/>
  <c r="N279" i="3"/>
  <c r="N278" i="3"/>
  <c r="N273" i="3"/>
  <c r="N284" i="3"/>
  <c r="N283" i="3"/>
  <c r="N277" i="3"/>
  <c r="N282" i="3"/>
  <c r="N275" i="3"/>
  <c r="N280" i="3"/>
  <c r="N274" i="3"/>
  <c r="P95" i="4"/>
  <c r="M90" i="3"/>
  <c r="L90" i="3" s="1"/>
  <c r="M81" i="3"/>
  <c r="P81" i="3" s="1"/>
  <c r="M89" i="3"/>
  <c r="M84" i="3"/>
  <c r="P84" i="3" s="1"/>
  <c r="M80" i="3"/>
  <c r="P80" i="3" s="1"/>
  <c r="M88" i="3"/>
  <c r="L88" i="3" s="1"/>
  <c r="M83" i="3"/>
  <c r="P83" i="3" s="1"/>
  <c r="M79" i="3"/>
  <c r="P79" i="3" s="1"/>
  <c r="M87" i="3"/>
  <c r="L87" i="3" s="1"/>
  <c r="M82" i="3"/>
  <c r="P82" i="3" s="1"/>
  <c r="M78" i="3"/>
  <c r="P78" i="3" s="1"/>
  <c r="M86" i="3"/>
  <c r="L86" i="3" s="1"/>
  <c r="M85" i="3"/>
  <c r="L85" i="3" s="1"/>
  <c r="L345" i="3"/>
  <c r="L40" i="3"/>
  <c r="I35" i="1"/>
  <c r="J35" i="1" s="1"/>
  <c r="K35" i="1" s="1"/>
  <c r="E35" i="1"/>
  <c r="H35" i="1" s="1"/>
  <c r="L313" i="3"/>
  <c r="L401" i="3"/>
  <c r="M87" i="4"/>
  <c r="M82" i="4"/>
  <c r="M86" i="4"/>
  <c r="M78" i="4"/>
  <c r="M85" i="4"/>
  <c r="M90" i="4"/>
  <c r="M81" i="4"/>
  <c r="M89" i="4"/>
  <c r="M84" i="4"/>
  <c r="P84" i="4" s="1"/>
  <c r="M80" i="4"/>
  <c r="M88" i="4"/>
  <c r="M83" i="4"/>
  <c r="M79" i="4"/>
  <c r="P64" i="4"/>
  <c r="L41" i="3"/>
  <c r="P34" i="4"/>
  <c r="P183" i="3"/>
  <c r="L13" i="4"/>
  <c r="P294" i="3"/>
  <c r="L360" i="3"/>
  <c r="L416" i="3"/>
  <c r="P20" i="3"/>
  <c r="L57" i="4"/>
  <c r="L117" i="3"/>
  <c r="L328" i="3"/>
  <c r="P187" i="3"/>
  <c r="L359" i="3"/>
  <c r="L431" i="3"/>
  <c r="P24" i="3"/>
  <c r="N206" i="3"/>
  <c r="L206" i="3" s="1"/>
  <c r="N210" i="3"/>
  <c r="L210" i="3" s="1"/>
  <c r="N200" i="3"/>
  <c r="N204" i="3"/>
  <c r="P204" i="3" s="1"/>
  <c r="N199" i="3"/>
  <c r="P199" i="3" s="1"/>
  <c r="N209" i="3"/>
  <c r="L209" i="3" s="1"/>
  <c r="N203" i="3"/>
  <c r="P203" i="3" s="1"/>
  <c r="N208" i="3"/>
  <c r="L208" i="3" s="1"/>
  <c r="N198" i="3"/>
  <c r="P198" i="3" s="1"/>
  <c r="N207" i="3"/>
  <c r="L207" i="3" s="1"/>
  <c r="N202" i="3"/>
  <c r="P202" i="3" s="1"/>
  <c r="N201" i="3"/>
  <c r="N205" i="3"/>
  <c r="L205" i="3" s="1"/>
  <c r="L329" i="3"/>
  <c r="P184" i="3"/>
  <c r="L150" i="3"/>
  <c r="L374" i="3"/>
  <c r="L418" i="3"/>
  <c r="L375" i="3"/>
  <c r="L357" i="3"/>
  <c r="L180" i="3"/>
  <c r="B218" i="3"/>
  <c r="A218" i="3"/>
  <c r="L103" i="4"/>
  <c r="P108" i="4"/>
  <c r="P127" i="4"/>
  <c r="P144" i="4"/>
  <c r="N251" i="3"/>
  <c r="L251" i="3" s="1"/>
  <c r="N255" i="3"/>
  <c r="L255" i="3" s="1"/>
  <c r="N246" i="3"/>
  <c r="N243" i="3"/>
  <c r="P243" i="3" s="1"/>
  <c r="N253" i="3"/>
  <c r="L253" i="3" s="1"/>
  <c r="N247" i="3"/>
  <c r="P247" i="3" s="1"/>
  <c r="N252" i="3"/>
  <c r="L252" i="3" s="1"/>
  <c r="N250" i="3"/>
  <c r="L250" i="3" s="1"/>
  <c r="N245" i="3"/>
  <c r="N249" i="3"/>
  <c r="N244" i="3"/>
  <c r="P244" i="3" s="1"/>
  <c r="N248" i="3"/>
  <c r="N254" i="3"/>
  <c r="L254" i="3" s="1"/>
  <c r="P123" i="3"/>
  <c r="M178" i="3"/>
  <c r="L178" i="3" s="1"/>
  <c r="M173" i="3"/>
  <c r="P173" i="3" s="1"/>
  <c r="M169" i="3"/>
  <c r="P169" i="3" s="1"/>
  <c r="M172" i="3"/>
  <c r="P172" i="3" s="1"/>
  <c r="M168" i="3"/>
  <c r="P168" i="3" s="1"/>
  <c r="M176" i="3"/>
  <c r="L176" i="3" s="1"/>
  <c r="M171" i="3"/>
  <c r="P171" i="3" s="1"/>
  <c r="M175" i="3"/>
  <c r="L175" i="3" s="1"/>
  <c r="M170" i="3"/>
  <c r="P170" i="3" s="1"/>
  <c r="M180" i="3"/>
  <c r="M174" i="3"/>
  <c r="P174" i="3" s="1"/>
  <c r="M179" i="3"/>
  <c r="L179" i="3" s="1"/>
  <c r="M177" i="3"/>
  <c r="L177" i="3" s="1"/>
  <c r="P65" i="4"/>
  <c r="L42" i="3"/>
  <c r="L165" i="3"/>
  <c r="P38" i="4"/>
  <c r="P155" i="3"/>
  <c r="P188" i="3"/>
  <c r="L145" i="3"/>
  <c r="P291" i="3"/>
  <c r="L434" i="3"/>
  <c r="L372" i="3"/>
  <c r="P21" i="3"/>
  <c r="M28" i="4"/>
  <c r="M23" i="4"/>
  <c r="P23" i="4" s="1"/>
  <c r="M19" i="4"/>
  <c r="P19" i="4" s="1"/>
  <c r="M27" i="4"/>
  <c r="L27" i="4" s="1"/>
  <c r="M22" i="4"/>
  <c r="P22" i="4" s="1"/>
  <c r="M18" i="4"/>
  <c r="P18" i="4" s="1"/>
  <c r="M26" i="4"/>
  <c r="L26" i="4" s="1"/>
  <c r="M25" i="4"/>
  <c r="L25" i="4" s="1"/>
  <c r="M21" i="4"/>
  <c r="P21" i="4" s="1"/>
  <c r="M30" i="4"/>
  <c r="M20" i="4"/>
  <c r="P20" i="4" s="1"/>
  <c r="M29" i="4"/>
  <c r="M24" i="4"/>
  <c r="P24" i="4" s="1"/>
  <c r="L298" i="3"/>
  <c r="L343" i="3"/>
  <c r="M238" i="3"/>
  <c r="L238" i="3" s="1"/>
  <c r="M233" i="3"/>
  <c r="P233" i="3" s="1"/>
  <c r="M229" i="3"/>
  <c r="P229" i="3" s="1"/>
  <c r="M232" i="3"/>
  <c r="P232" i="3" s="1"/>
  <c r="M228" i="3"/>
  <c r="P228" i="3" s="1"/>
  <c r="M235" i="3"/>
  <c r="L235" i="3" s="1"/>
  <c r="M230" i="3"/>
  <c r="P230" i="3" s="1"/>
  <c r="M240" i="3"/>
  <c r="L240" i="3" s="1"/>
  <c r="M234" i="3"/>
  <c r="P234" i="3" s="1"/>
  <c r="M239" i="3"/>
  <c r="M237" i="3"/>
  <c r="L237" i="3" s="1"/>
  <c r="M236" i="3"/>
  <c r="M231" i="3"/>
  <c r="P231" i="3" s="1"/>
  <c r="P186" i="3"/>
  <c r="P36" i="3"/>
  <c r="P127" i="3"/>
  <c r="L119" i="4"/>
  <c r="L133" i="3"/>
  <c r="M75" i="3"/>
  <c r="L75" i="3" s="1"/>
  <c r="M66" i="3"/>
  <c r="P66" i="3" s="1"/>
  <c r="M74" i="3"/>
  <c r="L74" i="3" s="1"/>
  <c r="M69" i="3"/>
  <c r="P69" i="3" s="1"/>
  <c r="M65" i="3"/>
  <c r="P65" i="3" s="1"/>
  <c r="M73" i="3"/>
  <c r="L73" i="3" s="1"/>
  <c r="M68" i="3"/>
  <c r="P68" i="3" s="1"/>
  <c r="M64" i="3"/>
  <c r="P64" i="3" s="1"/>
  <c r="M72" i="3"/>
  <c r="M67" i="3"/>
  <c r="P67" i="3" s="1"/>
  <c r="M63" i="3"/>
  <c r="P63" i="3" s="1"/>
  <c r="M71" i="3"/>
  <c r="M70" i="3"/>
  <c r="L70" i="3" s="1"/>
  <c r="L73" i="4"/>
  <c r="L118" i="3"/>
  <c r="P159" i="3"/>
  <c r="L146" i="3"/>
  <c r="P248" i="3"/>
  <c r="L389" i="3"/>
  <c r="L390" i="3"/>
  <c r="L387" i="3"/>
  <c r="L239" i="3"/>
  <c r="L161" i="3"/>
  <c r="P39" i="4"/>
  <c r="L404" i="3"/>
  <c r="L312" i="3"/>
  <c r="L402" i="3"/>
  <c r="P246" i="3"/>
  <c r="P123" i="4"/>
  <c r="P51" i="4"/>
  <c r="P144" i="3"/>
  <c r="L148" i="4"/>
  <c r="L104" i="4"/>
  <c r="B263" i="3"/>
  <c r="A263" i="3"/>
  <c r="P33" i="3"/>
  <c r="P93" i="4"/>
  <c r="P48" i="3"/>
  <c r="P124" i="3"/>
  <c r="L120" i="4"/>
  <c r="L344" i="3"/>
  <c r="P66" i="4"/>
  <c r="L43" i="3"/>
  <c r="P6" i="4"/>
  <c r="P156" i="3"/>
  <c r="L71" i="3"/>
  <c r="L415" i="3"/>
  <c r="L405" i="3"/>
  <c r="L417" i="3"/>
  <c r="L28" i="4"/>
  <c r="P200" i="3"/>
  <c r="P97" i="4"/>
  <c r="L115" i="4"/>
  <c r="L119" i="3"/>
  <c r="P36" i="4"/>
  <c r="L147" i="3"/>
  <c r="L10" i="4"/>
  <c r="P201" i="3"/>
  <c r="L310" i="3"/>
  <c r="L358" i="3"/>
  <c r="L432" i="3"/>
  <c r="L30" i="4"/>
  <c r="L116" i="4"/>
  <c r="P306" i="3"/>
  <c r="L58" i="4"/>
  <c r="L162" i="3"/>
  <c r="L330" i="3"/>
  <c r="L27" i="3"/>
  <c r="L89" i="3"/>
  <c r="P288" i="3"/>
  <c r="L355" i="3"/>
  <c r="L314" i="3"/>
  <c r="L373" i="3"/>
  <c r="L420" i="3"/>
  <c r="L29" i="4"/>
  <c r="L100" i="4"/>
  <c r="P49" i="3"/>
  <c r="P425" i="3"/>
  <c r="L44" i="3"/>
  <c r="P33" i="4"/>
  <c r="L326" i="3"/>
  <c r="P189" i="3"/>
  <c r="L15" i="4"/>
  <c r="L72" i="3"/>
  <c r="P292" i="3"/>
  <c r="L385" i="3"/>
  <c r="L370" i="3"/>
  <c r="P124" i="4"/>
  <c r="L149" i="4"/>
  <c r="P52" i="4"/>
  <c r="L101" i="4"/>
  <c r="P142" i="4"/>
  <c r="P53" i="3"/>
  <c r="L70" i="4"/>
  <c r="P334" i="3"/>
  <c r="L340" i="3"/>
  <c r="L45" i="4"/>
  <c r="P63" i="4"/>
  <c r="P3" i="4"/>
  <c r="L148" i="3"/>
  <c r="L11" i="4"/>
  <c r="P289" i="3"/>
  <c r="L388" i="3"/>
  <c r="L400" i="3"/>
  <c r="L435" i="3"/>
  <c r="P18" i="3"/>
  <c r="P138" i="4"/>
  <c r="P125" i="3"/>
  <c r="L134" i="4"/>
  <c r="P113" i="4"/>
  <c r="P125" i="4"/>
  <c r="L145" i="4"/>
  <c r="P108" i="3"/>
  <c r="L135" i="3"/>
  <c r="P414" i="3"/>
  <c r="L59" i="4"/>
  <c r="L71" i="4"/>
  <c r="P338" i="3"/>
  <c r="P67" i="4"/>
  <c r="L163" i="3"/>
  <c r="P7" i="4"/>
  <c r="P185" i="3"/>
  <c r="L297" i="3"/>
  <c r="L28" i="3"/>
  <c r="L12" i="4"/>
  <c r="P245" i="3"/>
  <c r="P293" i="3"/>
  <c r="L403" i="3"/>
  <c r="L311" i="3"/>
  <c r="P22" i="3"/>
  <c r="L236" i="3"/>
  <c r="P249" i="3" l="1"/>
  <c r="P275" i="3"/>
  <c r="M93" i="3"/>
  <c r="M101" i="3"/>
  <c r="M97" i="3"/>
  <c r="M100" i="3"/>
  <c r="M102" i="3"/>
  <c r="M105" i="3"/>
  <c r="M96" i="3"/>
  <c r="M104" i="3"/>
  <c r="M94" i="3"/>
  <c r="P94" i="3" s="1"/>
  <c r="M99" i="3"/>
  <c r="P99" i="3" s="1"/>
  <c r="M95" i="3"/>
  <c r="P95" i="3" s="1"/>
  <c r="M103" i="3"/>
  <c r="M98" i="3"/>
  <c r="P98" i="3" s="1"/>
  <c r="L283" i="3"/>
  <c r="N104" i="3"/>
  <c r="N99" i="3"/>
  <c r="N95" i="3"/>
  <c r="N103" i="3"/>
  <c r="N98" i="3"/>
  <c r="N94" i="3"/>
  <c r="N102" i="3"/>
  <c r="L102" i="3" s="1"/>
  <c r="N97" i="3"/>
  <c r="N93" i="3"/>
  <c r="N101" i="3"/>
  <c r="L101" i="3" s="1"/>
  <c r="N100" i="3"/>
  <c r="L100" i="3" s="1"/>
  <c r="N105" i="3"/>
  <c r="L105" i="3" s="1"/>
  <c r="N96" i="3"/>
  <c r="L89" i="4"/>
  <c r="L90" i="4"/>
  <c r="L85" i="4"/>
  <c r="R78" i="4"/>
  <c r="L285" i="3"/>
  <c r="L86" i="4"/>
  <c r="P79" i="4"/>
  <c r="L281" i="3"/>
  <c r="P83" i="4"/>
  <c r="P277" i="3"/>
  <c r="P276" i="3"/>
  <c r="M223" i="3"/>
  <c r="M218" i="3"/>
  <c r="M214" i="3"/>
  <c r="M217" i="3"/>
  <c r="P217" i="3" s="1"/>
  <c r="M213" i="3"/>
  <c r="M220" i="3"/>
  <c r="M222" i="3"/>
  <c r="M221" i="3"/>
  <c r="M216" i="3"/>
  <c r="M215" i="3"/>
  <c r="M225" i="3"/>
  <c r="M219" i="3"/>
  <c r="M224" i="3"/>
  <c r="N221" i="3"/>
  <c r="N225" i="3"/>
  <c r="L225" i="3" s="1"/>
  <c r="N216" i="3"/>
  <c r="N223" i="3"/>
  <c r="L223" i="3" s="1"/>
  <c r="N217" i="3"/>
  <c r="N222" i="3"/>
  <c r="N220" i="3"/>
  <c r="N215" i="3"/>
  <c r="N219" i="3"/>
  <c r="N214" i="3"/>
  <c r="N224" i="3"/>
  <c r="N218" i="3"/>
  <c r="N213" i="3"/>
  <c r="P80" i="4"/>
  <c r="P279" i="3"/>
  <c r="P81" i="4"/>
  <c r="P273" i="3"/>
  <c r="L280" i="3"/>
  <c r="P274" i="3"/>
  <c r="P78" i="4"/>
  <c r="P278" i="3"/>
  <c r="L282" i="3"/>
  <c r="M268" i="3"/>
  <c r="M263" i="3"/>
  <c r="M259" i="3"/>
  <c r="M262" i="3"/>
  <c r="M258" i="3"/>
  <c r="M265" i="3"/>
  <c r="M266" i="3"/>
  <c r="M261" i="3"/>
  <c r="M260" i="3"/>
  <c r="M270" i="3"/>
  <c r="M264" i="3"/>
  <c r="M269" i="3"/>
  <c r="M267" i="3"/>
  <c r="P82" i="4"/>
  <c r="N266" i="3"/>
  <c r="N270" i="3"/>
  <c r="N261" i="3"/>
  <c r="N265" i="3"/>
  <c r="N260" i="3"/>
  <c r="N264" i="3"/>
  <c r="N259" i="3"/>
  <c r="N269" i="3"/>
  <c r="N263" i="3"/>
  <c r="N258" i="3"/>
  <c r="N268" i="3"/>
  <c r="N262" i="3"/>
  <c r="N267" i="3"/>
  <c r="L284" i="3"/>
  <c r="L88" i="4"/>
  <c r="L267" i="3" l="1"/>
  <c r="P97" i="3"/>
  <c r="P264" i="3"/>
  <c r="L268" i="3"/>
  <c r="P219" i="3"/>
  <c r="L103" i="3"/>
  <c r="P96" i="3"/>
  <c r="L221" i="3"/>
  <c r="P260" i="3"/>
  <c r="P261" i="3"/>
  <c r="P93" i="3"/>
  <c r="P215" i="3"/>
  <c r="P216" i="3"/>
  <c r="L104" i="3"/>
  <c r="P262" i="3"/>
  <c r="L224" i="3"/>
  <c r="P213" i="3"/>
  <c r="L269" i="3"/>
  <c r="L220" i="3"/>
  <c r="L222" i="3"/>
  <c r="P214" i="3"/>
  <c r="P259" i="3"/>
  <c r="P218" i="3"/>
  <c r="P263" i="3"/>
  <c r="L270" i="3"/>
  <c r="P258" i="3"/>
  <c r="L265" i="3"/>
  <c r="L266" i="3"/>
</calcChain>
</file>

<file path=xl/sharedStrings.xml><?xml version="1.0" encoding="utf-8"?>
<sst xmlns="http://schemas.openxmlformats.org/spreadsheetml/2006/main" count="746" uniqueCount="138">
  <si>
    <t>Voltaje</t>
  </si>
  <si>
    <t>Bar</t>
  </si>
  <si>
    <t>Resistencia</t>
  </si>
  <si>
    <t>Corriente</t>
  </si>
  <si>
    <t>Valor Buscado</t>
  </si>
  <si>
    <t>250PG</t>
  </si>
  <si>
    <t>300PG</t>
  </si>
  <si>
    <t>Pg</t>
  </si>
  <si>
    <t>Pa</t>
  </si>
  <si>
    <t>Patm</t>
  </si>
  <si>
    <t xml:space="preserve"> </t>
  </si>
  <si>
    <t xml:space="preserve">Si </t>
  </si>
  <si>
    <t>30psi</t>
  </si>
  <si>
    <t>20mA</t>
  </si>
  <si>
    <t>15psi</t>
  </si>
  <si>
    <t>10mA</t>
  </si>
  <si>
    <t>PSIA</t>
  </si>
  <si>
    <t>Deph</t>
  </si>
  <si>
    <t>mA</t>
  </si>
  <si>
    <t>Pasos para la recta</t>
  </si>
  <si>
    <t>y = (8.9775485*x - 4.4092)*10.2</t>
  </si>
  <si>
    <t>0 de profundidad</t>
  </si>
  <si>
    <t>~=</t>
  </si>
  <si>
    <t>35 ft de profundidad</t>
  </si>
  <si>
    <t>=</t>
  </si>
  <si>
    <t>5m de profundidad</t>
  </si>
  <si>
    <t>4.00mA</t>
  </si>
  <si>
    <t>Pruebas</t>
  </si>
  <si>
    <t>A</t>
  </si>
  <si>
    <t>B</t>
  </si>
  <si>
    <t>Multiplicador</t>
  </si>
  <si>
    <t>Presion</t>
  </si>
  <si>
    <t>4.04mA</t>
  </si>
  <si>
    <t>4.05mA</t>
  </si>
  <si>
    <t>Y2 - Y1</t>
  </si>
  <si>
    <t>X2 - X1</t>
  </si>
  <si>
    <t>H-Tech 003</t>
  </si>
  <si>
    <t>S1</t>
  </si>
  <si>
    <t>S2</t>
  </si>
  <si>
    <t>V1</t>
  </si>
  <si>
    <t>V2</t>
  </si>
  <si>
    <t>Numero de Serie</t>
  </si>
  <si>
    <t>Sensor 1</t>
  </si>
  <si>
    <t>Sensor 2</t>
  </si>
  <si>
    <t>Ecuacion 1</t>
  </si>
  <si>
    <t>Ecuacion 2</t>
  </si>
  <si>
    <t>Comando</t>
  </si>
  <si>
    <t>HLV001</t>
  </si>
  <si>
    <t>HLV002</t>
  </si>
  <si>
    <t>HLV003</t>
  </si>
  <si>
    <t>8.97193941286696x-4.2957645908807</t>
  </si>
  <si>
    <t>8.94400684931507x-4.22872643835616</t>
  </si>
  <si>
    <t>CN 8.971939 4.295764 8.9440068 4.228726</t>
  </si>
  <si>
    <t>HLV004</t>
  </si>
  <si>
    <t>HLV005</t>
  </si>
  <si>
    <t>HLV006</t>
  </si>
  <si>
    <t>Left 4 dead</t>
  </si>
  <si>
    <t>Dark souls 2</t>
  </si>
  <si>
    <t>Borderlands 2</t>
  </si>
  <si>
    <t>Witcher 2</t>
  </si>
  <si>
    <t>Forza motorsports 4</t>
  </si>
  <si>
    <t>Call of duty 4</t>
  </si>
  <si>
    <t>Street Fighter 4</t>
  </si>
  <si>
    <t>Halo 4</t>
  </si>
  <si>
    <t>Farcry 3</t>
  </si>
  <si>
    <t>Arkham Asylum</t>
  </si>
  <si>
    <t>Fall out</t>
  </si>
  <si>
    <t>Dead Space 1</t>
  </si>
  <si>
    <t>Portal 2</t>
  </si>
  <si>
    <t>Bioshock</t>
  </si>
  <si>
    <t>The walking dead</t>
  </si>
  <si>
    <t>Gears of war</t>
  </si>
  <si>
    <t>Bayonetta</t>
  </si>
  <si>
    <t>Max payne 3</t>
  </si>
  <si>
    <t>Destiny</t>
  </si>
  <si>
    <t>Calibrador</t>
  </si>
  <si>
    <t>Raw</t>
  </si>
  <si>
    <t>Press Bar</t>
  </si>
  <si>
    <t>Press MCA</t>
  </si>
  <si>
    <t>Comandos HLV005 2P1L</t>
  </si>
  <si>
    <t>WSPPA</t>
  </si>
  <si>
    <t>LT 100</t>
  </si>
  <si>
    <t>Comandos HLV004 2P1L</t>
  </si>
  <si>
    <t>Comandos HLV003 2P1L</t>
  </si>
  <si>
    <t>Comandos HLV002 2P1L</t>
  </si>
  <si>
    <t>Comandos HLV001 2P1L</t>
  </si>
  <si>
    <t>Comandos HLV006 2P1L</t>
  </si>
  <si>
    <t>LT 0</t>
  </si>
  <si>
    <t>Comandos HLV008 1P1L</t>
  </si>
  <si>
    <t>Comandos HLV007 1P1L</t>
  </si>
  <si>
    <t>CN2 8.966338 4.282323</t>
  </si>
  <si>
    <t>CN1 8.960745 4.2688991</t>
  </si>
  <si>
    <t>CN1 8.938441 4.215368</t>
  </si>
  <si>
    <t>CN2 8.927330 4.188703</t>
  </si>
  <si>
    <t>CN1 9.011339 4.390324</t>
  </si>
  <si>
    <t>CN2 8.938441 4.215368</t>
  </si>
  <si>
    <t>CN1 8.935660 4.208696</t>
  </si>
  <si>
    <t>CN1 8.949579 4.242100</t>
  </si>
  <si>
    <t>CN2 8.971939 4.295764</t>
  </si>
  <si>
    <t>CN1 9.039694 4.458377</t>
  </si>
  <si>
    <t>Comandos HLV001 2P (009)</t>
  </si>
  <si>
    <t>Comandos HLV002 2P (010)</t>
  </si>
  <si>
    <t>Comandos HLV003 2P (011)</t>
  </si>
  <si>
    <t>Comandos HLV004 2P (012)</t>
  </si>
  <si>
    <t>Comandos HLV005 2P (013)</t>
  </si>
  <si>
    <t>13 BAR</t>
  </si>
  <si>
    <t>20 BAR</t>
  </si>
  <si>
    <t>17 BAR</t>
  </si>
  <si>
    <t>10 BAR</t>
  </si>
  <si>
    <t>7 BAR</t>
  </si>
  <si>
    <t>Envío WSXXX</t>
  </si>
  <si>
    <t>Envío LT X</t>
  </si>
  <si>
    <t>Envío CN1 X X</t>
  </si>
  <si>
    <t>Envío CN2 X X</t>
  </si>
  <si>
    <t>Envío MS</t>
  </si>
  <si>
    <t>Envío RT</t>
  </si>
  <si>
    <t>Envío AC</t>
  </si>
  <si>
    <t>Sección Comandos</t>
  </si>
  <si>
    <t>Envío compuesto WS/MS</t>
  </si>
  <si>
    <t>Envío compuesto LT/MS</t>
  </si>
  <si>
    <t>Envío compuesto CN1/MS</t>
  </si>
  <si>
    <t>Envío compuesto CN2/MS</t>
  </si>
  <si>
    <t>Envío compuesto MS/RT/AC</t>
  </si>
  <si>
    <t>Envío compuesto WS/MS/RT</t>
  </si>
  <si>
    <t>Envío compuesto LT/MS/RT</t>
  </si>
  <si>
    <t>Envío compuesto CN1/MS/RT</t>
  </si>
  <si>
    <t>Envío compuesto CN2/MS/RT</t>
  </si>
  <si>
    <t>Sección medición</t>
  </si>
  <si>
    <t>Pruebas para WSPPA LT X</t>
  </si>
  <si>
    <t>Mide voltaje 1</t>
  </si>
  <si>
    <t>Calibracíon sensor 1</t>
  </si>
  <si>
    <t xml:space="preserve">Mide voltaje 2 </t>
  </si>
  <si>
    <t>Calibración sensor 2</t>
  </si>
  <si>
    <t>Mide tiempo entre pulsos</t>
  </si>
  <si>
    <t>Mide pulsos por minuto</t>
  </si>
  <si>
    <t>10 PSI = 7.03083mca</t>
  </si>
  <si>
    <t>PSI</t>
  </si>
  <si>
    <t>50 PSIA = 25 MCA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</si>
</sst>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0"/>
    <numFmt numFmtId="165" formatCode="0.000000000"/>
    <numFmt numFmtId="166" formatCode="0.00000000000"/>
    <numFmt numFmtId="167" formatCode="0.0000000"/>
    <numFmt numFmtId="168" formatCode="0.0000"/>
    <numFmt numFmtId="169" formatCode="0.0000000000000"/>
    <numFmt numFmtId="170" formatCode="0.00000"/>
  </numFmts>
  <fonts count="4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222C33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92D050"/>
        <bgColor rgb="FF81D41A"/>
      </patternFill>
    </fill>
    <fill>
      <patternFill patternType="solid">
        <fgColor rgb="FF81D41A"/>
        <bgColor rgb="FF92D050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2" borderId="0" xfId="0" applyFill="1"/>
    <xf numFmtId="165" fontId="0" fillId="0" borderId="0" xfId="0" applyNumberFormat="1"/>
    <xf numFmtId="0" fontId="2" fillId="0" borderId="0" xfId="0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2" fontId="0" fillId="0" borderId="0" xfId="0" applyNumberFormat="1"/>
    <xf numFmtId="0" fontId="0" fillId="3" borderId="0" xfId="0" applyFill="1"/>
    <xf numFmtId="0" fontId="3" fillId="0" borderId="0" xfId="0" applyFont="1"/>
    <xf numFmtId="170" fontId="0" fillId="0" borderId="0" xfId="0" applyNumberFormat="1"/>
    <xf numFmtId="0" fontId="0" fillId="4" borderId="0" xfId="0" applyFill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81D41A"/>
      <rgbColor rgb="FFFFCC00"/>
      <rgbColor rgb="FFFF9900"/>
      <rgbColor rgb="FFFF6600"/>
      <rgbColor rgb="FF595959"/>
      <rgbColor rgb="FF92D050"/>
      <rgbColor rgb="FF003366"/>
      <rgbColor rgb="FF339966"/>
      <rgbColor rgb="FF003300"/>
      <rgbColor rgb="FF333300"/>
      <rgbColor rgb="FF993300"/>
      <rgbColor rgb="FF993366"/>
      <rgbColor rgb="FF333399"/>
      <rgbColor rgb="FF222C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MX" sz="1400" b="0" strike="noStrike" spc="-1">
                <a:solidFill>
                  <a:srgbClr val="595959"/>
                </a:solidFill>
                <a:latin typeface="Calibri"/>
              </a:rPr>
              <a:t>Título del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'GraficasAjustadasPositivo 17Bar'!$A$3:$A$4</c:f>
              <c:numCache>
                <c:formatCode>General</c:formatCode>
                <c:ptCount val="2"/>
                <c:pt idx="0">
                  <c:v>0.48</c:v>
                </c:pt>
                <c:pt idx="1">
                  <c:v>2.4</c:v>
                </c:pt>
              </c:numCache>
            </c:numRef>
          </c:xVal>
          <c:yVal>
            <c:numRef>
              <c:f>'GraficasAjustadasPositivo 17Bar'!$B$3:$B$4</c:f>
              <c:numCache>
                <c:formatCode>General</c:formatCode>
                <c:ptCount val="2"/>
                <c:pt idx="0">
                  <c:v>0</c:v>
                </c:pt>
                <c:pt idx="1">
                  <c:v>17.236889999999999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11-4205-990B-8A4235BB8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58621"/>
        <c:axId val="90846272"/>
      </c:scatterChart>
      <c:valAx>
        <c:axId val="5995862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90846272"/>
        <c:crosses val="autoZero"/>
        <c:crossBetween val="midCat"/>
      </c:valAx>
      <c:valAx>
        <c:axId val="908462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5995862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MX" sz="1400" b="0" strike="noStrike" spc="-1">
                <a:solidFill>
                  <a:srgbClr val="595959"/>
                </a:solidFill>
                <a:latin typeface="Calibri"/>
              </a:rPr>
              <a:t>Título del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'GraficasAjustadasPositivo 17Bar'!$A$18:$A$19</c:f>
              <c:numCache>
                <c:formatCode>General</c:formatCode>
                <c:ptCount val="2"/>
                <c:pt idx="0" formatCode="0.0000">
                  <c:v>0.48119999999999996</c:v>
                </c:pt>
                <c:pt idx="1">
                  <c:v>2.4</c:v>
                </c:pt>
              </c:numCache>
            </c:numRef>
          </c:xVal>
          <c:yVal>
            <c:numRef>
              <c:f>'GraficasAjustadasPositivo 17Bar'!$B$18:$B$19</c:f>
              <c:numCache>
                <c:formatCode>General</c:formatCode>
                <c:ptCount val="2"/>
                <c:pt idx="0">
                  <c:v>0</c:v>
                </c:pt>
                <c:pt idx="1">
                  <c:v>17.236889999999999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9-4AF9-95B2-646C8E0BC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67907"/>
        <c:axId val="53745876"/>
      </c:scatterChart>
      <c:valAx>
        <c:axId val="6746790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53745876"/>
        <c:crosses val="autoZero"/>
        <c:crossBetween val="midCat"/>
      </c:valAx>
      <c:valAx>
        <c:axId val="537458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6746790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MX" sz="1400" b="0" strike="noStrike" spc="-1">
                <a:solidFill>
                  <a:srgbClr val="595959"/>
                </a:solidFill>
                <a:latin typeface="Calibri"/>
              </a:rPr>
              <a:t>Título del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'GraficasAjustadasPositivo 17Bar'!$A$18:$A$19</c:f>
              <c:numCache>
                <c:formatCode>General</c:formatCode>
                <c:ptCount val="2"/>
                <c:pt idx="0" formatCode="0.0000">
                  <c:v>0.48119999999999996</c:v>
                </c:pt>
                <c:pt idx="1">
                  <c:v>2.4</c:v>
                </c:pt>
              </c:numCache>
            </c:numRef>
          </c:xVal>
          <c:yVal>
            <c:numRef>
              <c:f>'GraficasAjustadasPositivo 17Bar'!$B$18:$B$19</c:f>
              <c:numCache>
                <c:formatCode>General</c:formatCode>
                <c:ptCount val="2"/>
                <c:pt idx="0">
                  <c:v>0</c:v>
                </c:pt>
                <c:pt idx="1">
                  <c:v>17.236889999999999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F1-454A-BC4F-E6F86C4FE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35135"/>
        <c:axId val="58335764"/>
      </c:scatterChart>
      <c:valAx>
        <c:axId val="5583513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58335764"/>
        <c:crosses val="autoZero"/>
        <c:crossBetween val="midCat"/>
      </c:valAx>
      <c:valAx>
        <c:axId val="583357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5583513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MX" sz="1400" b="0" strike="noStrike" spc="-1">
                <a:solidFill>
                  <a:srgbClr val="595959"/>
                </a:solidFill>
                <a:latin typeface="Calibri"/>
              </a:rPr>
              <a:t>Título del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'GraficasAjustadasPositivo 17Bar'!$A$18:$A$19</c:f>
              <c:numCache>
                <c:formatCode>General</c:formatCode>
                <c:ptCount val="2"/>
                <c:pt idx="0" formatCode="0.0000">
                  <c:v>0.48119999999999996</c:v>
                </c:pt>
                <c:pt idx="1">
                  <c:v>2.4</c:v>
                </c:pt>
              </c:numCache>
            </c:numRef>
          </c:xVal>
          <c:yVal>
            <c:numRef>
              <c:f>'GraficasAjustadasPositivo 17Bar'!$B$18:$B$19</c:f>
              <c:numCache>
                <c:formatCode>General</c:formatCode>
                <c:ptCount val="2"/>
                <c:pt idx="0">
                  <c:v>0</c:v>
                </c:pt>
                <c:pt idx="1">
                  <c:v>17.236889999999999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1C-450A-929C-1662F57CC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27258"/>
        <c:axId val="12046116"/>
      </c:scatterChart>
      <c:valAx>
        <c:axId val="6072725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12046116"/>
        <c:crosses val="autoZero"/>
        <c:crossBetween val="midCat"/>
      </c:valAx>
      <c:valAx>
        <c:axId val="120461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6072725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MX" sz="1400" b="0" strike="noStrike" spc="-1">
                <a:solidFill>
                  <a:srgbClr val="595959"/>
                </a:solidFill>
                <a:latin typeface="Calibri"/>
              </a:rPr>
              <a:t>Título del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'GraficasAjustadasPositivo 17Bar'!$A$18:$A$19</c:f>
              <c:numCache>
                <c:formatCode>General</c:formatCode>
                <c:ptCount val="2"/>
                <c:pt idx="0" formatCode="0.0000">
                  <c:v>0.48119999999999996</c:v>
                </c:pt>
                <c:pt idx="1">
                  <c:v>2.4</c:v>
                </c:pt>
              </c:numCache>
            </c:numRef>
          </c:xVal>
          <c:yVal>
            <c:numRef>
              <c:f>'GraficasAjustadasPositivo 17Bar'!$B$18:$B$19</c:f>
              <c:numCache>
                <c:formatCode>General</c:formatCode>
                <c:ptCount val="2"/>
                <c:pt idx="0">
                  <c:v>0</c:v>
                </c:pt>
                <c:pt idx="1">
                  <c:v>17.236889999999999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9-4E14-947E-84C534B8E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24340"/>
        <c:axId val="88006444"/>
      </c:scatterChart>
      <c:valAx>
        <c:axId val="2202434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88006444"/>
        <c:crosses val="autoZero"/>
        <c:crossBetween val="midCat"/>
      </c:valAx>
      <c:valAx>
        <c:axId val="880064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2202434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MX" sz="1400" b="0" strike="noStrike" spc="-1">
                <a:solidFill>
                  <a:srgbClr val="595959"/>
                </a:solidFill>
                <a:latin typeface="Calibri"/>
              </a:rPr>
              <a:t>Título del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'GraficasAjustadasPositivo 17Bar'!$A$18:$A$19</c:f>
              <c:numCache>
                <c:formatCode>General</c:formatCode>
                <c:ptCount val="2"/>
                <c:pt idx="0" formatCode="0.0000">
                  <c:v>0.48119999999999996</c:v>
                </c:pt>
                <c:pt idx="1">
                  <c:v>2.4</c:v>
                </c:pt>
              </c:numCache>
            </c:numRef>
          </c:xVal>
          <c:yVal>
            <c:numRef>
              <c:f>'GraficasAjustadasPositivo 17Bar'!$B$18:$B$19</c:f>
              <c:numCache>
                <c:formatCode>General</c:formatCode>
                <c:ptCount val="2"/>
                <c:pt idx="0">
                  <c:v>0</c:v>
                </c:pt>
                <c:pt idx="1">
                  <c:v>17.236889999999999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00-4719-9E44-A3386DAE2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46962"/>
        <c:axId val="5239203"/>
      </c:scatterChart>
      <c:valAx>
        <c:axId val="9534696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5239203"/>
        <c:crosses val="autoZero"/>
        <c:crossBetween val="midCat"/>
      </c:valAx>
      <c:valAx>
        <c:axId val="52392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9534696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MX" sz="1400" b="0" strike="noStrike" spc="-1">
                <a:solidFill>
                  <a:srgbClr val="595959"/>
                </a:solidFill>
                <a:latin typeface="Calibri"/>
              </a:rPr>
              <a:t>Título del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'GraficasAjustadasPositivo 17Bar'!$A$18:$A$19</c:f>
              <c:numCache>
                <c:formatCode>General</c:formatCode>
                <c:ptCount val="2"/>
                <c:pt idx="0" formatCode="0.0000">
                  <c:v>0.48119999999999996</c:v>
                </c:pt>
                <c:pt idx="1">
                  <c:v>2.4</c:v>
                </c:pt>
              </c:numCache>
            </c:numRef>
          </c:xVal>
          <c:yVal>
            <c:numRef>
              <c:f>'GraficasAjustadasPositivo 17Bar'!$B$18:$B$19</c:f>
              <c:numCache>
                <c:formatCode>General</c:formatCode>
                <c:ptCount val="2"/>
                <c:pt idx="0">
                  <c:v>0</c:v>
                </c:pt>
                <c:pt idx="1">
                  <c:v>17.236889999999999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7D-44D2-8EC4-6D0D8D0ED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57975"/>
        <c:axId val="43807706"/>
      </c:scatterChart>
      <c:valAx>
        <c:axId val="7955797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43807706"/>
        <c:crosses val="autoZero"/>
        <c:crossBetween val="midCat"/>
      </c:valAx>
      <c:valAx>
        <c:axId val="438077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7955797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MX" sz="1400" b="0" strike="noStrike" spc="-1">
                <a:solidFill>
                  <a:srgbClr val="595959"/>
                </a:solidFill>
                <a:latin typeface="Calibri"/>
              </a:rPr>
              <a:t>Título del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'GraficasAjustadasPositivo 17Bar'!$A$18:$A$19</c:f>
              <c:numCache>
                <c:formatCode>General</c:formatCode>
                <c:ptCount val="2"/>
                <c:pt idx="0" formatCode="0.0000">
                  <c:v>0.48119999999999996</c:v>
                </c:pt>
                <c:pt idx="1">
                  <c:v>2.4</c:v>
                </c:pt>
              </c:numCache>
            </c:numRef>
          </c:xVal>
          <c:yVal>
            <c:numRef>
              <c:f>'GraficasAjustadasPositivo 17Bar'!$B$18:$B$19</c:f>
              <c:numCache>
                <c:formatCode>General</c:formatCode>
                <c:ptCount val="2"/>
                <c:pt idx="0">
                  <c:v>0</c:v>
                </c:pt>
                <c:pt idx="1">
                  <c:v>17.236889999999999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5D-4E55-86AC-D178B6ACB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99367"/>
        <c:axId val="41820047"/>
      </c:scatterChart>
      <c:valAx>
        <c:axId val="7899936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41820047"/>
        <c:crosses val="autoZero"/>
        <c:crossBetween val="midCat"/>
      </c:valAx>
      <c:valAx>
        <c:axId val="418200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7899936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MX" sz="1400" b="0" strike="noStrike" spc="-1">
                <a:solidFill>
                  <a:srgbClr val="595959"/>
                </a:solidFill>
                <a:latin typeface="Calibri"/>
              </a:rPr>
              <a:t>Título del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'GraficasAjustadasPositivo 17Bar'!$A$18:$A$19</c:f>
              <c:numCache>
                <c:formatCode>General</c:formatCode>
                <c:ptCount val="2"/>
                <c:pt idx="0" formatCode="0.0000">
                  <c:v>0.48119999999999996</c:v>
                </c:pt>
                <c:pt idx="1">
                  <c:v>2.4</c:v>
                </c:pt>
              </c:numCache>
            </c:numRef>
          </c:xVal>
          <c:yVal>
            <c:numRef>
              <c:f>'GraficasAjustadasPositivo 17Bar'!$B$18:$B$19</c:f>
              <c:numCache>
                <c:formatCode>General</c:formatCode>
                <c:ptCount val="2"/>
                <c:pt idx="0">
                  <c:v>0</c:v>
                </c:pt>
                <c:pt idx="1">
                  <c:v>17.236889999999999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E-4FED-B6D6-B8C6529A5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2962"/>
        <c:axId val="79548249"/>
      </c:scatterChart>
      <c:valAx>
        <c:axId val="5021296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79548249"/>
        <c:crosses val="autoZero"/>
        <c:crossBetween val="midCat"/>
      </c:valAx>
      <c:valAx>
        <c:axId val="795482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5021296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MX" sz="1400" b="0" strike="noStrike" spc="-1">
                <a:solidFill>
                  <a:srgbClr val="595959"/>
                </a:solidFill>
                <a:latin typeface="Calibri"/>
              </a:rPr>
              <a:t>Título del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'GraficasAjustadasPositivo 17Bar'!$A$18:$A$19</c:f>
              <c:numCache>
                <c:formatCode>General</c:formatCode>
                <c:ptCount val="2"/>
                <c:pt idx="0" formatCode="0.0000">
                  <c:v>0.48119999999999996</c:v>
                </c:pt>
                <c:pt idx="1">
                  <c:v>2.4</c:v>
                </c:pt>
              </c:numCache>
            </c:numRef>
          </c:xVal>
          <c:yVal>
            <c:numRef>
              <c:f>'GraficasAjustadasPositivo 17Bar'!$B$18:$B$19</c:f>
              <c:numCache>
                <c:formatCode>General</c:formatCode>
                <c:ptCount val="2"/>
                <c:pt idx="0">
                  <c:v>0</c:v>
                </c:pt>
                <c:pt idx="1">
                  <c:v>17.236889999999999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9E-4544-9003-47B877185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63728"/>
        <c:axId val="99649306"/>
      </c:scatterChart>
      <c:valAx>
        <c:axId val="9576372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99649306"/>
        <c:crosses val="autoZero"/>
        <c:crossBetween val="midCat"/>
      </c:valAx>
      <c:valAx>
        <c:axId val="996493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9576372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MX" sz="1400" b="0" strike="noStrike" spc="-1">
                <a:solidFill>
                  <a:srgbClr val="595959"/>
                </a:solidFill>
                <a:latin typeface="Calibri"/>
              </a:rPr>
              <a:t>Título del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'GraficasAjustadasPositivo 17Bar'!$A$18:$A$19</c:f>
              <c:numCache>
                <c:formatCode>General</c:formatCode>
                <c:ptCount val="2"/>
                <c:pt idx="0" formatCode="0.0000">
                  <c:v>0.48119999999999996</c:v>
                </c:pt>
                <c:pt idx="1">
                  <c:v>2.4</c:v>
                </c:pt>
              </c:numCache>
            </c:numRef>
          </c:xVal>
          <c:yVal>
            <c:numRef>
              <c:f>'GraficasAjustadasPositivo 17Bar'!$B$18:$B$19</c:f>
              <c:numCache>
                <c:formatCode>General</c:formatCode>
                <c:ptCount val="2"/>
                <c:pt idx="0">
                  <c:v>0</c:v>
                </c:pt>
                <c:pt idx="1">
                  <c:v>17.236889999999999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A6-4D5B-9786-BB8D339E7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24161"/>
        <c:axId val="27218111"/>
      </c:scatterChart>
      <c:valAx>
        <c:axId val="5882416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27218111"/>
        <c:crosses val="autoZero"/>
        <c:crossBetween val="midCat"/>
      </c:valAx>
      <c:valAx>
        <c:axId val="272181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5882416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MX" sz="1400" b="0" strike="noStrike" spc="-1">
                <a:solidFill>
                  <a:srgbClr val="595959"/>
                </a:solidFill>
                <a:latin typeface="Calibri"/>
              </a:rPr>
              <a:t>Título del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'GraficasAjustadasPositivo 17Bar'!$A$18:$A$19</c:f>
              <c:numCache>
                <c:formatCode>General</c:formatCode>
                <c:ptCount val="2"/>
                <c:pt idx="0" formatCode="0.0000">
                  <c:v>0.48119999999999996</c:v>
                </c:pt>
                <c:pt idx="1">
                  <c:v>2.4</c:v>
                </c:pt>
              </c:numCache>
            </c:numRef>
          </c:xVal>
          <c:yVal>
            <c:numRef>
              <c:f>'GraficasAjustadasPositivo 17Bar'!$B$18:$B$19</c:f>
              <c:numCache>
                <c:formatCode>General</c:formatCode>
                <c:ptCount val="2"/>
                <c:pt idx="0">
                  <c:v>0</c:v>
                </c:pt>
                <c:pt idx="1">
                  <c:v>17.236889999999999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0B-4BBF-A75C-599D1CFE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30761"/>
        <c:axId val="52688988"/>
      </c:scatterChart>
      <c:valAx>
        <c:axId val="2323076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52688988"/>
        <c:crosses val="autoZero"/>
        <c:crossBetween val="midCat"/>
      </c:valAx>
      <c:valAx>
        <c:axId val="526889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2323076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MX" sz="1400" b="0" strike="noStrike" spc="-1">
                <a:solidFill>
                  <a:srgbClr val="595959"/>
                </a:solidFill>
                <a:latin typeface="Calibri"/>
              </a:rPr>
              <a:t>Título del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'GraficasAjustadasPositivo 17Bar'!$A$18:$A$19</c:f>
              <c:numCache>
                <c:formatCode>General</c:formatCode>
                <c:ptCount val="2"/>
                <c:pt idx="0" formatCode="0.0000">
                  <c:v>0.48119999999999996</c:v>
                </c:pt>
                <c:pt idx="1">
                  <c:v>2.4</c:v>
                </c:pt>
              </c:numCache>
            </c:numRef>
          </c:xVal>
          <c:yVal>
            <c:numRef>
              <c:f>'GraficasAjustadasPositivo 17Bar'!$B$18:$B$19</c:f>
              <c:numCache>
                <c:formatCode>General</c:formatCode>
                <c:ptCount val="2"/>
                <c:pt idx="0">
                  <c:v>0</c:v>
                </c:pt>
                <c:pt idx="1">
                  <c:v>17.236889999999999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90-49D6-915D-DAEDA22D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21911"/>
        <c:axId val="73045504"/>
      </c:scatterChart>
      <c:valAx>
        <c:axId val="6562191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73045504"/>
        <c:crosses val="autoZero"/>
        <c:crossBetween val="midCat"/>
      </c:valAx>
      <c:valAx>
        <c:axId val="730455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6562191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MX" sz="1400" b="0" strike="noStrike" spc="-1">
                <a:solidFill>
                  <a:srgbClr val="595959"/>
                </a:solidFill>
                <a:latin typeface="Calibri"/>
              </a:rPr>
              <a:t>Título del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'GraficasAjustadasPositivo 17Bar'!$A$18:$A$19</c:f>
              <c:numCache>
                <c:formatCode>General</c:formatCode>
                <c:ptCount val="2"/>
                <c:pt idx="0" formatCode="0.0000">
                  <c:v>0.48119999999999996</c:v>
                </c:pt>
                <c:pt idx="1">
                  <c:v>2.4</c:v>
                </c:pt>
              </c:numCache>
            </c:numRef>
          </c:xVal>
          <c:yVal>
            <c:numRef>
              <c:f>'GraficasAjustadasPositivo 17Bar'!$B$18:$B$19</c:f>
              <c:numCache>
                <c:formatCode>General</c:formatCode>
                <c:ptCount val="2"/>
                <c:pt idx="0">
                  <c:v>0</c:v>
                </c:pt>
                <c:pt idx="1">
                  <c:v>17.236889999999999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0E-4B7C-BFF2-0444019E0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12921"/>
        <c:axId val="21812174"/>
      </c:scatterChart>
      <c:valAx>
        <c:axId val="7881292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21812174"/>
        <c:crosses val="autoZero"/>
        <c:crossBetween val="midCat"/>
      </c:valAx>
      <c:valAx>
        <c:axId val="2181217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7881292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MX" sz="1400" b="0" strike="noStrike" spc="-1">
                <a:solidFill>
                  <a:srgbClr val="595959"/>
                </a:solidFill>
                <a:latin typeface="Calibri"/>
              </a:rPr>
              <a:t>Título del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'GraficasAjustadasPositivo 17Bar'!$A$18:$A$19</c:f>
              <c:numCache>
                <c:formatCode>General</c:formatCode>
                <c:ptCount val="2"/>
                <c:pt idx="0" formatCode="0.0000">
                  <c:v>0.48119999999999996</c:v>
                </c:pt>
                <c:pt idx="1">
                  <c:v>2.4</c:v>
                </c:pt>
              </c:numCache>
            </c:numRef>
          </c:xVal>
          <c:yVal>
            <c:numRef>
              <c:f>'GraficasAjustadasPositivo 17Bar'!$B$18:$B$19</c:f>
              <c:numCache>
                <c:formatCode>General</c:formatCode>
                <c:ptCount val="2"/>
                <c:pt idx="0">
                  <c:v>0</c:v>
                </c:pt>
                <c:pt idx="1">
                  <c:v>17.236889999999999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33-42C9-AC41-FC528B245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20554"/>
        <c:axId val="59821314"/>
      </c:scatterChart>
      <c:valAx>
        <c:axId val="7072055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59821314"/>
        <c:crosses val="autoZero"/>
        <c:crossBetween val="midCat"/>
      </c:valAx>
      <c:valAx>
        <c:axId val="598213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7072055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MX" sz="1400" b="0" strike="noStrike" spc="-1">
                <a:solidFill>
                  <a:srgbClr val="595959"/>
                </a:solidFill>
                <a:latin typeface="Calibri"/>
              </a:rPr>
              <a:t>Título del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'GraficasAjustadasPositivo 17Bar'!$A$18:$A$19</c:f>
              <c:numCache>
                <c:formatCode>General</c:formatCode>
                <c:ptCount val="2"/>
                <c:pt idx="0" formatCode="0.0000">
                  <c:v>0.48119999999999996</c:v>
                </c:pt>
                <c:pt idx="1">
                  <c:v>2.4</c:v>
                </c:pt>
              </c:numCache>
            </c:numRef>
          </c:xVal>
          <c:yVal>
            <c:numRef>
              <c:f>'GraficasAjustadasPositivo 17Bar'!$B$18:$B$19</c:f>
              <c:numCache>
                <c:formatCode>General</c:formatCode>
                <c:ptCount val="2"/>
                <c:pt idx="0">
                  <c:v>0</c:v>
                </c:pt>
                <c:pt idx="1">
                  <c:v>17.236889999999999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E7-426C-BED5-A9A34FF26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0685"/>
        <c:axId val="92552135"/>
      </c:scatterChart>
      <c:valAx>
        <c:axId val="798068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92552135"/>
        <c:crosses val="autoZero"/>
        <c:crossBetween val="midCat"/>
      </c:valAx>
      <c:valAx>
        <c:axId val="925521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798068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MX" sz="1400" b="0" strike="noStrike" spc="-1">
                <a:solidFill>
                  <a:srgbClr val="595959"/>
                </a:solidFill>
                <a:latin typeface="Calibri"/>
              </a:rPr>
              <a:t>Título del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'GraficasAjustadasPositivo 17Bar'!$A$18:$A$19</c:f>
              <c:numCache>
                <c:formatCode>General</c:formatCode>
                <c:ptCount val="2"/>
                <c:pt idx="0" formatCode="0.0000">
                  <c:v>0.48119999999999996</c:v>
                </c:pt>
                <c:pt idx="1">
                  <c:v>2.4</c:v>
                </c:pt>
              </c:numCache>
            </c:numRef>
          </c:xVal>
          <c:yVal>
            <c:numRef>
              <c:f>'GraficasAjustadasPositivo 17Bar'!$B$18:$B$19</c:f>
              <c:numCache>
                <c:formatCode>General</c:formatCode>
                <c:ptCount val="2"/>
                <c:pt idx="0">
                  <c:v>0</c:v>
                </c:pt>
                <c:pt idx="1">
                  <c:v>17.236889999999999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13-4803-959C-02913C9C0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9413"/>
        <c:axId val="28073664"/>
      </c:scatterChart>
      <c:valAx>
        <c:axId val="2069941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28073664"/>
        <c:crosses val="autoZero"/>
        <c:crossBetween val="midCat"/>
      </c:valAx>
      <c:valAx>
        <c:axId val="280736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2069941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MX" sz="1400" b="0" strike="noStrike" spc="-1">
                <a:solidFill>
                  <a:srgbClr val="595959"/>
                </a:solidFill>
                <a:latin typeface="Calibri"/>
              </a:rPr>
              <a:t>Título del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'GraficasAjustadasPositivo 17Bar'!$A$18:$A$19</c:f>
              <c:numCache>
                <c:formatCode>General</c:formatCode>
                <c:ptCount val="2"/>
                <c:pt idx="0" formatCode="0.0000">
                  <c:v>0.48119999999999996</c:v>
                </c:pt>
                <c:pt idx="1">
                  <c:v>2.4</c:v>
                </c:pt>
              </c:numCache>
            </c:numRef>
          </c:xVal>
          <c:yVal>
            <c:numRef>
              <c:f>'GraficasAjustadasPositivo 17Bar'!$B$18:$B$19</c:f>
              <c:numCache>
                <c:formatCode>General</c:formatCode>
                <c:ptCount val="2"/>
                <c:pt idx="0">
                  <c:v>0</c:v>
                </c:pt>
                <c:pt idx="1">
                  <c:v>17.236889999999999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E2-4852-B6D9-EB7688BD0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47504"/>
        <c:axId val="33924578"/>
      </c:scatterChart>
      <c:valAx>
        <c:axId val="8694750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33924578"/>
        <c:crosses val="autoZero"/>
        <c:crossBetween val="midCat"/>
      </c:valAx>
      <c:valAx>
        <c:axId val="339245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8694750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MX" sz="1400" b="0" strike="noStrike" spc="-1">
                <a:solidFill>
                  <a:srgbClr val="595959"/>
                </a:solidFill>
                <a:latin typeface="Calibri"/>
              </a:rPr>
              <a:t>Título del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'GraficasAjustadasPositivo 17Bar'!$A$18:$A$19</c:f>
              <c:numCache>
                <c:formatCode>General</c:formatCode>
                <c:ptCount val="2"/>
                <c:pt idx="0" formatCode="0.0000">
                  <c:v>0.48119999999999996</c:v>
                </c:pt>
                <c:pt idx="1">
                  <c:v>2.4</c:v>
                </c:pt>
              </c:numCache>
            </c:numRef>
          </c:xVal>
          <c:yVal>
            <c:numRef>
              <c:f>'GraficasAjustadasPositivo 17Bar'!$B$18:$B$19</c:f>
              <c:numCache>
                <c:formatCode>General</c:formatCode>
                <c:ptCount val="2"/>
                <c:pt idx="0">
                  <c:v>0</c:v>
                </c:pt>
                <c:pt idx="1">
                  <c:v>17.236889999999999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43-404B-A635-593D4965A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01877"/>
        <c:axId val="26647597"/>
      </c:scatterChart>
      <c:valAx>
        <c:axId val="3540187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26647597"/>
        <c:crosses val="autoZero"/>
        <c:crossBetween val="midCat"/>
      </c:valAx>
      <c:valAx>
        <c:axId val="266475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3540187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MX" sz="1400" b="0" strike="noStrike" spc="-1">
                <a:solidFill>
                  <a:srgbClr val="595959"/>
                </a:solidFill>
                <a:latin typeface="Calibri"/>
              </a:rPr>
              <a:t>Título del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'GraficasAjustadasPositivo 17Bar'!$A$18:$A$19</c:f>
              <c:numCache>
                <c:formatCode>General</c:formatCode>
                <c:ptCount val="2"/>
                <c:pt idx="0" formatCode="0.0000">
                  <c:v>0.48119999999999996</c:v>
                </c:pt>
                <c:pt idx="1">
                  <c:v>2.4</c:v>
                </c:pt>
              </c:numCache>
            </c:numRef>
          </c:xVal>
          <c:yVal>
            <c:numRef>
              <c:f>'GraficasAjustadasPositivo 17Bar'!$B$18:$B$19</c:f>
              <c:numCache>
                <c:formatCode>General</c:formatCode>
                <c:ptCount val="2"/>
                <c:pt idx="0">
                  <c:v>0</c:v>
                </c:pt>
                <c:pt idx="1">
                  <c:v>17.236889999999999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A1-4973-B010-B85FA5C22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15022"/>
        <c:axId val="54885821"/>
      </c:scatterChart>
      <c:valAx>
        <c:axId val="5391502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54885821"/>
        <c:crosses val="autoZero"/>
        <c:crossBetween val="midCat"/>
      </c:valAx>
      <c:valAx>
        <c:axId val="5488582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5391502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MX" sz="1400" b="0" strike="noStrike" spc="-1">
                <a:solidFill>
                  <a:srgbClr val="595959"/>
                </a:solidFill>
                <a:latin typeface="Calibri"/>
              </a:rPr>
              <a:t>Título del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'GraficasAjustadasPositivo 17Bar'!$A$18:$A$19</c:f>
              <c:numCache>
                <c:formatCode>General</c:formatCode>
                <c:ptCount val="2"/>
                <c:pt idx="0" formatCode="0.0000">
                  <c:v>0.48119999999999996</c:v>
                </c:pt>
                <c:pt idx="1">
                  <c:v>2.4</c:v>
                </c:pt>
              </c:numCache>
            </c:numRef>
          </c:xVal>
          <c:yVal>
            <c:numRef>
              <c:f>'GraficasAjustadasPositivo 17Bar'!$B$18:$B$19</c:f>
              <c:numCache>
                <c:formatCode>General</c:formatCode>
                <c:ptCount val="2"/>
                <c:pt idx="0">
                  <c:v>0</c:v>
                </c:pt>
                <c:pt idx="1">
                  <c:v>17.236889999999999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42-4849-8C94-6F70973F6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03859"/>
        <c:axId val="19678003"/>
      </c:scatterChart>
      <c:valAx>
        <c:axId val="4380385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19678003"/>
        <c:crosses val="autoZero"/>
        <c:crossBetween val="midCat"/>
      </c:valAx>
      <c:valAx>
        <c:axId val="196780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4380385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MX" sz="1400" b="0" strike="noStrike" spc="-1">
                <a:solidFill>
                  <a:srgbClr val="595959"/>
                </a:solidFill>
                <a:latin typeface="Calibri"/>
              </a:rPr>
              <a:t>Título del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'GraficasAjustadasPositivo 17Bar'!$A$18:$A$19</c:f>
              <c:numCache>
                <c:formatCode>General</c:formatCode>
                <c:ptCount val="2"/>
                <c:pt idx="0" formatCode="0.0000">
                  <c:v>0.48119999999999996</c:v>
                </c:pt>
                <c:pt idx="1">
                  <c:v>2.4</c:v>
                </c:pt>
              </c:numCache>
            </c:numRef>
          </c:xVal>
          <c:yVal>
            <c:numRef>
              <c:f>'GraficasAjustadasPositivo 17Bar'!$B$18:$B$19</c:f>
              <c:numCache>
                <c:formatCode>General</c:formatCode>
                <c:ptCount val="2"/>
                <c:pt idx="0">
                  <c:v>0</c:v>
                </c:pt>
                <c:pt idx="1">
                  <c:v>17.236889999999999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0F-4B5C-85DC-BAE5C31F2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64904"/>
        <c:axId val="68122344"/>
      </c:scatterChart>
      <c:valAx>
        <c:axId val="9736490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68122344"/>
        <c:crosses val="autoZero"/>
        <c:crossBetween val="midCat"/>
      </c:valAx>
      <c:valAx>
        <c:axId val="681223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9736490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MX" sz="1400" b="0" strike="noStrike" spc="-1">
                <a:solidFill>
                  <a:srgbClr val="595959"/>
                </a:solidFill>
                <a:latin typeface="Calibri"/>
              </a:rPr>
              <a:t>Título del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'GraficasAjustadasPositivo 17Bar'!$A$18:$A$19</c:f>
              <c:numCache>
                <c:formatCode>General</c:formatCode>
                <c:ptCount val="2"/>
                <c:pt idx="0" formatCode="0.0000">
                  <c:v>0.48119999999999996</c:v>
                </c:pt>
                <c:pt idx="1">
                  <c:v>2.4</c:v>
                </c:pt>
              </c:numCache>
            </c:numRef>
          </c:xVal>
          <c:yVal>
            <c:numRef>
              <c:f>'GraficasAjustadasPositivo 17Bar'!$B$18:$B$19</c:f>
              <c:numCache>
                <c:formatCode>General</c:formatCode>
                <c:ptCount val="2"/>
                <c:pt idx="0">
                  <c:v>0</c:v>
                </c:pt>
                <c:pt idx="1">
                  <c:v>17.236889999999999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AF-4983-8F17-392E3BABF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01910"/>
        <c:axId val="25603538"/>
      </c:scatterChart>
      <c:valAx>
        <c:axId val="7320191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25603538"/>
        <c:crosses val="autoZero"/>
        <c:crossBetween val="midCat"/>
      </c:valAx>
      <c:valAx>
        <c:axId val="256035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7320191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MX" sz="1400" b="0" strike="noStrike" spc="-1">
                <a:solidFill>
                  <a:srgbClr val="595959"/>
                </a:solidFill>
                <a:latin typeface="Calibri"/>
              </a:rPr>
              <a:t>Título del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'GraficasAjustadasPositivo 17Bar'!$A$3:$A$4</c:f>
              <c:numCache>
                <c:formatCode>General</c:formatCode>
                <c:ptCount val="2"/>
                <c:pt idx="0">
                  <c:v>0.48</c:v>
                </c:pt>
                <c:pt idx="1">
                  <c:v>2.4</c:v>
                </c:pt>
              </c:numCache>
            </c:numRef>
          </c:xVal>
          <c:yVal>
            <c:numRef>
              <c:f>'GraficasAjustadasPositivo 17Bar'!$B$3:$B$4</c:f>
              <c:numCache>
                <c:formatCode>General</c:formatCode>
                <c:ptCount val="2"/>
                <c:pt idx="0">
                  <c:v>0</c:v>
                </c:pt>
                <c:pt idx="1">
                  <c:v>17.236889999999999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D0-4AE8-AE1B-3A6B9D142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58621"/>
        <c:axId val="90846272"/>
      </c:scatterChart>
      <c:valAx>
        <c:axId val="5995862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90846272"/>
        <c:crosses val="autoZero"/>
        <c:crossBetween val="midCat"/>
      </c:valAx>
      <c:valAx>
        <c:axId val="908462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5995862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MX" sz="1400" b="0" strike="noStrike" spc="-1">
                <a:solidFill>
                  <a:srgbClr val="595959"/>
                </a:solidFill>
                <a:latin typeface="Calibri"/>
              </a:rPr>
              <a:t>Título del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'GraficasAjustadasPositivo 17Bar'!$A$3:$A$4</c:f>
              <c:numCache>
                <c:formatCode>General</c:formatCode>
                <c:ptCount val="2"/>
                <c:pt idx="0">
                  <c:v>0.48</c:v>
                </c:pt>
                <c:pt idx="1">
                  <c:v>2.4</c:v>
                </c:pt>
              </c:numCache>
            </c:numRef>
          </c:xVal>
          <c:yVal>
            <c:numRef>
              <c:f>'GraficasAjustadasPositivo 17Bar'!$B$3:$B$4</c:f>
              <c:numCache>
                <c:formatCode>General</c:formatCode>
                <c:ptCount val="2"/>
                <c:pt idx="0">
                  <c:v>0</c:v>
                </c:pt>
                <c:pt idx="1">
                  <c:v>17.236889999999999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D-4D26-8267-93BFED6E2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58621"/>
        <c:axId val="90846272"/>
      </c:scatterChart>
      <c:valAx>
        <c:axId val="5995862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90846272"/>
        <c:crosses val="autoZero"/>
        <c:crossBetween val="midCat"/>
      </c:valAx>
      <c:valAx>
        <c:axId val="908462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5995862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MX" sz="1400" b="0" strike="noStrike" spc="-1">
                <a:solidFill>
                  <a:srgbClr val="595959"/>
                </a:solidFill>
                <a:latin typeface="Calibri"/>
              </a:rPr>
              <a:t>Título del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'GraficasAjustadasPositivo 17Bar'!$A$3:$A$4</c:f>
              <c:numCache>
                <c:formatCode>General</c:formatCode>
                <c:ptCount val="2"/>
                <c:pt idx="0">
                  <c:v>0.48</c:v>
                </c:pt>
                <c:pt idx="1">
                  <c:v>2.4</c:v>
                </c:pt>
              </c:numCache>
            </c:numRef>
          </c:xVal>
          <c:yVal>
            <c:numRef>
              <c:f>'GraficasAjustadasPositivo 17Bar'!$B$3:$B$4</c:f>
              <c:numCache>
                <c:formatCode>General</c:formatCode>
                <c:ptCount val="2"/>
                <c:pt idx="0">
                  <c:v>0</c:v>
                </c:pt>
                <c:pt idx="1">
                  <c:v>17.236889999999999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E7-4EF6-9DCD-8BE3DED35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58621"/>
        <c:axId val="90846272"/>
      </c:scatterChart>
      <c:valAx>
        <c:axId val="5995862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90846272"/>
        <c:crosses val="autoZero"/>
        <c:crossBetween val="midCat"/>
      </c:valAx>
      <c:valAx>
        <c:axId val="908462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5995862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MX" sz="1400" b="0" strike="noStrike" spc="-1">
                <a:solidFill>
                  <a:srgbClr val="595959"/>
                </a:solidFill>
                <a:latin typeface="Calibri"/>
              </a:rPr>
              <a:t>Título del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'GraficasAjustadasPositivo 17Bar'!$A$3:$A$4</c:f>
              <c:numCache>
                <c:formatCode>General</c:formatCode>
                <c:ptCount val="2"/>
                <c:pt idx="0">
                  <c:v>0.48</c:v>
                </c:pt>
                <c:pt idx="1">
                  <c:v>2.4</c:v>
                </c:pt>
              </c:numCache>
            </c:numRef>
          </c:xVal>
          <c:yVal>
            <c:numRef>
              <c:f>'GraficasAjustadasPositivo 17Bar'!$B$3:$B$4</c:f>
              <c:numCache>
                <c:formatCode>General</c:formatCode>
                <c:ptCount val="2"/>
                <c:pt idx="0">
                  <c:v>0</c:v>
                </c:pt>
                <c:pt idx="1">
                  <c:v>17.236889999999999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84-496B-B6F3-F13931B04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58621"/>
        <c:axId val="90846272"/>
      </c:scatterChart>
      <c:valAx>
        <c:axId val="5995862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90846272"/>
        <c:crosses val="autoZero"/>
        <c:crossBetween val="midCat"/>
      </c:valAx>
      <c:valAx>
        <c:axId val="908462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5995862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MX" sz="1400" b="0" strike="noStrike" spc="-1">
                <a:solidFill>
                  <a:srgbClr val="595959"/>
                </a:solidFill>
                <a:latin typeface="Calibri"/>
              </a:rPr>
              <a:t>Título del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'GraficasAjustadasPositivo 17Bar'!$A$3:$A$4</c:f>
              <c:numCache>
                <c:formatCode>General</c:formatCode>
                <c:ptCount val="2"/>
                <c:pt idx="0">
                  <c:v>0.48</c:v>
                </c:pt>
                <c:pt idx="1">
                  <c:v>2.4</c:v>
                </c:pt>
              </c:numCache>
            </c:numRef>
          </c:xVal>
          <c:yVal>
            <c:numRef>
              <c:f>'GraficasAjustadasPositivo 17Bar'!$B$3:$B$4</c:f>
              <c:numCache>
                <c:formatCode>General</c:formatCode>
                <c:ptCount val="2"/>
                <c:pt idx="0">
                  <c:v>0</c:v>
                </c:pt>
                <c:pt idx="1">
                  <c:v>17.236889999999999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3-44A5-A506-3EAAC35D4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58621"/>
        <c:axId val="90846272"/>
      </c:scatterChart>
      <c:valAx>
        <c:axId val="5995862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90846272"/>
        <c:crosses val="autoZero"/>
        <c:crossBetween val="midCat"/>
      </c:valAx>
      <c:valAx>
        <c:axId val="908462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5995862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MX" sz="1400" b="0" strike="noStrike" spc="-1">
                <a:solidFill>
                  <a:srgbClr val="595959"/>
                </a:solidFill>
                <a:latin typeface="Calibri"/>
              </a:rPr>
              <a:t>Título del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464216634429403E-2"/>
          <c:y val="0.19506107973203701"/>
          <c:w val="0.89600257898130198"/>
          <c:h val="0.72047812951530299"/>
        </c:manualLayout>
      </c:layout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Sheet1!$A$2:$A$3</c:f>
              <c:numCache>
                <c:formatCode>General</c:formatCode>
                <c:ptCount val="2"/>
                <c:pt idx="0" formatCode="0.000000">
                  <c:v>0.48</c:v>
                </c:pt>
                <c:pt idx="1">
                  <c:v>2.4</c:v>
                </c:pt>
              </c:numCache>
            </c:numRef>
          </c:xVal>
          <c:yVal>
            <c:numRef>
              <c:f>Sheet1!$B$2:$B$3</c:f>
              <c:numCache>
                <c:formatCode>General</c:formatCode>
                <c:ptCount val="2"/>
                <c:pt idx="0">
                  <c:v>0</c:v>
                </c:pt>
                <c:pt idx="1">
                  <c:v>17.236893200000001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67-49AE-9000-58FC70361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81917"/>
        <c:axId val="18475692"/>
      </c:scatterChart>
      <c:valAx>
        <c:axId val="9948191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18475692"/>
        <c:crosses val="autoZero"/>
        <c:crossBetween val="midCat"/>
      </c:valAx>
      <c:valAx>
        <c:axId val="184756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9948191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MX" sz="1400" b="0" strike="noStrike" spc="-1">
                <a:solidFill>
                  <a:srgbClr val="595959"/>
                </a:solidFill>
                <a:latin typeface="Calibri"/>
              </a:rPr>
              <a:t>Título del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Sheet1!$A$41:$A$42</c:f>
              <c:numCache>
                <c:formatCode>General</c:formatCode>
                <c:ptCount val="2"/>
                <c:pt idx="0">
                  <c:v>0.48</c:v>
                </c:pt>
                <c:pt idx="1">
                  <c:v>2.4</c:v>
                </c:pt>
              </c:numCache>
            </c:numRef>
          </c:xVal>
          <c:yVal>
            <c:numRef>
              <c:f>Sheet1!$B$41:$B$42</c:f>
              <c:numCache>
                <c:formatCode>General</c:formatCode>
                <c:ptCount val="2"/>
                <c:pt idx="0">
                  <c:v>0</c:v>
                </c:pt>
                <c:pt idx="1">
                  <c:v>17.236889999999999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23-411E-9A20-781689B01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07285"/>
        <c:axId val="56766554"/>
      </c:scatterChart>
      <c:valAx>
        <c:axId val="7250728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56766554"/>
        <c:crosses val="autoZero"/>
        <c:crossBetween val="midCat"/>
      </c:valAx>
      <c:valAx>
        <c:axId val="5676655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7250728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MX" sz="1400" b="0" strike="noStrike" spc="-1">
                <a:solidFill>
                  <a:srgbClr val="595959"/>
                </a:solidFill>
                <a:latin typeface="Calibri"/>
              </a:rPr>
              <a:t>Título del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'2.5V'!$A$3:$A$4</c:f>
              <c:numCache>
                <c:formatCode>General</c:formatCode>
                <c:ptCount val="2"/>
                <c:pt idx="0">
                  <c:v>0.48</c:v>
                </c:pt>
                <c:pt idx="1">
                  <c:v>2.4</c:v>
                </c:pt>
              </c:numCache>
            </c:numRef>
          </c:xVal>
          <c:yVal>
            <c:numRef>
              <c:f>'2.5V'!$B$3:$B$4</c:f>
              <c:numCache>
                <c:formatCode>General</c:formatCode>
                <c:ptCount val="2"/>
                <c:pt idx="0">
                  <c:v>0</c:v>
                </c:pt>
                <c:pt idx="1">
                  <c:v>17.236889999999999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62-4D6B-8726-8A6755436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1612"/>
        <c:axId val="77529449"/>
      </c:scatterChart>
      <c:valAx>
        <c:axId val="1805161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77529449"/>
        <c:crosses val="autoZero"/>
        <c:crossBetween val="midCat"/>
      </c:valAx>
      <c:valAx>
        <c:axId val="775294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1805161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MX" sz="1400" b="0" strike="noStrike" spc="-1">
                <a:solidFill>
                  <a:srgbClr val="595959"/>
                </a:solidFill>
                <a:latin typeface="Calibri"/>
              </a:rPr>
              <a:t>Título del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'2.5V'!$A$18:$A$19</c:f>
              <c:numCache>
                <c:formatCode>General</c:formatCode>
                <c:ptCount val="2"/>
                <c:pt idx="0" formatCode="0.0000">
                  <c:v>0.47520000000000001</c:v>
                </c:pt>
                <c:pt idx="1">
                  <c:v>2.4</c:v>
                </c:pt>
              </c:numCache>
            </c:numRef>
          </c:xVal>
          <c:yVal>
            <c:numRef>
              <c:f>'2.5V'!$B$18:$B$19</c:f>
              <c:numCache>
                <c:formatCode>General</c:formatCode>
                <c:ptCount val="2"/>
                <c:pt idx="0">
                  <c:v>0</c:v>
                </c:pt>
                <c:pt idx="1">
                  <c:v>17.236889999999999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4-4D51-A374-1E9B81220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607"/>
        <c:axId val="13927775"/>
      </c:scatterChart>
      <c:valAx>
        <c:axId val="6211060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13927775"/>
        <c:crosses val="autoZero"/>
        <c:crossBetween val="midCat"/>
      </c:valAx>
      <c:valAx>
        <c:axId val="139277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6211060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MX" sz="1400" b="0" strike="noStrike" spc="-1">
                <a:solidFill>
                  <a:srgbClr val="595959"/>
                </a:solidFill>
                <a:latin typeface="Calibri"/>
              </a:rPr>
              <a:t>Título del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'2.5V'!$A$33:$A$34</c:f>
              <c:numCache>
                <c:formatCode>General</c:formatCode>
                <c:ptCount val="2"/>
                <c:pt idx="0">
                  <c:v>0.48599999999999999</c:v>
                </c:pt>
                <c:pt idx="1">
                  <c:v>2.4</c:v>
                </c:pt>
              </c:numCache>
            </c:numRef>
          </c:xVal>
          <c:yVal>
            <c:numRef>
              <c:f>'2.5V'!$B$33:$B$34</c:f>
              <c:numCache>
                <c:formatCode>General</c:formatCode>
                <c:ptCount val="2"/>
                <c:pt idx="0">
                  <c:v>0</c:v>
                </c:pt>
                <c:pt idx="1">
                  <c:v>17.236889999999999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32-418C-AD33-9E5731DF2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72974"/>
        <c:axId val="33205679"/>
      </c:scatterChart>
      <c:valAx>
        <c:axId val="3947297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33205679"/>
        <c:crosses val="autoZero"/>
        <c:crossBetween val="midCat"/>
      </c:valAx>
      <c:valAx>
        <c:axId val="332056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3947297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MX" sz="1400" b="0" strike="noStrike" spc="-1">
                <a:solidFill>
                  <a:srgbClr val="595959"/>
                </a:solidFill>
                <a:latin typeface="Calibri"/>
              </a:rPr>
              <a:t>Título del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'GraficasAjustadasPositivo 17Bar'!$A$18:$A$19</c:f>
              <c:numCache>
                <c:formatCode>General</c:formatCode>
                <c:ptCount val="2"/>
                <c:pt idx="0" formatCode="0.0000">
                  <c:v>0.48119999999999996</c:v>
                </c:pt>
                <c:pt idx="1">
                  <c:v>2.4</c:v>
                </c:pt>
              </c:numCache>
            </c:numRef>
          </c:xVal>
          <c:yVal>
            <c:numRef>
              <c:f>'GraficasAjustadasPositivo 17Bar'!$B$18:$B$19</c:f>
              <c:numCache>
                <c:formatCode>General</c:formatCode>
                <c:ptCount val="2"/>
                <c:pt idx="0">
                  <c:v>0</c:v>
                </c:pt>
                <c:pt idx="1">
                  <c:v>17.236889999999999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B-461A-90FB-AF6BAC056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25121"/>
        <c:axId val="11510565"/>
      </c:scatterChart>
      <c:valAx>
        <c:axId val="6992512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11510565"/>
        <c:crosses val="autoZero"/>
        <c:crossBetween val="midCat"/>
      </c:valAx>
      <c:valAx>
        <c:axId val="1151056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6992512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Título del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'GraficasAjustadas Negativas'!$A$3:$A$4</c:f>
              <c:numCache>
                <c:formatCode>General</c:formatCode>
                <c:ptCount val="2"/>
                <c:pt idx="0">
                  <c:v>0.47880000000000006</c:v>
                </c:pt>
                <c:pt idx="1">
                  <c:v>2.4</c:v>
                </c:pt>
              </c:numCache>
            </c:numRef>
          </c:xVal>
          <c:yVal>
            <c:numRef>
              <c:f>'GraficasAjustadas Negativas'!$B$3:$B$4</c:f>
              <c:numCache>
                <c:formatCode>General</c:formatCode>
                <c:ptCount val="2"/>
                <c:pt idx="0">
                  <c:v>0</c:v>
                </c:pt>
                <c:pt idx="1">
                  <c:v>17.236889999999999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B4-499C-8BAE-8D2DB8FF8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45609"/>
        <c:axId val="52245103"/>
      </c:scatterChart>
      <c:valAx>
        <c:axId val="3354560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52245103"/>
        <c:crosses val="autoZero"/>
        <c:crossBetween val="midCat"/>
      </c:valAx>
      <c:valAx>
        <c:axId val="522451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3354560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Título del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'GraficasAjustadas Negativas'!$A$3:$A$4</c:f>
              <c:numCache>
                <c:formatCode>General</c:formatCode>
                <c:ptCount val="2"/>
                <c:pt idx="0">
                  <c:v>0.47880000000000006</c:v>
                </c:pt>
                <c:pt idx="1">
                  <c:v>2.4</c:v>
                </c:pt>
              </c:numCache>
            </c:numRef>
          </c:xVal>
          <c:yVal>
            <c:numRef>
              <c:f>'GraficasAjustadas Negativas'!$B$3:$B$4</c:f>
              <c:numCache>
                <c:formatCode>General</c:formatCode>
                <c:ptCount val="2"/>
                <c:pt idx="0">
                  <c:v>0</c:v>
                </c:pt>
                <c:pt idx="1">
                  <c:v>17.236889999999999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EB-4AF1-A402-5A7B9440D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50016"/>
        <c:axId val="76372371"/>
      </c:scatterChart>
      <c:valAx>
        <c:axId val="5345001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76372371"/>
        <c:crosses val="autoZero"/>
        <c:crossBetween val="midCat"/>
      </c:valAx>
      <c:valAx>
        <c:axId val="7637237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5345001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Título del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'GraficasAjustadas Negativas'!$A$3:$A$4</c:f>
              <c:numCache>
                <c:formatCode>General</c:formatCode>
                <c:ptCount val="2"/>
                <c:pt idx="0">
                  <c:v>0.47880000000000006</c:v>
                </c:pt>
                <c:pt idx="1">
                  <c:v>2.4</c:v>
                </c:pt>
              </c:numCache>
            </c:numRef>
          </c:xVal>
          <c:yVal>
            <c:numRef>
              <c:f>'GraficasAjustadas Negativas'!$B$3:$B$4</c:f>
              <c:numCache>
                <c:formatCode>General</c:formatCode>
                <c:ptCount val="2"/>
                <c:pt idx="0">
                  <c:v>0</c:v>
                </c:pt>
                <c:pt idx="1">
                  <c:v>17.236889999999999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46-4FF6-BCA5-E5EB9FDB0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87766"/>
        <c:axId val="42757283"/>
      </c:scatterChart>
      <c:valAx>
        <c:axId val="640877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42757283"/>
        <c:crosses val="autoZero"/>
        <c:crossBetween val="midCat"/>
      </c:valAx>
      <c:valAx>
        <c:axId val="427572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6408776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Título del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203606191160105E-2"/>
          <c:y val="0.17181137527912799"/>
          <c:w val="0.89580341471198299"/>
          <c:h val="0.72047812951530299"/>
        </c:manualLayout>
      </c:layout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'GraficasAjustadas Negativas'!$A$3:$A$4</c:f>
              <c:numCache>
                <c:formatCode>General</c:formatCode>
                <c:ptCount val="2"/>
                <c:pt idx="0">
                  <c:v>0.47880000000000006</c:v>
                </c:pt>
                <c:pt idx="1">
                  <c:v>2.4</c:v>
                </c:pt>
              </c:numCache>
            </c:numRef>
          </c:xVal>
          <c:yVal>
            <c:numRef>
              <c:f>'GraficasAjustadas Negativas'!$B$3:$B$4</c:f>
              <c:numCache>
                <c:formatCode>General</c:formatCode>
                <c:ptCount val="2"/>
                <c:pt idx="0">
                  <c:v>0</c:v>
                </c:pt>
                <c:pt idx="1">
                  <c:v>17.236889999999999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49-4108-8ABC-3F51A7D6E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8024"/>
        <c:axId val="91679484"/>
      </c:scatterChart>
      <c:valAx>
        <c:axId val="1225802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91679484"/>
        <c:crosses val="autoZero"/>
        <c:crossBetween val="midCat"/>
      </c:valAx>
      <c:valAx>
        <c:axId val="916794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1225802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Título del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'GraficasAjustadas Negativas'!$A$3:$A$4</c:f>
              <c:numCache>
                <c:formatCode>General</c:formatCode>
                <c:ptCount val="2"/>
                <c:pt idx="0">
                  <c:v>0.47880000000000006</c:v>
                </c:pt>
                <c:pt idx="1">
                  <c:v>2.4</c:v>
                </c:pt>
              </c:numCache>
            </c:numRef>
          </c:xVal>
          <c:yVal>
            <c:numRef>
              <c:f>'GraficasAjustadas Negativas'!$B$3:$B$4</c:f>
              <c:numCache>
                <c:formatCode>General</c:formatCode>
                <c:ptCount val="2"/>
                <c:pt idx="0">
                  <c:v>0</c:v>
                </c:pt>
                <c:pt idx="1">
                  <c:v>17.236889999999999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97-4523-8F96-CB3C843E4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03376"/>
        <c:axId val="58706784"/>
      </c:scatterChart>
      <c:valAx>
        <c:axId val="2870337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58706784"/>
        <c:crosses val="autoZero"/>
        <c:crossBetween val="midCat"/>
      </c:valAx>
      <c:valAx>
        <c:axId val="587067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2870337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Título del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'GraficasAjustadas Negativas'!$A$3:$A$4</c:f>
              <c:numCache>
                <c:formatCode>General</c:formatCode>
                <c:ptCount val="2"/>
                <c:pt idx="0">
                  <c:v>0.47880000000000006</c:v>
                </c:pt>
                <c:pt idx="1">
                  <c:v>2.4</c:v>
                </c:pt>
              </c:numCache>
            </c:numRef>
          </c:xVal>
          <c:yVal>
            <c:numRef>
              <c:f>'GraficasAjustadas Negativas'!$B$3:$B$4</c:f>
              <c:numCache>
                <c:formatCode>General</c:formatCode>
                <c:ptCount val="2"/>
                <c:pt idx="0">
                  <c:v>0</c:v>
                </c:pt>
                <c:pt idx="1">
                  <c:v>17.236889999999999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63-4FFD-B8A7-8AB990E23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1259"/>
        <c:axId val="34104879"/>
      </c:scatterChart>
      <c:valAx>
        <c:axId val="424125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34104879"/>
        <c:crosses val="autoZero"/>
        <c:crossBetween val="midCat"/>
      </c:valAx>
      <c:valAx>
        <c:axId val="341048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424125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Título del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'GraficasAjustadas Negativas'!$A$3:$A$4</c:f>
              <c:numCache>
                <c:formatCode>General</c:formatCode>
                <c:ptCount val="2"/>
                <c:pt idx="0">
                  <c:v>0.47880000000000006</c:v>
                </c:pt>
                <c:pt idx="1">
                  <c:v>2.4</c:v>
                </c:pt>
              </c:numCache>
            </c:numRef>
          </c:xVal>
          <c:yVal>
            <c:numRef>
              <c:f>'GraficasAjustadas Negativas'!$B$3:$B$4</c:f>
              <c:numCache>
                <c:formatCode>General</c:formatCode>
                <c:ptCount val="2"/>
                <c:pt idx="0">
                  <c:v>0</c:v>
                </c:pt>
                <c:pt idx="1">
                  <c:v>17.236889999999999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F-4084-9F05-772799973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4541"/>
        <c:axId val="50225081"/>
      </c:scatterChart>
      <c:valAx>
        <c:axId val="937454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50225081"/>
        <c:crosses val="autoZero"/>
        <c:crossBetween val="midCat"/>
      </c:valAx>
      <c:valAx>
        <c:axId val="502250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937454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MX" sz="1400" b="0" strike="noStrike" spc="-1">
                <a:solidFill>
                  <a:srgbClr val="595959"/>
                </a:solidFill>
                <a:latin typeface="Calibri"/>
              </a:rPr>
              <a:t>Título del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'GraficasAjustadas Negativas'!$A$3:$A$4</c:f>
              <c:numCache>
                <c:formatCode>General</c:formatCode>
                <c:ptCount val="2"/>
                <c:pt idx="0">
                  <c:v>0.47880000000000006</c:v>
                </c:pt>
                <c:pt idx="1">
                  <c:v>2.4</c:v>
                </c:pt>
              </c:numCache>
            </c:numRef>
          </c:xVal>
          <c:yVal>
            <c:numRef>
              <c:f>'GraficasAjustadas Negativas'!$B$3:$B$4</c:f>
              <c:numCache>
                <c:formatCode>General</c:formatCode>
                <c:ptCount val="2"/>
                <c:pt idx="0">
                  <c:v>0</c:v>
                </c:pt>
                <c:pt idx="1">
                  <c:v>17.236889999999999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2-465E-BDF5-3AA15A067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9820"/>
        <c:axId val="33370493"/>
      </c:scatterChart>
      <c:valAx>
        <c:axId val="935982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33370493"/>
        <c:crosses val="autoZero"/>
        <c:crossBetween val="midCat"/>
      </c:valAx>
      <c:valAx>
        <c:axId val="333704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935982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MX" sz="1400" b="0" strike="noStrike" spc="-1">
                <a:solidFill>
                  <a:srgbClr val="595959"/>
                </a:solidFill>
                <a:latin typeface="Calibri"/>
              </a:rPr>
              <a:t>Título del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'GraficasAjustadas Negativas'!$A$3:$A$4</c:f>
              <c:numCache>
                <c:formatCode>General</c:formatCode>
                <c:ptCount val="2"/>
                <c:pt idx="0">
                  <c:v>0.47880000000000006</c:v>
                </c:pt>
                <c:pt idx="1">
                  <c:v>2.4</c:v>
                </c:pt>
              </c:numCache>
            </c:numRef>
          </c:xVal>
          <c:yVal>
            <c:numRef>
              <c:f>'GraficasAjustadas Negativas'!$B$3:$B$4</c:f>
              <c:numCache>
                <c:formatCode>General</c:formatCode>
                <c:ptCount val="2"/>
                <c:pt idx="0">
                  <c:v>0</c:v>
                </c:pt>
                <c:pt idx="1">
                  <c:v>17.236889999999999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8A-4E18-B431-7F0CD423A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17373"/>
        <c:axId val="34096160"/>
      </c:scatterChart>
      <c:valAx>
        <c:axId val="4321737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34096160"/>
        <c:crosses val="autoZero"/>
        <c:crossBetween val="midCat"/>
      </c:valAx>
      <c:valAx>
        <c:axId val="340961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4321737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MX" sz="1400" b="0" strike="noStrike" spc="-1">
                <a:solidFill>
                  <a:srgbClr val="595959"/>
                </a:solidFill>
                <a:latin typeface="Calibri"/>
              </a:rPr>
              <a:t>Título del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'GraficasAjustadas Negativas'!$A$3:$A$4</c:f>
              <c:numCache>
                <c:formatCode>General</c:formatCode>
                <c:ptCount val="2"/>
                <c:pt idx="0">
                  <c:v>0.47880000000000006</c:v>
                </c:pt>
                <c:pt idx="1">
                  <c:v>2.4</c:v>
                </c:pt>
              </c:numCache>
            </c:numRef>
          </c:xVal>
          <c:yVal>
            <c:numRef>
              <c:f>'GraficasAjustadas Negativas'!$B$3:$B$4</c:f>
              <c:numCache>
                <c:formatCode>General</c:formatCode>
                <c:ptCount val="2"/>
                <c:pt idx="0">
                  <c:v>0</c:v>
                </c:pt>
                <c:pt idx="1">
                  <c:v>17.236889999999999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CA-4AB3-B9E7-173D85592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94065"/>
        <c:axId val="24262467"/>
      </c:scatterChart>
      <c:valAx>
        <c:axId val="6779406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24262467"/>
        <c:crosses val="autoZero"/>
        <c:crossBetween val="midCat"/>
      </c:valAx>
      <c:valAx>
        <c:axId val="2426246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6779406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MX" sz="1400" b="0" strike="noStrike" spc="-1">
                <a:solidFill>
                  <a:srgbClr val="595959"/>
                </a:solidFill>
                <a:latin typeface="Calibri"/>
              </a:rPr>
              <a:t>Título del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'GraficasAjustadasPositivo 17Bar'!$A$18:$A$19</c:f>
              <c:numCache>
                <c:formatCode>General</c:formatCode>
                <c:ptCount val="2"/>
                <c:pt idx="0" formatCode="0.0000">
                  <c:v>0.48119999999999996</c:v>
                </c:pt>
                <c:pt idx="1">
                  <c:v>2.4</c:v>
                </c:pt>
              </c:numCache>
            </c:numRef>
          </c:xVal>
          <c:yVal>
            <c:numRef>
              <c:f>'GraficasAjustadasPositivo 17Bar'!$B$18:$B$19</c:f>
              <c:numCache>
                <c:formatCode>General</c:formatCode>
                <c:ptCount val="2"/>
                <c:pt idx="0">
                  <c:v>0</c:v>
                </c:pt>
                <c:pt idx="1">
                  <c:v>17.236889999999999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1F-47A7-A249-0529C432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92704"/>
        <c:axId val="54882883"/>
      </c:scatterChart>
      <c:valAx>
        <c:axId val="4949270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54882883"/>
        <c:crosses val="autoZero"/>
        <c:crossBetween val="midCat"/>
      </c:valAx>
      <c:valAx>
        <c:axId val="548828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4949270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MX" sz="1400" b="0" strike="noStrike" spc="-1">
                <a:solidFill>
                  <a:srgbClr val="595959"/>
                </a:solidFill>
                <a:latin typeface="Calibri"/>
              </a:rPr>
              <a:t>Título del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Hoja1!$A$2:$A$3</c:f>
              <c:numCache>
                <c:formatCode>General</c:formatCode>
                <c:ptCount val="2"/>
                <c:pt idx="0" formatCode="0.000000">
                  <c:v>0.8</c:v>
                </c:pt>
                <c:pt idx="1">
                  <c:v>4</c:v>
                </c:pt>
              </c:numCache>
            </c:numRef>
          </c:xVal>
          <c:yVal>
            <c:numRef>
              <c:f>Hoja1!$B$2:$B$3</c:f>
              <c:numCache>
                <c:formatCode>General</c:formatCode>
                <c:ptCount val="2"/>
                <c:pt idx="0">
                  <c:v>0</c:v>
                </c:pt>
                <c:pt idx="1">
                  <c:v>17.236893200000001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ED-4CAE-BBD1-5E77EF755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91582"/>
        <c:axId val="36370025"/>
      </c:scatterChart>
      <c:valAx>
        <c:axId val="9809158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36370025"/>
        <c:crosses val="autoZero"/>
        <c:crossBetween val="midCat"/>
      </c:valAx>
      <c:valAx>
        <c:axId val="363700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9809158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MX" sz="1400" b="0" strike="noStrike" spc="-1">
                <a:solidFill>
                  <a:srgbClr val="595959"/>
                </a:solidFill>
                <a:latin typeface="Calibri"/>
              </a:rPr>
              <a:t>Título del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'GraficasAjustadasPositivo 17Bar'!$A$18:$A$19</c:f>
              <c:numCache>
                <c:formatCode>General</c:formatCode>
                <c:ptCount val="2"/>
                <c:pt idx="0" formatCode="0.0000">
                  <c:v>0.48119999999999996</c:v>
                </c:pt>
                <c:pt idx="1">
                  <c:v>2.4</c:v>
                </c:pt>
              </c:numCache>
            </c:numRef>
          </c:xVal>
          <c:yVal>
            <c:numRef>
              <c:f>'GraficasAjustadasPositivo 17Bar'!$B$18:$B$19</c:f>
              <c:numCache>
                <c:formatCode>General</c:formatCode>
                <c:ptCount val="2"/>
                <c:pt idx="0">
                  <c:v>0</c:v>
                </c:pt>
                <c:pt idx="1">
                  <c:v>17.236889999999999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D-4C72-ADDB-1B974FFAA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40381"/>
        <c:axId val="12725030"/>
      </c:scatterChart>
      <c:valAx>
        <c:axId val="4794038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12725030"/>
        <c:crosses val="autoZero"/>
        <c:crossBetween val="midCat"/>
      </c:valAx>
      <c:valAx>
        <c:axId val="127250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4794038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MX" sz="1400" b="0" strike="noStrike" spc="-1">
                <a:solidFill>
                  <a:srgbClr val="595959"/>
                </a:solidFill>
                <a:latin typeface="Calibri"/>
              </a:rPr>
              <a:t>Título del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'GraficasAjustadasPositivo 17Bar'!$A$18:$A$19</c:f>
              <c:numCache>
                <c:formatCode>General</c:formatCode>
                <c:ptCount val="2"/>
                <c:pt idx="0" formatCode="0.0000">
                  <c:v>0.48119999999999996</c:v>
                </c:pt>
                <c:pt idx="1">
                  <c:v>2.4</c:v>
                </c:pt>
              </c:numCache>
            </c:numRef>
          </c:xVal>
          <c:yVal>
            <c:numRef>
              <c:f>'GraficasAjustadasPositivo 17Bar'!$B$18:$B$19</c:f>
              <c:numCache>
                <c:formatCode>General</c:formatCode>
                <c:ptCount val="2"/>
                <c:pt idx="0">
                  <c:v>0</c:v>
                </c:pt>
                <c:pt idx="1">
                  <c:v>17.236889999999999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8-4671-8B35-A59F147C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46035"/>
        <c:axId val="49996437"/>
      </c:scatterChart>
      <c:valAx>
        <c:axId val="9424603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49996437"/>
        <c:crosses val="autoZero"/>
        <c:crossBetween val="midCat"/>
      </c:valAx>
      <c:valAx>
        <c:axId val="499964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9424603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MX" sz="1400" b="0" strike="noStrike" spc="-1">
                <a:solidFill>
                  <a:srgbClr val="595959"/>
                </a:solidFill>
                <a:latin typeface="Calibri"/>
              </a:rPr>
              <a:t>Título del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'GraficasAjustadasPositivo 17Bar'!$A$18:$A$19</c:f>
              <c:numCache>
                <c:formatCode>General</c:formatCode>
                <c:ptCount val="2"/>
                <c:pt idx="0" formatCode="0.0000">
                  <c:v>0.48119999999999996</c:v>
                </c:pt>
                <c:pt idx="1">
                  <c:v>2.4</c:v>
                </c:pt>
              </c:numCache>
            </c:numRef>
          </c:xVal>
          <c:yVal>
            <c:numRef>
              <c:f>'GraficasAjustadasPositivo 17Bar'!$B$18:$B$19</c:f>
              <c:numCache>
                <c:formatCode>General</c:formatCode>
                <c:ptCount val="2"/>
                <c:pt idx="0">
                  <c:v>0</c:v>
                </c:pt>
                <c:pt idx="1">
                  <c:v>17.236889999999999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DD-4EA1-BAC2-843532D85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76128"/>
        <c:axId val="68197461"/>
      </c:scatterChart>
      <c:valAx>
        <c:axId val="3357612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68197461"/>
        <c:crosses val="autoZero"/>
        <c:crossBetween val="midCat"/>
      </c:valAx>
      <c:valAx>
        <c:axId val="681974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3357612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MX" sz="1400" b="0" strike="noStrike" spc="-1">
                <a:solidFill>
                  <a:srgbClr val="595959"/>
                </a:solidFill>
                <a:latin typeface="Calibri"/>
              </a:rPr>
              <a:t>Título del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'GraficasAjustadasPositivo 17Bar'!$A$18:$A$19</c:f>
              <c:numCache>
                <c:formatCode>General</c:formatCode>
                <c:ptCount val="2"/>
                <c:pt idx="0" formatCode="0.0000">
                  <c:v>0.48119999999999996</c:v>
                </c:pt>
                <c:pt idx="1">
                  <c:v>2.4</c:v>
                </c:pt>
              </c:numCache>
            </c:numRef>
          </c:xVal>
          <c:yVal>
            <c:numRef>
              <c:f>'GraficasAjustadasPositivo 17Bar'!$B$18:$B$19</c:f>
              <c:numCache>
                <c:formatCode>General</c:formatCode>
                <c:ptCount val="2"/>
                <c:pt idx="0">
                  <c:v>0</c:v>
                </c:pt>
                <c:pt idx="1">
                  <c:v>17.236889999999999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C8-481F-B5DA-ADB12F928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87439"/>
        <c:axId val="25937546"/>
      </c:scatterChart>
      <c:valAx>
        <c:axId val="3838743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25937546"/>
        <c:crosses val="autoZero"/>
        <c:crossBetween val="midCat"/>
      </c:valAx>
      <c:valAx>
        <c:axId val="259375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MX"/>
          </a:p>
        </c:txPr>
        <c:crossAx val="3838743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10" Type="http://schemas.openxmlformats.org/officeDocument/2006/relationships/chart" Target="../charts/chart49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409680</xdr:colOff>
      <xdr:row>0</xdr:row>
      <xdr:rowOff>42840</xdr:rowOff>
    </xdr:from>
    <xdr:to>
      <xdr:col>10</xdr:col>
      <xdr:colOff>406800</xdr:colOff>
      <xdr:row>14</xdr:row>
      <xdr:rowOff>116280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414360</xdr:colOff>
      <xdr:row>15</xdr:row>
      <xdr:rowOff>61920</xdr:rowOff>
    </xdr:from>
    <xdr:to>
      <xdr:col>10</xdr:col>
      <xdr:colOff>411480</xdr:colOff>
      <xdr:row>29</xdr:row>
      <xdr:rowOff>135360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414360</xdr:colOff>
      <xdr:row>30</xdr:row>
      <xdr:rowOff>61920</xdr:rowOff>
    </xdr:from>
    <xdr:to>
      <xdr:col>10</xdr:col>
      <xdr:colOff>411480</xdr:colOff>
      <xdr:row>44</xdr:row>
      <xdr:rowOff>135360</xdr:rowOff>
    </xdr:to>
    <xdr:graphicFrame macro="">
      <xdr:nvGraphicFramePr>
        <xdr:cNvPr id="7" name="Gráfico 1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414360</xdr:colOff>
      <xdr:row>45</xdr:row>
      <xdr:rowOff>61920</xdr:rowOff>
    </xdr:from>
    <xdr:to>
      <xdr:col>10</xdr:col>
      <xdr:colOff>411480</xdr:colOff>
      <xdr:row>59</xdr:row>
      <xdr:rowOff>135360</xdr:rowOff>
    </xdr:to>
    <xdr:graphicFrame macro="">
      <xdr:nvGraphicFramePr>
        <xdr:cNvPr id="8" name="Gráfico 15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414360</xdr:colOff>
      <xdr:row>60</xdr:row>
      <xdr:rowOff>61920</xdr:rowOff>
    </xdr:from>
    <xdr:to>
      <xdr:col>10</xdr:col>
      <xdr:colOff>411480</xdr:colOff>
      <xdr:row>74</xdr:row>
      <xdr:rowOff>135360</xdr:rowOff>
    </xdr:to>
    <xdr:graphicFrame macro="">
      <xdr:nvGraphicFramePr>
        <xdr:cNvPr id="9" name="Gráfico 16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4</xdr:col>
      <xdr:colOff>414360</xdr:colOff>
      <xdr:row>75</xdr:row>
      <xdr:rowOff>61920</xdr:rowOff>
    </xdr:from>
    <xdr:to>
      <xdr:col>10</xdr:col>
      <xdr:colOff>411480</xdr:colOff>
      <xdr:row>89</xdr:row>
      <xdr:rowOff>135360</xdr:rowOff>
    </xdr:to>
    <xdr:graphicFrame macro="">
      <xdr:nvGraphicFramePr>
        <xdr:cNvPr id="10" name="Gráfico 17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</xdr:col>
      <xdr:colOff>414360</xdr:colOff>
      <xdr:row>90</xdr:row>
      <xdr:rowOff>61920</xdr:rowOff>
    </xdr:from>
    <xdr:to>
      <xdr:col>10</xdr:col>
      <xdr:colOff>411480</xdr:colOff>
      <xdr:row>104</xdr:row>
      <xdr:rowOff>135360</xdr:rowOff>
    </xdr:to>
    <xdr:graphicFrame macro="">
      <xdr:nvGraphicFramePr>
        <xdr:cNvPr id="11" name="Gráfico 18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4</xdr:col>
      <xdr:colOff>414360</xdr:colOff>
      <xdr:row>105</xdr:row>
      <xdr:rowOff>61920</xdr:rowOff>
    </xdr:from>
    <xdr:to>
      <xdr:col>10</xdr:col>
      <xdr:colOff>411480</xdr:colOff>
      <xdr:row>119</xdr:row>
      <xdr:rowOff>135360</xdr:rowOff>
    </xdr:to>
    <xdr:graphicFrame macro="">
      <xdr:nvGraphicFramePr>
        <xdr:cNvPr id="12" name="Gráfico 19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4</xdr:col>
      <xdr:colOff>414360</xdr:colOff>
      <xdr:row>120</xdr:row>
      <xdr:rowOff>61920</xdr:rowOff>
    </xdr:from>
    <xdr:to>
      <xdr:col>10</xdr:col>
      <xdr:colOff>411480</xdr:colOff>
      <xdr:row>134</xdr:row>
      <xdr:rowOff>135360</xdr:rowOff>
    </xdr:to>
    <xdr:graphicFrame macro="">
      <xdr:nvGraphicFramePr>
        <xdr:cNvPr id="13" name="Gráfico 20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4</xdr:col>
      <xdr:colOff>414360</xdr:colOff>
      <xdr:row>135</xdr:row>
      <xdr:rowOff>61920</xdr:rowOff>
    </xdr:from>
    <xdr:to>
      <xdr:col>10</xdr:col>
      <xdr:colOff>411480</xdr:colOff>
      <xdr:row>149</xdr:row>
      <xdr:rowOff>135360</xdr:rowOff>
    </xdr:to>
    <xdr:graphicFrame macro="">
      <xdr:nvGraphicFramePr>
        <xdr:cNvPr id="14" name="Gráfico 2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4</xdr:col>
      <xdr:colOff>414360</xdr:colOff>
      <xdr:row>150</xdr:row>
      <xdr:rowOff>61920</xdr:rowOff>
    </xdr:from>
    <xdr:to>
      <xdr:col>10</xdr:col>
      <xdr:colOff>411480</xdr:colOff>
      <xdr:row>164</xdr:row>
      <xdr:rowOff>135360</xdr:rowOff>
    </xdr:to>
    <xdr:graphicFrame macro="">
      <xdr:nvGraphicFramePr>
        <xdr:cNvPr id="15" name="Gráfico 2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4</xdr:col>
      <xdr:colOff>414360</xdr:colOff>
      <xdr:row>165</xdr:row>
      <xdr:rowOff>61920</xdr:rowOff>
    </xdr:from>
    <xdr:to>
      <xdr:col>10</xdr:col>
      <xdr:colOff>411480</xdr:colOff>
      <xdr:row>179</xdr:row>
      <xdr:rowOff>135360</xdr:rowOff>
    </xdr:to>
    <xdr:graphicFrame macro="">
      <xdr:nvGraphicFramePr>
        <xdr:cNvPr id="16" name="Gráfico 23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4</xdr:col>
      <xdr:colOff>414360</xdr:colOff>
      <xdr:row>180</xdr:row>
      <xdr:rowOff>61920</xdr:rowOff>
    </xdr:from>
    <xdr:to>
      <xdr:col>10</xdr:col>
      <xdr:colOff>411480</xdr:colOff>
      <xdr:row>194</xdr:row>
      <xdr:rowOff>135360</xdr:rowOff>
    </xdr:to>
    <xdr:graphicFrame macro="">
      <xdr:nvGraphicFramePr>
        <xdr:cNvPr id="17" name="Gráfico 24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4</xdr:col>
      <xdr:colOff>414360</xdr:colOff>
      <xdr:row>195</xdr:row>
      <xdr:rowOff>61920</xdr:rowOff>
    </xdr:from>
    <xdr:to>
      <xdr:col>10</xdr:col>
      <xdr:colOff>411480</xdr:colOff>
      <xdr:row>209</xdr:row>
      <xdr:rowOff>135360</xdr:rowOff>
    </xdr:to>
    <xdr:graphicFrame macro="">
      <xdr:nvGraphicFramePr>
        <xdr:cNvPr id="18" name="Gráfico 25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4</xdr:col>
      <xdr:colOff>414360</xdr:colOff>
      <xdr:row>210</xdr:row>
      <xdr:rowOff>61920</xdr:rowOff>
    </xdr:from>
    <xdr:to>
      <xdr:col>10</xdr:col>
      <xdr:colOff>411480</xdr:colOff>
      <xdr:row>224</xdr:row>
      <xdr:rowOff>135360</xdr:rowOff>
    </xdr:to>
    <xdr:graphicFrame macro="">
      <xdr:nvGraphicFramePr>
        <xdr:cNvPr id="19" name="Gráfico 26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4</xdr:col>
      <xdr:colOff>414360</xdr:colOff>
      <xdr:row>225</xdr:row>
      <xdr:rowOff>61920</xdr:rowOff>
    </xdr:from>
    <xdr:to>
      <xdr:col>10</xdr:col>
      <xdr:colOff>411480</xdr:colOff>
      <xdr:row>239</xdr:row>
      <xdr:rowOff>135360</xdr:rowOff>
    </xdr:to>
    <xdr:graphicFrame macro="">
      <xdr:nvGraphicFramePr>
        <xdr:cNvPr id="20" name="Gráfico 27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4</xdr:col>
      <xdr:colOff>414360</xdr:colOff>
      <xdr:row>240</xdr:row>
      <xdr:rowOff>61920</xdr:rowOff>
    </xdr:from>
    <xdr:to>
      <xdr:col>10</xdr:col>
      <xdr:colOff>411480</xdr:colOff>
      <xdr:row>254</xdr:row>
      <xdr:rowOff>135360</xdr:rowOff>
    </xdr:to>
    <xdr:graphicFrame macro="">
      <xdr:nvGraphicFramePr>
        <xdr:cNvPr id="21" name="Gráfico 28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4</xdr:col>
      <xdr:colOff>414360</xdr:colOff>
      <xdr:row>255</xdr:row>
      <xdr:rowOff>61920</xdr:rowOff>
    </xdr:from>
    <xdr:to>
      <xdr:col>10</xdr:col>
      <xdr:colOff>411480</xdr:colOff>
      <xdr:row>269</xdr:row>
      <xdr:rowOff>135360</xdr:rowOff>
    </xdr:to>
    <xdr:graphicFrame macro="">
      <xdr:nvGraphicFramePr>
        <xdr:cNvPr id="22" name="Gráfico 29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4</xdr:col>
      <xdr:colOff>414360</xdr:colOff>
      <xdr:row>270</xdr:row>
      <xdr:rowOff>61920</xdr:rowOff>
    </xdr:from>
    <xdr:to>
      <xdr:col>10</xdr:col>
      <xdr:colOff>411480</xdr:colOff>
      <xdr:row>284</xdr:row>
      <xdr:rowOff>135360</xdr:rowOff>
    </xdr:to>
    <xdr:graphicFrame macro="">
      <xdr:nvGraphicFramePr>
        <xdr:cNvPr id="23" name="Gráfico 30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4</xdr:col>
      <xdr:colOff>414360</xdr:colOff>
      <xdr:row>285</xdr:row>
      <xdr:rowOff>61920</xdr:rowOff>
    </xdr:from>
    <xdr:to>
      <xdr:col>10</xdr:col>
      <xdr:colOff>411480</xdr:colOff>
      <xdr:row>299</xdr:row>
      <xdr:rowOff>135360</xdr:rowOff>
    </xdr:to>
    <xdr:graphicFrame macro="">
      <xdr:nvGraphicFramePr>
        <xdr:cNvPr id="24" name="Gráfico 3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4</xdr:col>
      <xdr:colOff>414360</xdr:colOff>
      <xdr:row>300</xdr:row>
      <xdr:rowOff>61920</xdr:rowOff>
    </xdr:from>
    <xdr:to>
      <xdr:col>10</xdr:col>
      <xdr:colOff>411480</xdr:colOff>
      <xdr:row>314</xdr:row>
      <xdr:rowOff>135360</xdr:rowOff>
    </xdr:to>
    <xdr:graphicFrame macro="">
      <xdr:nvGraphicFramePr>
        <xdr:cNvPr id="25" name="Gráfico 3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4</xdr:col>
      <xdr:colOff>414360</xdr:colOff>
      <xdr:row>315</xdr:row>
      <xdr:rowOff>61920</xdr:rowOff>
    </xdr:from>
    <xdr:to>
      <xdr:col>10</xdr:col>
      <xdr:colOff>411480</xdr:colOff>
      <xdr:row>330</xdr:row>
      <xdr:rowOff>142920</xdr:rowOff>
    </xdr:to>
    <xdr:graphicFrame macro="">
      <xdr:nvGraphicFramePr>
        <xdr:cNvPr id="26" name="Gráfico 3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4</xdr:col>
      <xdr:colOff>414360</xdr:colOff>
      <xdr:row>330</xdr:row>
      <xdr:rowOff>61920</xdr:rowOff>
    </xdr:from>
    <xdr:to>
      <xdr:col>10</xdr:col>
      <xdr:colOff>411480</xdr:colOff>
      <xdr:row>344</xdr:row>
      <xdr:rowOff>165960</xdr:rowOff>
    </xdr:to>
    <xdr:graphicFrame macro="">
      <xdr:nvGraphicFramePr>
        <xdr:cNvPr id="27" name="Gráfico 34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4</xdr:col>
      <xdr:colOff>414360</xdr:colOff>
      <xdr:row>345</xdr:row>
      <xdr:rowOff>61920</xdr:rowOff>
    </xdr:from>
    <xdr:to>
      <xdr:col>10</xdr:col>
      <xdr:colOff>411480</xdr:colOff>
      <xdr:row>359</xdr:row>
      <xdr:rowOff>135360</xdr:rowOff>
    </xdr:to>
    <xdr:graphicFrame macro="">
      <xdr:nvGraphicFramePr>
        <xdr:cNvPr id="28" name="Gráfico 35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4</xdr:col>
      <xdr:colOff>414360</xdr:colOff>
      <xdr:row>360</xdr:row>
      <xdr:rowOff>61920</xdr:rowOff>
    </xdr:from>
    <xdr:to>
      <xdr:col>10</xdr:col>
      <xdr:colOff>411480</xdr:colOff>
      <xdr:row>374</xdr:row>
      <xdr:rowOff>135360</xdr:rowOff>
    </xdr:to>
    <xdr:graphicFrame macro="">
      <xdr:nvGraphicFramePr>
        <xdr:cNvPr id="29" name="Gráfico 36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4</xdr:col>
      <xdr:colOff>414360</xdr:colOff>
      <xdr:row>375</xdr:row>
      <xdr:rowOff>61920</xdr:rowOff>
    </xdr:from>
    <xdr:to>
      <xdr:col>10</xdr:col>
      <xdr:colOff>411480</xdr:colOff>
      <xdr:row>389</xdr:row>
      <xdr:rowOff>135360</xdr:rowOff>
    </xdr:to>
    <xdr:graphicFrame macro="">
      <xdr:nvGraphicFramePr>
        <xdr:cNvPr id="30" name="Gráfico 37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4</xdr:col>
      <xdr:colOff>414360</xdr:colOff>
      <xdr:row>390</xdr:row>
      <xdr:rowOff>61920</xdr:rowOff>
    </xdr:from>
    <xdr:to>
      <xdr:col>10</xdr:col>
      <xdr:colOff>411480</xdr:colOff>
      <xdr:row>404</xdr:row>
      <xdr:rowOff>135360</xdr:rowOff>
    </xdr:to>
    <xdr:graphicFrame macro="">
      <xdr:nvGraphicFramePr>
        <xdr:cNvPr id="31" name="Gráfico 38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oneCell">
    <xdr:from>
      <xdr:col>4</xdr:col>
      <xdr:colOff>414360</xdr:colOff>
      <xdr:row>405</xdr:row>
      <xdr:rowOff>61920</xdr:rowOff>
    </xdr:from>
    <xdr:to>
      <xdr:col>10</xdr:col>
      <xdr:colOff>411480</xdr:colOff>
      <xdr:row>419</xdr:row>
      <xdr:rowOff>135360</xdr:rowOff>
    </xdr:to>
    <xdr:graphicFrame macro="">
      <xdr:nvGraphicFramePr>
        <xdr:cNvPr id="32" name="Gráfico 39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4</xdr:col>
      <xdr:colOff>414360</xdr:colOff>
      <xdr:row>420</xdr:row>
      <xdr:rowOff>61920</xdr:rowOff>
    </xdr:from>
    <xdr:to>
      <xdr:col>10</xdr:col>
      <xdr:colOff>411480</xdr:colOff>
      <xdr:row>434</xdr:row>
      <xdr:rowOff>135360</xdr:rowOff>
    </xdr:to>
    <xdr:graphicFrame macro="">
      <xdr:nvGraphicFramePr>
        <xdr:cNvPr id="33" name="Gráfico 40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409680</xdr:colOff>
      <xdr:row>1</xdr:row>
      <xdr:rowOff>42840</xdr:rowOff>
    </xdr:from>
    <xdr:to>
      <xdr:col>10</xdr:col>
      <xdr:colOff>121050</xdr:colOff>
      <xdr:row>15</xdr:row>
      <xdr:rowOff>116280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409680</xdr:colOff>
      <xdr:row>34</xdr:row>
      <xdr:rowOff>42840</xdr:rowOff>
    </xdr:from>
    <xdr:ext cx="4283370" cy="2740440"/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4</xdr:col>
      <xdr:colOff>409680</xdr:colOff>
      <xdr:row>17</xdr:row>
      <xdr:rowOff>42840</xdr:rowOff>
    </xdr:from>
    <xdr:ext cx="4283370" cy="2740440"/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4</xdr:col>
      <xdr:colOff>409680</xdr:colOff>
      <xdr:row>50</xdr:row>
      <xdr:rowOff>42840</xdr:rowOff>
    </xdr:from>
    <xdr:ext cx="4283370" cy="2740440"/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4</xdr:col>
      <xdr:colOff>409680</xdr:colOff>
      <xdr:row>66</xdr:row>
      <xdr:rowOff>42840</xdr:rowOff>
    </xdr:from>
    <xdr:ext cx="4283370" cy="2740440"/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519120</xdr:colOff>
      <xdr:row>0</xdr:row>
      <xdr:rowOff>0</xdr:rowOff>
    </xdr:from>
    <xdr:to>
      <xdr:col>13</xdr:col>
      <xdr:colOff>211320</xdr:colOff>
      <xdr:row>14</xdr:row>
      <xdr:rowOff>73440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561960</xdr:colOff>
      <xdr:row>37</xdr:row>
      <xdr:rowOff>52560</xdr:rowOff>
    </xdr:from>
    <xdr:to>
      <xdr:col>10</xdr:col>
      <xdr:colOff>168480</xdr:colOff>
      <xdr:row>51</xdr:row>
      <xdr:rowOff>126000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133200</xdr:colOff>
      <xdr:row>0</xdr:row>
      <xdr:rowOff>0</xdr:rowOff>
    </xdr:from>
    <xdr:to>
      <xdr:col>10</xdr:col>
      <xdr:colOff>130320</xdr:colOff>
      <xdr:row>14</xdr:row>
      <xdr:rowOff>73440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138240</xdr:colOff>
      <xdr:row>14</xdr:row>
      <xdr:rowOff>166680</xdr:rowOff>
    </xdr:from>
    <xdr:to>
      <xdr:col>10</xdr:col>
      <xdr:colOff>135360</xdr:colOff>
      <xdr:row>29</xdr:row>
      <xdr:rowOff>49680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128520</xdr:colOff>
      <xdr:row>30</xdr:row>
      <xdr:rowOff>4680</xdr:rowOff>
    </xdr:from>
    <xdr:to>
      <xdr:col>10</xdr:col>
      <xdr:colOff>125640</xdr:colOff>
      <xdr:row>44</xdr:row>
      <xdr:rowOff>78120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285840</xdr:colOff>
      <xdr:row>0</xdr:row>
      <xdr:rowOff>90360</xdr:rowOff>
    </xdr:from>
    <xdr:to>
      <xdr:col>10</xdr:col>
      <xdr:colOff>282960</xdr:colOff>
      <xdr:row>14</xdr:row>
      <xdr:rowOff>163800</xdr:rowOff>
    </xdr:to>
    <xdr:graphicFrame macro="">
      <xdr:nvGraphicFramePr>
        <xdr:cNvPr id="34" name="Gráfico 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285840</xdr:colOff>
      <xdr:row>15</xdr:row>
      <xdr:rowOff>90360</xdr:rowOff>
    </xdr:from>
    <xdr:to>
      <xdr:col>10</xdr:col>
      <xdr:colOff>282960</xdr:colOff>
      <xdr:row>29</xdr:row>
      <xdr:rowOff>163800</xdr:rowOff>
    </xdr:to>
    <xdr:graphicFrame macro="">
      <xdr:nvGraphicFramePr>
        <xdr:cNvPr id="35" name="Gráfico 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285840</xdr:colOff>
      <xdr:row>30</xdr:row>
      <xdr:rowOff>90360</xdr:rowOff>
    </xdr:from>
    <xdr:to>
      <xdr:col>10</xdr:col>
      <xdr:colOff>282960</xdr:colOff>
      <xdr:row>44</xdr:row>
      <xdr:rowOff>163800</xdr:rowOff>
    </xdr:to>
    <xdr:graphicFrame macro="">
      <xdr:nvGraphicFramePr>
        <xdr:cNvPr id="36" name="Gráfico 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285840</xdr:colOff>
      <xdr:row>45</xdr:row>
      <xdr:rowOff>90360</xdr:rowOff>
    </xdr:from>
    <xdr:to>
      <xdr:col>10</xdr:col>
      <xdr:colOff>282960</xdr:colOff>
      <xdr:row>59</xdr:row>
      <xdr:rowOff>163800</xdr:rowOff>
    </xdr:to>
    <xdr:graphicFrame macro="">
      <xdr:nvGraphicFramePr>
        <xdr:cNvPr id="37" name="Gráfico 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285840</xdr:colOff>
      <xdr:row>60</xdr:row>
      <xdr:rowOff>90360</xdr:rowOff>
    </xdr:from>
    <xdr:to>
      <xdr:col>10</xdr:col>
      <xdr:colOff>282960</xdr:colOff>
      <xdr:row>74</xdr:row>
      <xdr:rowOff>163800</xdr:rowOff>
    </xdr:to>
    <xdr:graphicFrame macro="">
      <xdr:nvGraphicFramePr>
        <xdr:cNvPr id="38" name="Gráfico 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4</xdr:col>
      <xdr:colOff>285840</xdr:colOff>
      <xdr:row>75</xdr:row>
      <xdr:rowOff>90360</xdr:rowOff>
    </xdr:from>
    <xdr:to>
      <xdr:col>10</xdr:col>
      <xdr:colOff>282960</xdr:colOff>
      <xdr:row>89</xdr:row>
      <xdr:rowOff>163800</xdr:rowOff>
    </xdr:to>
    <xdr:graphicFrame macro="">
      <xdr:nvGraphicFramePr>
        <xdr:cNvPr id="39" name="Gráfico 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</xdr:col>
      <xdr:colOff>285840</xdr:colOff>
      <xdr:row>90</xdr:row>
      <xdr:rowOff>90360</xdr:rowOff>
    </xdr:from>
    <xdr:to>
      <xdr:col>10</xdr:col>
      <xdr:colOff>282960</xdr:colOff>
      <xdr:row>104</xdr:row>
      <xdr:rowOff>163800</xdr:rowOff>
    </xdr:to>
    <xdr:graphicFrame macro="">
      <xdr:nvGraphicFramePr>
        <xdr:cNvPr id="40" name="Gráfico 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4</xdr:col>
      <xdr:colOff>285840</xdr:colOff>
      <xdr:row>105</xdr:row>
      <xdr:rowOff>90360</xdr:rowOff>
    </xdr:from>
    <xdr:to>
      <xdr:col>10</xdr:col>
      <xdr:colOff>282960</xdr:colOff>
      <xdr:row>119</xdr:row>
      <xdr:rowOff>163800</xdr:rowOff>
    </xdr:to>
    <xdr:graphicFrame macro="">
      <xdr:nvGraphicFramePr>
        <xdr:cNvPr id="41" name="Gráfico 1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4</xdr:col>
      <xdr:colOff>285840</xdr:colOff>
      <xdr:row>120</xdr:row>
      <xdr:rowOff>90360</xdr:rowOff>
    </xdr:from>
    <xdr:to>
      <xdr:col>10</xdr:col>
      <xdr:colOff>282960</xdr:colOff>
      <xdr:row>134</xdr:row>
      <xdr:rowOff>163800</xdr:rowOff>
    </xdr:to>
    <xdr:graphicFrame macro="">
      <xdr:nvGraphicFramePr>
        <xdr:cNvPr id="42" name="Gráfico 11">
          <a:extLst>
            <a:ext uri="{FF2B5EF4-FFF2-40B4-BE49-F238E27FC236}">
              <a16:creationId xmlns:a16="http://schemas.microsoft.com/office/drawing/2014/main" id="{00000000-0008-0000-07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4</xdr:col>
      <xdr:colOff>285840</xdr:colOff>
      <xdr:row>135</xdr:row>
      <xdr:rowOff>90360</xdr:rowOff>
    </xdr:from>
    <xdr:to>
      <xdr:col>10</xdr:col>
      <xdr:colOff>282960</xdr:colOff>
      <xdr:row>149</xdr:row>
      <xdr:rowOff>163800</xdr:rowOff>
    </xdr:to>
    <xdr:graphicFrame macro="">
      <xdr:nvGraphicFramePr>
        <xdr:cNvPr id="43" name="Gráfico 12">
          <a:extLst>
            <a:ext uri="{FF2B5EF4-FFF2-40B4-BE49-F238E27FC236}">
              <a16:creationId xmlns:a16="http://schemas.microsoft.com/office/drawing/2014/main" id="{00000000-0008-0000-07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152280</xdr:colOff>
      <xdr:row>0</xdr:row>
      <xdr:rowOff>42840</xdr:rowOff>
    </xdr:from>
    <xdr:to>
      <xdr:col>11</xdr:col>
      <xdr:colOff>149400</xdr:colOff>
      <xdr:row>14</xdr:row>
      <xdr:rowOff>116280</xdr:rowOff>
    </xdr:to>
    <xdr:graphicFrame macro="">
      <xdr:nvGraphicFramePr>
        <xdr:cNvPr id="44" name="Gráfico 1">
          <a:extLst>
            <a:ext uri="{FF2B5EF4-FFF2-40B4-BE49-F238E27FC236}">
              <a16:creationId xmlns:a16="http://schemas.microsoft.com/office/drawing/2014/main" id="{00000000-0008-0000-08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workbookViewId="0">
      <selection activeCell="F9" sqref="F9"/>
    </sheetView>
  </sheetViews>
  <sheetFormatPr baseColWidth="10" defaultRowHeight="15" x14ac:dyDescent="0.25"/>
  <cols>
    <col min="1" max="1" width="11.42578125" customWidth="1"/>
    <col min="2" max="2" width="16.7109375" customWidth="1"/>
    <col min="6" max="6" width="15.140625" customWidth="1"/>
  </cols>
  <sheetData>
    <row r="1" spans="1:8" x14ac:dyDescent="0.25">
      <c r="A1" s="17" t="s">
        <v>128</v>
      </c>
      <c r="B1" s="17"/>
      <c r="C1" s="17"/>
      <c r="D1" s="17"/>
      <c r="E1" s="17"/>
      <c r="F1" s="17"/>
      <c r="G1" s="17"/>
      <c r="H1" s="17"/>
    </row>
    <row r="2" spans="1:8" x14ac:dyDescent="0.25">
      <c r="A2" s="18" t="s">
        <v>117</v>
      </c>
      <c r="B2" s="18"/>
      <c r="C2" s="18"/>
      <c r="D2" s="18"/>
      <c r="E2" s="18" t="s">
        <v>127</v>
      </c>
      <c r="F2" s="18"/>
      <c r="G2" s="18"/>
      <c r="H2" s="18"/>
    </row>
    <row r="3" spans="1:8" x14ac:dyDescent="0.25">
      <c r="A3" s="17" t="s">
        <v>110</v>
      </c>
      <c r="B3" s="17"/>
      <c r="C3" s="15"/>
      <c r="D3" s="15"/>
      <c r="E3" s="16" t="s">
        <v>129</v>
      </c>
      <c r="F3" s="17"/>
      <c r="G3" s="15"/>
      <c r="H3" s="15"/>
    </row>
    <row r="4" spans="1:8" x14ac:dyDescent="0.25">
      <c r="A4" s="17" t="s">
        <v>111</v>
      </c>
      <c r="B4" s="17"/>
      <c r="C4" s="15"/>
      <c r="D4" s="15"/>
      <c r="E4" s="16" t="s">
        <v>130</v>
      </c>
      <c r="F4" s="17"/>
      <c r="G4" s="15"/>
      <c r="H4" s="15"/>
    </row>
    <row r="5" spans="1:8" x14ac:dyDescent="0.25">
      <c r="A5" s="17" t="s">
        <v>112</v>
      </c>
      <c r="B5" s="17"/>
      <c r="C5" s="15"/>
      <c r="D5" s="15"/>
      <c r="E5" s="16" t="s">
        <v>131</v>
      </c>
      <c r="F5" s="17"/>
      <c r="G5" s="15"/>
      <c r="H5" s="15"/>
    </row>
    <row r="6" spans="1:8" x14ac:dyDescent="0.25">
      <c r="A6" s="17" t="s">
        <v>113</v>
      </c>
      <c r="B6" s="17"/>
      <c r="C6" s="15"/>
      <c r="D6" s="15"/>
      <c r="E6" s="16" t="s">
        <v>132</v>
      </c>
      <c r="F6" s="17"/>
      <c r="G6" s="15"/>
      <c r="H6" s="15"/>
    </row>
    <row r="7" spans="1:8" x14ac:dyDescent="0.25">
      <c r="A7" s="17" t="s">
        <v>114</v>
      </c>
      <c r="B7" s="17"/>
      <c r="C7" s="15"/>
      <c r="D7" s="15"/>
      <c r="E7" s="16" t="s">
        <v>133</v>
      </c>
      <c r="F7" s="17"/>
      <c r="G7" s="15"/>
      <c r="H7" s="15"/>
    </row>
    <row r="8" spans="1:8" x14ac:dyDescent="0.25">
      <c r="A8" s="17" t="s">
        <v>115</v>
      </c>
      <c r="B8" s="17"/>
      <c r="C8" s="15"/>
      <c r="D8" s="15"/>
      <c r="E8" s="16" t="s">
        <v>134</v>
      </c>
      <c r="F8" s="17"/>
      <c r="G8" s="15"/>
      <c r="H8" s="15"/>
    </row>
    <row r="9" spans="1:8" x14ac:dyDescent="0.25">
      <c r="A9" s="17" t="s">
        <v>116</v>
      </c>
      <c r="B9" s="17"/>
      <c r="C9" s="15"/>
      <c r="D9" s="15"/>
      <c r="F9" s="12"/>
    </row>
    <row r="10" spans="1:8" x14ac:dyDescent="0.25">
      <c r="A10" s="17" t="s">
        <v>118</v>
      </c>
      <c r="B10" s="17"/>
      <c r="C10" s="15"/>
      <c r="D10" s="15"/>
    </row>
    <row r="11" spans="1:8" x14ac:dyDescent="0.25">
      <c r="A11" s="17" t="s">
        <v>119</v>
      </c>
      <c r="B11" s="17"/>
      <c r="C11" s="15"/>
      <c r="D11" s="15"/>
    </row>
    <row r="12" spans="1:8" x14ac:dyDescent="0.25">
      <c r="A12" s="17" t="s">
        <v>120</v>
      </c>
      <c r="B12" s="17"/>
      <c r="C12" s="15"/>
      <c r="D12" s="15"/>
    </row>
    <row r="13" spans="1:8" x14ac:dyDescent="0.25">
      <c r="A13" s="17" t="s">
        <v>121</v>
      </c>
      <c r="B13" s="17"/>
      <c r="C13" s="15"/>
      <c r="D13" s="15"/>
    </row>
    <row r="14" spans="1:8" x14ac:dyDescent="0.25">
      <c r="A14" s="17" t="s">
        <v>122</v>
      </c>
      <c r="B14" s="17"/>
      <c r="C14" s="15"/>
      <c r="D14" s="15"/>
    </row>
    <row r="15" spans="1:8" x14ac:dyDescent="0.25">
      <c r="A15" s="17" t="s">
        <v>123</v>
      </c>
      <c r="B15" s="17"/>
      <c r="C15" s="15"/>
      <c r="D15" s="15"/>
    </row>
    <row r="16" spans="1:8" x14ac:dyDescent="0.25">
      <c r="A16" s="17" t="s">
        <v>124</v>
      </c>
      <c r="B16" s="17"/>
      <c r="C16" s="15"/>
      <c r="D16" s="15"/>
    </row>
    <row r="17" spans="1:4" x14ac:dyDescent="0.25">
      <c r="A17" s="17" t="s">
        <v>125</v>
      </c>
      <c r="B17" s="17"/>
      <c r="C17" s="15"/>
      <c r="D17" s="15"/>
    </row>
    <row r="18" spans="1:4" x14ac:dyDescent="0.25">
      <c r="A18" s="17" t="s">
        <v>126</v>
      </c>
      <c r="B18" s="17"/>
      <c r="C18" s="15"/>
      <c r="D18" s="15"/>
    </row>
  </sheetData>
  <mergeCells count="47">
    <mergeCell ref="A7:B7"/>
    <mergeCell ref="A2:D2"/>
    <mergeCell ref="A3:B3"/>
    <mergeCell ref="A4:B4"/>
    <mergeCell ref="A5:B5"/>
    <mergeCell ref="A6:B6"/>
    <mergeCell ref="A18:B18"/>
    <mergeCell ref="A1:H1"/>
    <mergeCell ref="E2:H2"/>
    <mergeCell ref="A10:B10"/>
    <mergeCell ref="A11:B11"/>
    <mergeCell ref="A12:B12"/>
    <mergeCell ref="C10:D10"/>
    <mergeCell ref="C11:D11"/>
    <mergeCell ref="C12:D12"/>
    <mergeCell ref="G3:H3"/>
    <mergeCell ref="A8:B8"/>
    <mergeCell ref="A9:B9"/>
    <mergeCell ref="C3:D3"/>
    <mergeCell ref="C4:D4"/>
    <mergeCell ref="C5:D5"/>
    <mergeCell ref="C6:D6"/>
    <mergeCell ref="A13:B13"/>
    <mergeCell ref="A14:B14"/>
    <mergeCell ref="A15:B15"/>
    <mergeCell ref="A16:B16"/>
    <mergeCell ref="A17:B17"/>
    <mergeCell ref="C14:D14"/>
    <mergeCell ref="C15:D15"/>
    <mergeCell ref="C16:D16"/>
    <mergeCell ref="C17:D17"/>
    <mergeCell ref="C18:D18"/>
    <mergeCell ref="E3:F3"/>
    <mergeCell ref="E4:F4"/>
    <mergeCell ref="E5:F5"/>
    <mergeCell ref="E6:F6"/>
    <mergeCell ref="C13:D13"/>
    <mergeCell ref="C7:D7"/>
    <mergeCell ref="C8:D8"/>
    <mergeCell ref="C9:D9"/>
    <mergeCell ref="E7:F7"/>
    <mergeCell ref="E8:F8"/>
    <mergeCell ref="G4:H4"/>
    <mergeCell ref="G5:H5"/>
    <mergeCell ref="G6:H6"/>
    <mergeCell ref="G7:H7"/>
    <mergeCell ref="G8:H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2"/>
  <sheetViews>
    <sheetView topLeftCell="A16" zoomScaleNormal="100" workbookViewId="0">
      <selection activeCell="C52" sqref="C52"/>
    </sheetView>
  </sheetViews>
  <sheetFormatPr baseColWidth="10" defaultColWidth="10.7109375" defaultRowHeight="15" x14ac:dyDescent="0.25"/>
  <sheetData>
    <row r="1" spans="1:3" x14ac:dyDescent="0.25">
      <c r="A1" t="s">
        <v>39</v>
      </c>
      <c r="B1" t="s">
        <v>40</v>
      </c>
    </row>
    <row r="2" spans="1:3" x14ac:dyDescent="0.25">
      <c r="A2">
        <v>0.47636200000000001</v>
      </c>
      <c r="B2">
        <v>0.47766999999999998</v>
      </c>
      <c r="C2">
        <f t="shared" ref="C2:C33" si="0">ABS(A2-B2)</f>
        <v>1.3079999999999758E-3</v>
      </c>
    </row>
    <row r="3" spans="1:3" x14ac:dyDescent="0.25">
      <c r="A3">
        <v>0.47649599999999998</v>
      </c>
      <c r="B3">
        <v>0.47825000000000001</v>
      </c>
      <c r="C3">
        <f t="shared" si="0"/>
        <v>1.7540000000000333E-3</v>
      </c>
    </row>
    <row r="4" spans="1:3" x14ac:dyDescent="0.25">
      <c r="A4">
        <v>0.47667300000000001</v>
      </c>
      <c r="B4">
        <v>0.47785699999999998</v>
      </c>
      <c r="C4">
        <f t="shared" si="0"/>
        <v>1.1839999999999629E-3</v>
      </c>
    </row>
    <row r="5" spans="1:3" x14ac:dyDescent="0.25">
      <c r="A5">
        <v>0.47637800000000002</v>
      </c>
      <c r="B5">
        <v>0.47792800000000002</v>
      </c>
      <c r="C5">
        <f t="shared" si="0"/>
        <v>1.5499999999999958E-3</v>
      </c>
    </row>
    <row r="6" spans="1:3" x14ac:dyDescent="0.25">
      <c r="A6">
        <v>0.47660599999999997</v>
      </c>
      <c r="B6">
        <v>0.47767599999999999</v>
      </c>
      <c r="C6">
        <f t="shared" si="0"/>
        <v>1.0700000000000154E-3</v>
      </c>
    </row>
    <row r="7" spans="1:3" x14ac:dyDescent="0.25">
      <c r="A7">
        <v>0.47668500000000003</v>
      </c>
      <c r="B7">
        <v>0.47751500000000002</v>
      </c>
      <c r="C7">
        <f t="shared" si="0"/>
        <v>8.2999999999999741E-4</v>
      </c>
    </row>
    <row r="8" spans="1:3" x14ac:dyDescent="0.25">
      <c r="A8">
        <v>0.47653899999999999</v>
      </c>
      <c r="B8">
        <v>0.477827</v>
      </c>
      <c r="C8">
        <f t="shared" si="0"/>
        <v>1.2880000000000114E-3</v>
      </c>
    </row>
    <row r="9" spans="1:3" x14ac:dyDescent="0.25">
      <c r="A9">
        <v>0.47666500000000001</v>
      </c>
      <c r="B9">
        <v>0.47801100000000002</v>
      </c>
      <c r="C9">
        <f t="shared" si="0"/>
        <v>1.3460000000000139E-3</v>
      </c>
    </row>
    <row r="10" spans="1:3" x14ac:dyDescent="0.25">
      <c r="A10">
        <v>0.47666399999999998</v>
      </c>
      <c r="B10">
        <v>0.47784500000000002</v>
      </c>
      <c r="C10">
        <f t="shared" si="0"/>
        <v>1.1810000000000431E-3</v>
      </c>
    </row>
    <row r="11" spans="1:3" x14ac:dyDescent="0.25">
      <c r="A11">
        <v>0.47676200000000002</v>
      </c>
      <c r="B11">
        <v>0.47784100000000002</v>
      </c>
      <c r="C11">
        <f t="shared" si="0"/>
        <v>1.0789999999999966E-3</v>
      </c>
    </row>
    <row r="12" spans="1:3" x14ac:dyDescent="0.25">
      <c r="A12">
        <v>0.47660799999999998</v>
      </c>
      <c r="B12">
        <v>0.47745799999999999</v>
      </c>
      <c r="C12">
        <f t="shared" si="0"/>
        <v>8.5000000000001741E-4</v>
      </c>
    </row>
    <row r="13" spans="1:3" x14ac:dyDescent="0.25">
      <c r="A13">
        <v>0.47668899999999997</v>
      </c>
      <c r="B13">
        <v>0.47767799999999999</v>
      </c>
      <c r="C13">
        <f t="shared" si="0"/>
        <v>9.8900000000001764E-4</v>
      </c>
    </row>
    <row r="14" spans="1:3" x14ac:dyDescent="0.25">
      <c r="A14">
        <v>0.47638200000000003</v>
      </c>
      <c r="B14">
        <v>0.47813899999999998</v>
      </c>
      <c r="C14">
        <f t="shared" si="0"/>
        <v>1.756999999999953E-3</v>
      </c>
    </row>
    <row r="15" spans="1:3" x14ac:dyDescent="0.25">
      <c r="A15">
        <v>0.476684</v>
      </c>
      <c r="B15">
        <v>0.47775099999999998</v>
      </c>
      <c r="C15">
        <f t="shared" si="0"/>
        <v>1.0669999999999846E-3</v>
      </c>
    </row>
    <row r="16" spans="1:3" x14ac:dyDescent="0.25">
      <c r="A16">
        <v>0.47664699999999999</v>
      </c>
      <c r="B16">
        <v>0.47795100000000001</v>
      </c>
      <c r="C16">
        <f t="shared" si="0"/>
        <v>1.3040000000000274E-3</v>
      </c>
    </row>
    <row r="17" spans="1:3" x14ac:dyDescent="0.25">
      <c r="A17">
        <v>0.476684</v>
      </c>
      <c r="B17">
        <v>0.477993</v>
      </c>
      <c r="C17">
        <f t="shared" si="0"/>
        <v>1.3090000000000046E-3</v>
      </c>
    </row>
    <row r="18" spans="1:3" x14ac:dyDescent="0.25">
      <c r="A18">
        <v>0.47667900000000002</v>
      </c>
      <c r="B18">
        <v>0.47816199999999998</v>
      </c>
      <c r="C18">
        <f t="shared" si="0"/>
        <v>1.4829999999999566E-3</v>
      </c>
    </row>
    <row r="19" spans="1:3" x14ac:dyDescent="0.25">
      <c r="A19">
        <v>0.476912</v>
      </c>
      <c r="B19">
        <v>0.47767999999999999</v>
      </c>
      <c r="C19">
        <f t="shared" si="0"/>
        <v>7.6799999999999091E-4</v>
      </c>
    </row>
    <row r="20" spans="1:3" x14ac:dyDescent="0.25">
      <c r="A20">
        <v>0.476522</v>
      </c>
      <c r="B20">
        <v>0.47813499999999998</v>
      </c>
      <c r="C20">
        <f t="shared" si="0"/>
        <v>1.6129999999999756E-3</v>
      </c>
    </row>
    <row r="21" spans="1:3" x14ac:dyDescent="0.25">
      <c r="A21">
        <v>0.47676499999999999</v>
      </c>
      <c r="B21">
        <v>0.477858</v>
      </c>
      <c r="C21">
        <f t="shared" si="0"/>
        <v>1.0930000000000106E-3</v>
      </c>
    </row>
    <row r="22" spans="1:3" x14ac:dyDescent="0.25">
      <c r="A22">
        <v>0.47668500000000003</v>
      </c>
      <c r="B22">
        <v>0.47746300000000003</v>
      </c>
      <c r="C22">
        <f t="shared" si="0"/>
        <v>7.7800000000000091E-4</v>
      </c>
    </row>
    <row r="23" spans="1:3" x14ac:dyDescent="0.25">
      <c r="A23">
        <v>0.47668100000000002</v>
      </c>
      <c r="B23">
        <v>0.47772599999999998</v>
      </c>
      <c r="C23">
        <f t="shared" si="0"/>
        <v>1.0449999999999626E-3</v>
      </c>
    </row>
    <row r="24" spans="1:3" x14ac:dyDescent="0.25">
      <c r="A24">
        <v>0.476684</v>
      </c>
      <c r="B24">
        <v>0.477686</v>
      </c>
      <c r="C24">
        <f t="shared" si="0"/>
        <v>1.0020000000000029E-3</v>
      </c>
    </row>
    <row r="25" spans="1:3" x14ac:dyDescent="0.25">
      <c r="A25">
        <v>0.476684</v>
      </c>
      <c r="B25">
        <v>0.47741099999999997</v>
      </c>
      <c r="C25">
        <f t="shared" si="0"/>
        <v>7.2699999999997766E-4</v>
      </c>
    </row>
    <row r="26" spans="1:3" x14ac:dyDescent="0.25">
      <c r="A26">
        <v>0.47668199999999999</v>
      </c>
      <c r="B26">
        <v>0.477518</v>
      </c>
      <c r="C26">
        <f t="shared" si="0"/>
        <v>8.3600000000000341E-4</v>
      </c>
    </row>
    <row r="27" spans="1:3" x14ac:dyDescent="0.25">
      <c r="A27">
        <v>0.47699000000000003</v>
      </c>
      <c r="B27">
        <v>0.47767199999999999</v>
      </c>
      <c r="C27">
        <f t="shared" si="0"/>
        <v>6.8199999999996042E-4</v>
      </c>
    </row>
    <row r="28" spans="1:3" x14ac:dyDescent="0.25">
      <c r="A28">
        <v>0.47667300000000001</v>
      </c>
      <c r="B28">
        <v>0.47793999999999998</v>
      </c>
      <c r="C28">
        <f t="shared" si="0"/>
        <v>1.2669999999999626E-3</v>
      </c>
    </row>
    <row r="29" spans="1:3" x14ac:dyDescent="0.25">
      <c r="A29">
        <v>0.47683799999999998</v>
      </c>
      <c r="B29">
        <v>0.47743000000000002</v>
      </c>
      <c r="C29">
        <f t="shared" si="0"/>
        <v>5.9200000000003694E-4</v>
      </c>
    </row>
    <row r="30" spans="1:3" x14ac:dyDescent="0.25">
      <c r="A30">
        <v>0.47662700000000002</v>
      </c>
      <c r="B30">
        <v>0.47798200000000002</v>
      </c>
      <c r="C30">
        <f t="shared" si="0"/>
        <v>1.3549999999999951E-3</v>
      </c>
    </row>
    <row r="31" spans="1:3" x14ac:dyDescent="0.25">
      <c r="A31">
        <v>0.476715</v>
      </c>
      <c r="B31">
        <v>0.477989</v>
      </c>
      <c r="C31">
        <f t="shared" si="0"/>
        <v>1.2739999999999974E-3</v>
      </c>
    </row>
    <row r="32" spans="1:3" x14ac:dyDescent="0.25">
      <c r="A32">
        <v>0.47687499999999999</v>
      </c>
      <c r="B32">
        <v>0.477551</v>
      </c>
      <c r="C32">
        <f t="shared" si="0"/>
        <v>6.7600000000000993E-4</v>
      </c>
    </row>
    <row r="33" spans="1:3" x14ac:dyDescent="0.25">
      <c r="A33">
        <v>0.47676000000000002</v>
      </c>
      <c r="B33">
        <v>0.47758499999999998</v>
      </c>
      <c r="C33">
        <f t="shared" si="0"/>
        <v>8.2499999999996465E-4</v>
      </c>
    </row>
    <row r="34" spans="1:3" x14ac:dyDescent="0.25">
      <c r="A34">
        <v>0.476684</v>
      </c>
      <c r="B34">
        <v>0.477719</v>
      </c>
      <c r="C34">
        <f t="shared" ref="C34:C51" si="1">ABS(A34-B34)</f>
        <v>1.0350000000000081E-3</v>
      </c>
    </row>
    <row r="35" spans="1:3" x14ac:dyDescent="0.25">
      <c r="A35">
        <v>0.47672199999999998</v>
      </c>
      <c r="B35">
        <v>0.478047</v>
      </c>
      <c r="C35">
        <f t="shared" si="1"/>
        <v>1.3250000000000206E-3</v>
      </c>
    </row>
    <row r="36" spans="1:3" x14ac:dyDescent="0.25">
      <c r="A36">
        <v>0.477018</v>
      </c>
      <c r="B36">
        <v>0.47791899999999998</v>
      </c>
      <c r="C36">
        <f t="shared" si="1"/>
        <v>9.0099999999998515E-4</v>
      </c>
    </row>
    <row r="37" spans="1:3" x14ac:dyDescent="0.25">
      <c r="A37">
        <v>0.47645599999999999</v>
      </c>
      <c r="B37">
        <v>0.47739199999999998</v>
      </c>
      <c r="C37">
        <f t="shared" si="1"/>
        <v>9.3599999999999239E-4</v>
      </c>
    </row>
    <row r="38" spans="1:3" x14ac:dyDescent="0.25">
      <c r="A38">
        <v>0.47645599999999999</v>
      </c>
      <c r="B38">
        <v>0.47739199999999998</v>
      </c>
      <c r="C38">
        <f t="shared" si="1"/>
        <v>9.3599999999999239E-4</v>
      </c>
    </row>
    <row r="39" spans="1:3" x14ac:dyDescent="0.25">
      <c r="A39">
        <v>0.47663499999999998</v>
      </c>
      <c r="B39">
        <v>0.47773300000000002</v>
      </c>
      <c r="C39">
        <f t="shared" si="1"/>
        <v>1.0980000000000434E-3</v>
      </c>
    </row>
    <row r="40" spans="1:3" x14ac:dyDescent="0.25">
      <c r="A40">
        <v>0.476684</v>
      </c>
      <c r="B40">
        <v>0.47747600000000001</v>
      </c>
      <c r="C40">
        <f t="shared" si="1"/>
        <v>7.9200000000001491E-4</v>
      </c>
    </row>
    <row r="41" spans="1:3" x14ac:dyDescent="0.25">
      <c r="A41">
        <v>0.47660799999999998</v>
      </c>
      <c r="B41">
        <v>0.47767599999999999</v>
      </c>
      <c r="C41">
        <f t="shared" si="1"/>
        <v>1.0680000000000134E-3</v>
      </c>
    </row>
    <row r="42" spans="1:3" x14ac:dyDescent="0.25">
      <c r="A42">
        <v>0.47653099999999998</v>
      </c>
      <c r="B42">
        <v>0.47747600000000001</v>
      </c>
      <c r="C42">
        <f t="shared" si="1"/>
        <v>9.4500000000002915E-4</v>
      </c>
    </row>
    <row r="43" spans="1:3" x14ac:dyDescent="0.25">
      <c r="A43">
        <v>0.47664600000000001</v>
      </c>
      <c r="B43">
        <v>0.47726499999999999</v>
      </c>
      <c r="C43">
        <f t="shared" si="1"/>
        <v>6.1899999999998068E-4</v>
      </c>
    </row>
    <row r="44" spans="1:3" x14ac:dyDescent="0.25">
      <c r="A44">
        <v>0.476827</v>
      </c>
      <c r="B44">
        <v>0.47761700000000001</v>
      </c>
      <c r="C44">
        <f t="shared" si="1"/>
        <v>7.9000000000001291E-4</v>
      </c>
    </row>
    <row r="45" spans="1:3" x14ac:dyDescent="0.25">
      <c r="A45">
        <v>0.47677399999999998</v>
      </c>
      <c r="B45">
        <v>0.47771999999999998</v>
      </c>
      <c r="C45">
        <f t="shared" si="1"/>
        <v>9.4600000000000239E-4</v>
      </c>
    </row>
    <row r="46" spans="1:3" x14ac:dyDescent="0.25">
      <c r="A46">
        <v>0.47667500000000002</v>
      </c>
      <c r="B46">
        <v>0.47729500000000002</v>
      </c>
      <c r="C46">
        <f t="shared" si="1"/>
        <v>6.2000000000000943E-4</v>
      </c>
    </row>
    <row r="47" spans="1:3" x14ac:dyDescent="0.25">
      <c r="A47">
        <v>0.47672100000000001</v>
      </c>
      <c r="B47">
        <v>0.47792899999999999</v>
      </c>
      <c r="C47">
        <f t="shared" si="1"/>
        <v>1.2079999999999869E-3</v>
      </c>
    </row>
    <row r="48" spans="1:3" x14ac:dyDescent="0.25">
      <c r="A48">
        <v>0.47668300000000002</v>
      </c>
      <c r="B48">
        <v>0.47745799999999999</v>
      </c>
      <c r="C48">
        <f t="shared" si="1"/>
        <v>7.7499999999997016E-4</v>
      </c>
    </row>
    <row r="49" spans="1:3" x14ac:dyDescent="0.25">
      <c r="A49">
        <v>0.47654999999999997</v>
      </c>
      <c r="B49">
        <v>0.47771000000000002</v>
      </c>
      <c r="C49">
        <f t="shared" si="1"/>
        <v>1.1600000000000499E-3</v>
      </c>
    </row>
    <row r="50" spans="1:3" x14ac:dyDescent="0.25">
      <c r="A50">
        <v>0.47653099999999998</v>
      </c>
      <c r="B50">
        <v>0.47731200000000001</v>
      </c>
      <c r="C50">
        <f t="shared" si="1"/>
        <v>7.8100000000003167E-4</v>
      </c>
    </row>
    <row r="51" spans="1:3" x14ac:dyDescent="0.25">
      <c r="A51">
        <v>0.47665299999999999</v>
      </c>
      <c r="B51">
        <v>0.47744799999999998</v>
      </c>
      <c r="C51">
        <f t="shared" si="1"/>
        <v>7.9499999999999016E-4</v>
      </c>
    </row>
    <row r="52" spans="1:3" x14ac:dyDescent="0.25">
      <c r="C52" s="12">
        <f>AVERAGE(C2:C51)</f>
        <v>1.0522399999999999E-3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7"/>
  <sheetViews>
    <sheetView zoomScaleNormal="100" workbookViewId="0">
      <selection activeCell="D2" sqref="D2"/>
    </sheetView>
  </sheetViews>
  <sheetFormatPr baseColWidth="10" defaultColWidth="11.5703125" defaultRowHeight="15" x14ac:dyDescent="0.25"/>
  <cols>
    <col min="1" max="1" width="15.42578125" customWidth="1"/>
    <col min="4" max="4" width="37" customWidth="1"/>
    <col min="5" max="5" width="38.28515625" customWidth="1"/>
    <col min="6" max="6" width="40.28515625" customWidth="1"/>
  </cols>
  <sheetData>
    <row r="1" spans="1:6" x14ac:dyDescent="0.25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</row>
    <row r="2" spans="1:6" x14ac:dyDescent="0.25">
      <c r="A2" t="s">
        <v>47</v>
      </c>
      <c r="B2">
        <v>0.47520000000000001</v>
      </c>
      <c r="C2">
        <v>0.47639999999999999</v>
      </c>
    </row>
    <row r="3" spans="1:6" x14ac:dyDescent="0.25">
      <c r="A3" t="s">
        <v>48</v>
      </c>
    </row>
    <row r="4" spans="1:6" x14ac:dyDescent="0.25">
      <c r="A4" t="s">
        <v>49</v>
      </c>
      <c r="B4">
        <v>0.4788</v>
      </c>
      <c r="C4">
        <v>0.4728</v>
      </c>
      <c r="D4" t="s">
        <v>50</v>
      </c>
      <c r="E4" t="s">
        <v>51</v>
      </c>
      <c r="F4" t="s">
        <v>52</v>
      </c>
    </row>
    <row r="5" spans="1:6" x14ac:dyDescent="0.25">
      <c r="A5" t="s">
        <v>53</v>
      </c>
    </row>
    <row r="6" spans="1:6" x14ac:dyDescent="0.25">
      <c r="A6" t="s">
        <v>54</v>
      </c>
    </row>
    <row r="7" spans="1:6" x14ac:dyDescent="0.25">
      <c r="A7" t="s">
        <v>55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Roman,Normal"&amp;12&amp;Kffffff&amp;A</oddHeader>
    <oddFooter>&amp;C&amp;"Times New Roman,Normal"&amp;12&amp;KffffffPágina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0"/>
  <sheetViews>
    <sheetView zoomScaleNormal="100" workbookViewId="0">
      <selection activeCell="A20" sqref="A20"/>
    </sheetView>
  </sheetViews>
  <sheetFormatPr baseColWidth="10" defaultColWidth="11.5703125" defaultRowHeight="15" x14ac:dyDescent="0.25"/>
  <sheetData>
    <row r="1" spans="1:2" x14ac:dyDescent="0.25">
      <c r="A1" t="s">
        <v>56</v>
      </c>
      <c r="B1" s="14"/>
    </row>
    <row r="2" spans="1:2" x14ac:dyDescent="0.25">
      <c r="A2" t="s">
        <v>57</v>
      </c>
      <c r="B2" s="14"/>
    </row>
    <row r="3" spans="1:2" x14ac:dyDescent="0.25">
      <c r="A3" t="s">
        <v>58</v>
      </c>
      <c r="B3" s="14"/>
    </row>
    <row r="4" spans="1:2" x14ac:dyDescent="0.25">
      <c r="A4" t="s">
        <v>59</v>
      </c>
      <c r="B4" s="14"/>
    </row>
    <row r="5" spans="1:2" x14ac:dyDescent="0.25">
      <c r="A5" t="s">
        <v>60</v>
      </c>
    </row>
    <row r="6" spans="1:2" x14ac:dyDescent="0.25">
      <c r="A6" t="s">
        <v>61</v>
      </c>
    </row>
    <row r="7" spans="1:2" x14ac:dyDescent="0.25">
      <c r="A7" t="s">
        <v>62</v>
      </c>
    </row>
    <row r="8" spans="1:2" x14ac:dyDescent="0.25">
      <c r="A8" t="s">
        <v>63</v>
      </c>
      <c r="B8" s="14"/>
    </row>
    <row r="9" spans="1:2" x14ac:dyDescent="0.25">
      <c r="A9" t="s">
        <v>64</v>
      </c>
    </row>
    <row r="10" spans="1:2" x14ac:dyDescent="0.25">
      <c r="A10" t="s">
        <v>65</v>
      </c>
      <c r="B10" s="14"/>
    </row>
    <row r="11" spans="1:2" x14ac:dyDescent="0.25">
      <c r="A11" t="s">
        <v>66</v>
      </c>
    </row>
    <row r="12" spans="1:2" x14ac:dyDescent="0.25">
      <c r="A12" t="s">
        <v>67</v>
      </c>
      <c r="B12" s="14"/>
    </row>
    <row r="13" spans="1:2" x14ac:dyDescent="0.25">
      <c r="A13" t="s">
        <v>68</v>
      </c>
    </row>
    <row r="14" spans="1:2" x14ac:dyDescent="0.25">
      <c r="A14" t="s">
        <v>69</v>
      </c>
    </row>
    <row r="15" spans="1:2" x14ac:dyDescent="0.25">
      <c r="A15" t="s">
        <v>70</v>
      </c>
    </row>
    <row r="16" spans="1:2" x14ac:dyDescent="0.25">
      <c r="A16" t="s">
        <v>71</v>
      </c>
    </row>
    <row r="17" spans="1:1" x14ac:dyDescent="0.25">
      <c r="A17" t="s">
        <v>72</v>
      </c>
    </row>
    <row r="18" spans="1:1" x14ac:dyDescent="0.25">
      <c r="A18" t="s">
        <v>73</v>
      </c>
    </row>
    <row r="19" spans="1:1" x14ac:dyDescent="0.25">
      <c r="A19" t="s">
        <v>74</v>
      </c>
    </row>
    <row r="20" spans="1:1" x14ac:dyDescent="0.25">
      <c r="A20" s="12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Roman,Normal"&amp;12&amp;Kffffff&amp;A</oddHeader>
    <oddFooter>&amp;C&amp;"Times New Roman,Normal"&amp;12&amp;KffffffPágina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9"/>
  <sheetViews>
    <sheetView zoomScaleNormal="100" workbookViewId="0">
      <selection activeCell="G4" sqref="G4"/>
    </sheetView>
  </sheetViews>
  <sheetFormatPr baseColWidth="10" defaultColWidth="11.5703125" defaultRowHeight="15" x14ac:dyDescent="0.25"/>
  <sheetData>
    <row r="1" spans="1:9" x14ac:dyDescent="0.25">
      <c r="A1" t="s">
        <v>75</v>
      </c>
      <c r="B1" t="s">
        <v>76</v>
      </c>
      <c r="C1" t="s">
        <v>77</v>
      </c>
      <c r="D1" t="s">
        <v>78</v>
      </c>
      <c r="F1" t="s">
        <v>75</v>
      </c>
      <c r="G1" t="s">
        <v>76</v>
      </c>
      <c r="H1" t="s">
        <v>77</v>
      </c>
      <c r="I1" t="s">
        <v>78</v>
      </c>
    </row>
    <row r="2" spans="1:9" x14ac:dyDescent="0.25">
      <c r="A2">
        <v>0</v>
      </c>
      <c r="B2">
        <v>935</v>
      </c>
      <c r="C2">
        <f t="shared" ref="C2:C9" si="0">(B2-1000)/700</f>
        <v>-9.285714285714286E-2</v>
      </c>
      <c r="D2">
        <f t="shared" ref="D2:D9" si="1">C2*10.2</f>
        <v>-0.94714285714285706</v>
      </c>
      <c r="F2">
        <v>0</v>
      </c>
      <c r="G2">
        <v>1002</v>
      </c>
      <c r="H2">
        <f t="shared" ref="H2:H9" si="2">(G2-1000)/2000</f>
        <v>1E-3</v>
      </c>
      <c r="I2">
        <f t="shared" ref="I2:I9" si="3">H2*10.2</f>
        <v>1.0199999999999999E-2</v>
      </c>
    </row>
    <row r="3" spans="1:9" x14ac:dyDescent="0.25">
      <c r="A3">
        <v>2</v>
      </c>
      <c r="B3">
        <v>1068</v>
      </c>
      <c r="C3">
        <f t="shared" si="0"/>
        <v>9.7142857142857142E-2</v>
      </c>
      <c r="D3">
        <f t="shared" si="1"/>
        <v>0.99085714285714277</v>
      </c>
      <c r="F3">
        <v>2</v>
      </c>
      <c r="G3">
        <v>1384</v>
      </c>
      <c r="H3">
        <f t="shared" si="2"/>
        <v>0.192</v>
      </c>
      <c r="I3">
        <f t="shared" si="3"/>
        <v>1.9583999999999999</v>
      </c>
    </row>
    <row r="4" spans="1:9" x14ac:dyDescent="0.25">
      <c r="A4">
        <v>4</v>
      </c>
      <c r="B4">
        <v>1180</v>
      </c>
      <c r="C4">
        <f t="shared" si="0"/>
        <v>0.25714285714285712</v>
      </c>
      <c r="D4">
        <f t="shared" si="1"/>
        <v>2.6228571428571423</v>
      </c>
      <c r="F4">
        <v>4</v>
      </c>
      <c r="G4">
        <v>1724</v>
      </c>
      <c r="H4">
        <f t="shared" si="2"/>
        <v>0.36199999999999999</v>
      </c>
      <c r="I4">
        <f t="shared" si="3"/>
        <v>3.6923999999999997</v>
      </c>
    </row>
    <row r="5" spans="1:9" x14ac:dyDescent="0.25">
      <c r="A5">
        <v>6</v>
      </c>
      <c r="B5">
        <v>1332</v>
      </c>
      <c r="C5">
        <f t="shared" si="0"/>
        <v>0.47428571428571431</v>
      </c>
      <c r="D5">
        <f t="shared" si="1"/>
        <v>4.8377142857142852</v>
      </c>
      <c r="F5">
        <v>6</v>
      </c>
      <c r="G5">
        <v>2161</v>
      </c>
      <c r="H5">
        <f t="shared" si="2"/>
        <v>0.58050000000000002</v>
      </c>
      <c r="I5">
        <f t="shared" si="3"/>
        <v>5.9211</v>
      </c>
    </row>
    <row r="6" spans="1:9" x14ac:dyDescent="0.25">
      <c r="A6">
        <v>8</v>
      </c>
      <c r="B6">
        <v>1459</v>
      </c>
      <c r="C6">
        <f t="shared" si="0"/>
        <v>0.65571428571428569</v>
      </c>
      <c r="D6">
        <f t="shared" si="1"/>
        <v>6.6882857142857137</v>
      </c>
      <c r="F6">
        <v>8</v>
      </c>
      <c r="G6">
        <v>2559</v>
      </c>
      <c r="H6">
        <f t="shared" si="2"/>
        <v>0.77949999999999997</v>
      </c>
      <c r="I6">
        <f t="shared" si="3"/>
        <v>7.950899999999999</v>
      </c>
    </row>
    <row r="7" spans="1:9" x14ac:dyDescent="0.25">
      <c r="A7">
        <v>12</v>
      </c>
      <c r="B7">
        <v>1683</v>
      </c>
      <c r="C7">
        <f t="shared" si="0"/>
        <v>0.97571428571428576</v>
      </c>
      <c r="D7">
        <f t="shared" si="1"/>
        <v>9.9522857142857148</v>
      </c>
      <c r="F7">
        <v>12</v>
      </c>
      <c r="G7">
        <v>3240</v>
      </c>
      <c r="H7">
        <f t="shared" si="2"/>
        <v>1.1200000000000001</v>
      </c>
      <c r="I7">
        <f t="shared" si="3"/>
        <v>11.423999999999999</v>
      </c>
    </row>
    <row r="8" spans="1:9" x14ac:dyDescent="0.25">
      <c r="A8" s="12">
        <v>14</v>
      </c>
      <c r="B8">
        <v>1840</v>
      </c>
      <c r="C8">
        <f t="shared" si="0"/>
        <v>1.2</v>
      </c>
      <c r="D8">
        <f t="shared" si="1"/>
        <v>12.239999999999998</v>
      </c>
      <c r="F8" s="12">
        <v>14</v>
      </c>
      <c r="G8">
        <v>1840</v>
      </c>
      <c r="H8">
        <f t="shared" si="2"/>
        <v>0.42</v>
      </c>
      <c r="I8">
        <f t="shared" si="3"/>
        <v>4.2839999999999998</v>
      </c>
    </row>
    <row r="9" spans="1:9" x14ac:dyDescent="0.25">
      <c r="A9">
        <v>15.5</v>
      </c>
      <c r="B9">
        <v>1956</v>
      </c>
      <c r="C9">
        <f t="shared" si="0"/>
        <v>1.3657142857142857</v>
      </c>
      <c r="D9">
        <f t="shared" si="1"/>
        <v>13.930285714285713</v>
      </c>
      <c r="F9">
        <v>15.5</v>
      </c>
      <c r="G9">
        <v>1956</v>
      </c>
      <c r="H9">
        <f t="shared" si="2"/>
        <v>0.47799999999999998</v>
      </c>
      <c r="I9">
        <f t="shared" si="3"/>
        <v>4.8755999999999995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Roman,Normal"&amp;12&amp;Kffffff&amp;A</oddHeader>
    <oddFooter>&amp;C&amp;"Times New Roman,Normal"&amp;12&amp;KffffffPágina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435"/>
  <sheetViews>
    <sheetView topLeftCell="A403" zoomScaleNormal="100" workbookViewId="0">
      <selection activeCell="A332" sqref="A332"/>
    </sheetView>
  </sheetViews>
  <sheetFormatPr baseColWidth="10" defaultColWidth="10.7109375" defaultRowHeight="15" x14ac:dyDescent="0.25"/>
  <cols>
    <col min="1" max="1" width="15" customWidth="1"/>
    <col min="13" max="13" width="23.140625" customWidth="1"/>
    <col min="14" max="14" width="14.5703125" customWidth="1"/>
    <col min="17" max="17" width="11.140625" customWidth="1"/>
    <col min="30" max="30" width="15.5703125" customWidth="1"/>
  </cols>
  <sheetData>
    <row r="1" spans="1:33" x14ac:dyDescent="0.25">
      <c r="A1" s="17" t="s">
        <v>26</v>
      </c>
      <c r="B1" s="17"/>
      <c r="C1" s="17"/>
      <c r="D1" s="17"/>
      <c r="L1" s="17" t="s">
        <v>27</v>
      </c>
      <c r="M1" s="17"/>
      <c r="N1" s="17"/>
      <c r="O1" s="17"/>
      <c r="P1" s="17"/>
      <c r="AC1" s="17"/>
      <c r="AD1" s="17"/>
      <c r="AE1" s="17"/>
      <c r="AF1" s="17"/>
      <c r="AG1" s="17"/>
    </row>
    <row r="2" spans="1:33" x14ac:dyDescent="0.25">
      <c r="A2" t="s">
        <v>0</v>
      </c>
      <c r="B2" t="s">
        <v>1</v>
      </c>
      <c r="C2" t="s">
        <v>2</v>
      </c>
      <c r="D2" t="s">
        <v>3</v>
      </c>
      <c r="L2" t="s">
        <v>0</v>
      </c>
      <c r="M2" t="s">
        <v>28</v>
      </c>
      <c r="N2" t="s">
        <v>29</v>
      </c>
      <c r="O2" t="s">
        <v>30</v>
      </c>
      <c r="P2" t="s">
        <v>31</v>
      </c>
    </row>
    <row r="3" spans="1:33" x14ac:dyDescent="0.25">
      <c r="A3">
        <f>C3*D3</f>
        <v>0.48</v>
      </c>
      <c r="B3">
        <v>0</v>
      </c>
      <c r="C3">
        <v>120</v>
      </c>
      <c r="D3">
        <f>4/1000</f>
        <v>4.0000000000000001E-3</v>
      </c>
      <c r="L3">
        <v>0.48</v>
      </c>
      <c r="M3" s="4">
        <f t="shared" ref="M3:M15" si="0">A$8</f>
        <v>8.9775468749999998</v>
      </c>
      <c r="N3">
        <f t="shared" ref="N3:N15" si="1">B$8</f>
        <v>4.3092224999999997</v>
      </c>
      <c r="O3">
        <v>10.199999999999999</v>
      </c>
      <c r="P3">
        <f t="shared" ref="P3:P9" si="2">((M3*L3)-N3)*O3</f>
        <v>0</v>
      </c>
      <c r="R3" s="10"/>
      <c r="AC3" s="8"/>
      <c r="AD3" s="9"/>
    </row>
    <row r="4" spans="1:33" x14ac:dyDescent="0.25">
      <c r="A4">
        <f>C4*D4</f>
        <v>2.4</v>
      </c>
      <c r="B4">
        <v>17.236889999999999</v>
      </c>
      <c r="C4">
        <v>120</v>
      </c>
      <c r="D4">
        <f>20/1000</f>
        <v>0.02</v>
      </c>
      <c r="L4">
        <v>0.50540300000000005</v>
      </c>
      <c r="M4" s="4">
        <f t="shared" si="0"/>
        <v>8.9775468749999998</v>
      </c>
      <c r="N4">
        <f t="shared" si="1"/>
        <v>4.3092224999999997</v>
      </c>
      <c r="O4">
        <v>10.199999999999999</v>
      </c>
      <c r="P4">
        <f t="shared" si="2"/>
        <v>2.3261775573093786</v>
      </c>
      <c r="AD4" s="9"/>
    </row>
    <row r="5" spans="1:33" x14ac:dyDescent="0.25">
      <c r="L5">
        <v>0.48199999999999998</v>
      </c>
      <c r="M5" s="4">
        <f t="shared" si="0"/>
        <v>8.9775468749999998</v>
      </c>
      <c r="N5">
        <f t="shared" si="1"/>
        <v>4.3092224999999997</v>
      </c>
      <c r="O5">
        <v>10.199999999999999</v>
      </c>
      <c r="P5">
        <f t="shared" si="2"/>
        <v>0.18314195625000379</v>
      </c>
      <c r="AD5" s="9"/>
    </row>
    <row r="6" spans="1:33" x14ac:dyDescent="0.25">
      <c r="A6" t="s">
        <v>34</v>
      </c>
      <c r="B6" t="s">
        <v>35</v>
      </c>
      <c r="L6">
        <v>0.49879800000000002</v>
      </c>
      <c r="M6" s="4">
        <f t="shared" si="0"/>
        <v>8.9775468749999998</v>
      </c>
      <c r="N6">
        <f t="shared" si="1"/>
        <v>4.3092224999999997</v>
      </c>
      <c r="O6">
        <v>10.199999999999999</v>
      </c>
      <c r="P6">
        <f t="shared" si="2"/>
        <v>1.72135124679375</v>
      </c>
      <c r="AD6" s="9"/>
    </row>
    <row r="7" spans="1:33" x14ac:dyDescent="0.25">
      <c r="A7" s="8">
        <f>B4-B3</f>
        <v>17.236889999999999</v>
      </c>
      <c r="B7" s="8">
        <f>A4-A3</f>
        <v>1.92</v>
      </c>
      <c r="L7">
        <v>0.48399999999999999</v>
      </c>
      <c r="M7" s="4">
        <f t="shared" si="0"/>
        <v>8.9775468749999998</v>
      </c>
      <c r="N7">
        <f t="shared" si="1"/>
        <v>4.3092224999999997</v>
      </c>
      <c r="O7">
        <v>10.199999999999999</v>
      </c>
      <c r="P7">
        <f t="shared" si="2"/>
        <v>0.36628391249999853</v>
      </c>
      <c r="R7" s="8"/>
      <c r="S7" s="8"/>
      <c r="AD7" s="9"/>
    </row>
    <row r="8" spans="1:33" x14ac:dyDescent="0.25">
      <c r="A8">
        <f>A7/B7</f>
        <v>8.9775468749999998</v>
      </c>
      <c r="B8">
        <f>(A7/B7)*A3</f>
        <v>4.3092224999999997</v>
      </c>
      <c r="L8">
        <v>0.50494099999999997</v>
      </c>
      <c r="M8" s="4">
        <f t="shared" si="0"/>
        <v>8.9775468749999998</v>
      </c>
      <c r="N8">
        <f t="shared" si="1"/>
        <v>4.3092224999999997</v>
      </c>
      <c r="O8">
        <v>10.199999999999999</v>
      </c>
      <c r="P8">
        <f t="shared" si="2"/>
        <v>2.2838717654156273</v>
      </c>
      <c r="AD8" s="9"/>
    </row>
    <row r="9" spans="1:33" x14ac:dyDescent="0.25">
      <c r="L9">
        <v>0.49394700000000002</v>
      </c>
      <c r="M9" s="4">
        <f t="shared" si="0"/>
        <v>8.9775468749999998</v>
      </c>
      <c r="N9">
        <f t="shared" si="1"/>
        <v>4.3092224999999997</v>
      </c>
      <c r="O9">
        <v>10.199999999999999</v>
      </c>
      <c r="P9">
        <f t="shared" si="2"/>
        <v>1.2771404319093798</v>
      </c>
      <c r="AD9" s="9"/>
    </row>
    <row r="10" spans="1:33" x14ac:dyDescent="0.25">
      <c r="L10">
        <f>((P10/O10)+N10)/M10</f>
        <v>0.50184098107229869</v>
      </c>
      <c r="M10" s="4">
        <f t="shared" si="0"/>
        <v>8.9775468749999998</v>
      </c>
      <c r="N10">
        <f t="shared" si="1"/>
        <v>4.3092224999999997</v>
      </c>
      <c r="O10">
        <v>10.199999999999999</v>
      </c>
      <c r="P10">
        <v>2</v>
      </c>
      <c r="AD10" s="9"/>
    </row>
    <row r="11" spans="1:33" x14ac:dyDescent="0.25">
      <c r="L11">
        <v>0.50494099999999997</v>
      </c>
      <c r="M11" s="4">
        <f t="shared" si="0"/>
        <v>8.9775468749999998</v>
      </c>
      <c r="N11">
        <f t="shared" si="1"/>
        <v>4.3092224999999997</v>
      </c>
      <c r="O11">
        <v>10.199999999999999</v>
      </c>
      <c r="P11">
        <v>4</v>
      </c>
      <c r="AD11" s="9"/>
    </row>
    <row r="12" spans="1:33" x14ac:dyDescent="0.25">
      <c r="L12">
        <f>((P12/O12)+N12)/M12</f>
        <v>0.54552294321689598</v>
      </c>
      <c r="M12" s="4">
        <f t="shared" si="0"/>
        <v>8.9775468749999998</v>
      </c>
      <c r="N12">
        <f t="shared" si="1"/>
        <v>4.3092224999999997</v>
      </c>
      <c r="O12">
        <v>10.199999999999999</v>
      </c>
      <c r="P12">
        <v>6</v>
      </c>
      <c r="AD12" s="9"/>
    </row>
    <row r="13" spans="1:33" x14ac:dyDescent="0.25">
      <c r="L13">
        <f>((P13/O13)+N13)/M13</f>
        <v>0.56736392428919458</v>
      </c>
      <c r="M13" s="4">
        <f t="shared" si="0"/>
        <v>8.9775468749999998</v>
      </c>
      <c r="N13">
        <f t="shared" si="1"/>
        <v>4.3092224999999997</v>
      </c>
      <c r="O13">
        <v>10.199999999999999</v>
      </c>
      <c r="P13">
        <v>8</v>
      </c>
      <c r="AD13" s="9"/>
    </row>
    <row r="14" spans="1:33" x14ac:dyDescent="0.25">
      <c r="L14">
        <f>((P14/O14)+N14)/M14</f>
        <v>0.61104588643379198</v>
      </c>
      <c r="M14" s="4">
        <f t="shared" si="0"/>
        <v>8.9775468749999998</v>
      </c>
      <c r="N14">
        <f t="shared" si="1"/>
        <v>4.3092224999999997</v>
      </c>
      <c r="O14">
        <v>10.199999999999999</v>
      </c>
      <c r="P14">
        <v>12</v>
      </c>
      <c r="AD14" s="9"/>
    </row>
    <row r="15" spans="1:33" x14ac:dyDescent="0.25">
      <c r="L15">
        <f>((P15/O15)+N15)/M15</f>
        <v>0.63288686750609058</v>
      </c>
      <c r="M15" s="4">
        <f t="shared" si="0"/>
        <v>8.9775468749999998</v>
      </c>
      <c r="N15">
        <f t="shared" si="1"/>
        <v>4.3092224999999997</v>
      </c>
      <c r="O15">
        <v>10.199999999999999</v>
      </c>
      <c r="P15">
        <v>14</v>
      </c>
      <c r="AD15" s="9"/>
    </row>
    <row r="16" spans="1:33" x14ac:dyDescent="0.25">
      <c r="A16" s="17">
        <v>4.01</v>
      </c>
      <c r="B16" s="17"/>
      <c r="C16" s="17"/>
      <c r="D16" s="17"/>
      <c r="L16" s="17" t="s">
        <v>27</v>
      </c>
      <c r="M16" s="17"/>
      <c r="N16" s="17"/>
      <c r="O16" s="17"/>
      <c r="P16" s="17"/>
    </row>
    <row r="17" spans="1:18" x14ac:dyDescent="0.25">
      <c r="A17" t="s">
        <v>0</v>
      </c>
      <c r="B17" t="s">
        <v>1</v>
      </c>
      <c r="C17" t="s">
        <v>2</v>
      </c>
      <c r="D17" t="s">
        <v>3</v>
      </c>
      <c r="L17" t="s">
        <v>0</v>
      </c>
      <c r="M17" t="s">
        <v>28</v>
      </c>
      <c r="N17" t="s">
        <v>29</v>
      </c>
      <c r="O17" t="s">
        <v>30</v>
      </c>
      <c r="P17" t="s">
        <v>31</v>
      </c>
    </row>
    <row r="18" spans="1:18" x14ac:dyDescent="0.25">
      <c r="A18" s="8">
        <f>(0.48)+((C18*D18)-(A$3))</f>
        <v>0.48119999999999996</v>
      </c>
      <c r="B18">
        <v>0</v>
      </c>
      <c r="C18">
        <v>120</v>
      </c>
      <c r="D18">
        <f>A16/1000</f>
        <v>4.0099999999999997E-3</v>
      </c>
      <c r="L18">
        <v>0.4788</v>
      </c>
      <c r="M18" s="9">
        <f t="shared" ref="M18:M30" si="3">A$23</f>
        <v>8.9831613508442771</v>
      </c>
      <c r="N18">
        <f t="shared" ref="N18:N30" si="4">B$23</f>
        <v>4.3226972420262655</v>
      </c>
      <c r="O18">
        <v>10.199999999999999</v>
      </c>
      <c r="P18">
        <f t="shared" ref="P18:P24" si="5">((M18*L18)-N18)*O18</f>
        <v>-0.21990778986866066</v>
      </c>
    </row>
    <row r="19" spans="1:18" x14ac:dyDescent="0.25">
      <c r="A19">
        <f>C19*D19</f>
        <v>2.4</v>
      </c>
      <c r="B19">
        <v>17.236889999999999</v>
      </c>
      <c r="C19">
        <v>120</v>
      </c>
      <c r="D19">
        <f>20/1000</f>
        <v>0.02</v>
      </c>
      <c r="L19">
        <v>0.50205</v>
      </c>
      <c r="M19" s="9">
        <f t="shared" si="3"/>
        <v>8.9831613508442771</v>
      </c>
      <c r="N19">
        <f t="shared" si="4"/>
        <v>4.3226972420262655</v>
      </c>
      <c r="O19">
        <v>10.199999999999999</v>
      </c>
      <c r="P19">
        <f t="shared" si="5"/>
        <v>1.9104489244840586</v>
      </c>
      <c r="R19" s="8"/>
    </row>
    <row r="20" spans="1:18" x14ac:dyDescent="0.25">
      <c r="L20">
        <v>0.48199999999999998</v>
      </c>
      <c r="M20" s="9">
        <f t="shared" si="3"/>
        <v>8.9831613508442771</v>
      </c>
      <c r="N20">
        <f t="shared" si="4"/>
        <v>4.3226972420262655</v>
      </c>
      <c r="O20">
        <v>10.199999999999999</v>
      </c>
      <c r="P20">
        <f t="shared" si="5"/>
        <v>7.3302596622895955E-2</v>
      </c>
    </row>
    <row r="21" spans="1:18" x14ac:dyDescent="0.25">
      <c r="A21" t="s">
        <v>34</v>
      </c>
      <c r="B21" t="s">
        <v>35</v>
      </c>
      <c r="L21">
        <v>0.48299999999999998</v>
      </c>
      <c r="M21" s="9">
        <f t="shared" si="3"/>
        <v>8.9831613508442771</v>
      </c>
      <c r="N21">
        <f t="shared" si="4"/>
        <v>4.3226972420262655</v>
      </c>
      <c r="O21">
        <v>10.199999999999999</v>
      </c>
      <c r="P21">
        <f t="shared" si="5"/>
        <v>0.1649308424015091</v>
      </c>
    </row>
    <row r="22" spans="1:18" x14ac:dyDescent="0.25">
      <c r="A22" s="8">
        <f>B19-B18</f>
        <v>17.236889999999999</v>
      </c>
      <c r="B22" s="8">
        <f>A19-A18</f>
        <v>1.9188000000000001</v>
      </c>
      <c r="L22">
        <v>0.48399999999999999</v>
      </c>
      <c r="M22" s="9">
        <f t="shared" si="3"/>
        <v>8.9831613508442771</v>
      </c>
      <c r="N22">
        <f t="shared" si="4"/>
        <v>4.3226972420262655</v>
      </c>
      <c r="O22">
        <v>10.199999999999999</v>
      </c>
      <c r="P22">
        <f t="shared" si="5"/>
        <v>0.25655908818012224</v>
      </c>
    </row>
    <row r="23" spans="1:18" x14ac:dyDescent="0.25">
      <c r="A23">
        <f>A22/B22</f>
        <v>8.9831613508442771</v>
      </c>
      <c r="B23">
        <f>(A22/B22)*A18</f>
        <v>4.3226972420262655</v>
      </c>
      <c r="L23">
        <v>0.50494099999999997</v>
      </c>
      <c r="M23" s="9">
        <f t="shared" si="3"/>
        <v>8.9831613508442771</v>
      </c>
      <c r="N23">
        <f t="shared" si="4"/>
        <v>4.3226972420262655</v>
      </c>
      <c r="O23">
        <v>10.199999999999999</v>
      </c>
      <c r="P23">
        <f t="shared" si="5"/>
        <v>2.1753461830300238</v>
      </c>
    </row>
    <row r="24" spans="1:18" x14ac:dyDescent="0.25">
      <c r="L24">
        <v>0.48599999999999999</v>
      </c>
      <c r="M24" s="9">
        <f t="shared" si="3"/>
        <v>8.9831613508442771</v>
      </c>
      <c r="N24">
        <f t="shared" si="4"/>
        <v>4.3226972420262655</v>
      </c>
      <c r="O24">
        <v>10.199999999999999</v>
      </c>
      <c r="P24">
        <f t="shared" si="5"/>
        <v>0.43981557973733948</v>
      </c>
    </row>
    <row r="25" spans="1:18" x14ac:dyDescent="0.25">
      <c r="L25">
        <f t="shared" ref="L25:L30" si="6">((P25/O25)+N25)/M25</f>
        <v>0.5030273304591284</v>
      </c>
      <c r="M25" s="9">
        <f t="shared" si="3"/>
        <v>8.9831613508442771</v>
      </c>
      <c r="N25">
        <f t="shared" si="4"/>
        <v>4.3226972420262655</v>
      </c>
      <c r="O25">
        <v>10.199999999999999</v>
      </c>
      <c r="P25">
        <v>2</v>
      </c>
    </row>
    <row r="26" spans="1:18" x14ac:dyDescent="0.25">
      <c r="L26">
        <f t="shared" si="6"/>
        <v>0.52485466091825694</v>
      </c>
      <c r="M26" s="9">
        <f t="shared" si="3"/>
        <v>8.9831613508442771</v>
      </c>
      <c r="N26">
        <f t="shared" si="4"/>
        <v>4.3226972420262655</v>
      </c>
      <c r="O26">
        <v>10.199999999999999</v>
      </c>
      <c r="P26">
        <v>4</v>
      </c>
    </row>
    <row r="27" spans="1:18" x14ac:dyDescent="0.25">
      <c r="L27">
        <f t="shared" si="6"/>
        <v>0.54668199137738538</v>
      </c>
      <c r="M27" s="9">
        <f t="shared" si="3"/>
        <v>8.9831613508442771</v>
      </c>
      <c r="N27">
        <f t="shared" si="4"/>
        <v>4.3226972420262655</v>
      </c>
      <c r="O27">
        <v>10.199999999999999</v>
      </c>
      <c r="P27">
        <v>6</v>
      </c>
    </row>
    <row r="28" spans="1:18" x14ac:dyDescent="0.25">
      <c r="L28">
        <f t="shared" si="6"/>
        <v>0.56850932183651381</v>
      </c>
      <c r="M28" s="9">
        <f t="shared" si="3"/>
        <v>8.9831613508442771</v>
      </c>
      <c r="N28">
        <f t="shared" si="4"/>
        <v>4.3226972420262655</v>
      </c>
      <c r="O28">
        <v>10.199999999999999</v>
      </c>
      <c r="P28">
        <v>8</v>
      </c>
    </row>
    <row r="29" spans="1:18" x14ac:dyDescent="0.25">
      <c r="L29">
        <f t="shared" si="6"/>
        <v>0.6121639827547708</v>
      </c>
      <c r="M29" s="9">
        <f t="shared" si="3"/>
        <v>8.9831613508442771</v>
      </c>
      <c r="N29">
        <f t="shared" si="4"/>
        <v>4.3226972420262655</v>
      </c>
      <c r="O29">
        <v>10.199999999999999</v>
      </c>
      <c r="P29">
        <v>12</v>
      </c>
    </row>
    <row r="30" spans="1:18" x14ac:dyDescent="0.25">
      <c r="L30">
        <f t="shared" si="6"/>
        <v>0.63399131321389934</v>
      </c>
      <c r="M30" s="9">
        <f t="shared" si="3"/>
        <v>8.9831613508442771</v>
      </c>
      <c r="N30">
        <f t="shared" si="4"/>
        <v>4.3226972420262655</v>
      </c>
      <c r="O30">
        <v>10.199999999999999</v>
      </c>
      <c r="P30">
        <v>14</v>
      </c>
    </row>
    <row r="31" spans="1:18" x14ac:dyDescent="0.25">
      <c r="A31" s="17">
        <v>4.0199999999999996</v>
      </c>
      <c r="B31" s="17"/>
      <c r="C31" s="17"/>
      <c r="D31" s="17"/>
      <c r="L31" s="17" t="s">
        <v>27</v>
      </c>
      <c r="M31" s="17"/>
      <c r="N31" s="17"/>
      <c r="O31" s="17"/>
      <c r="P31" s="17"/>
    </row>
    <row r="32" spans="1:18" x14ac:dyDescent="0.25">
      <c r="A32" t="s">
        <v>0</v>
      </c>
      <c r="B32" t="s">
        <v>1</v>
      </c>
      <c r="C32" t="s">
        <v>2</v>
      </c>
      <c r="D32" t="s">
        <v>3</v>
      </c>
      <c r="L32" t="s">
        <v>0</v>
      </c>
      <c r="M32" t="s">
        <v>28</v>
      </c>
      <c r="N32" t="s">
        <v>29</v>
      </c>
      <c r="O32" t="s">
        <v>30</v>
      </c>
      <c r="P32" t="s">
        <v>31</v>
      </c>
    </row>
    <row r="33" spans="1:16" x14ac:dyDescent="0.25">
      <c r="A33" s="8">
        <f>(0.48)+((C33*D33)-(A$3))</f>
        <v>0.48239999999999994</v>
      </c>
      <c r="B33">
        <v>0</v>
      </c>
      <c r="C33">
        <v>120</v>
      </c>
      <c r="D33">
        <f>A31/1000</f>
        <v>4.0199999999999993E-3</v>
      </c>
      <c r="L33" s="8">
        <f>A33</f>
        <v>0.48239999999999994</v>
      </c>
      <c r="M33" s="9">
        <f t="shared" ref="M33:M45" si="7">A$38</f>
        <v>8.9887828535669581</v>
      </c>
      <c r="N33">
        <f t="shared" ref="N33:N45" si="8">B$38</f>
        <v>4.3361888485606999</v>
      </c>
      <c r="O33">
        <v>10.199999999999999</v>
      </c>
      <c r="P33">
        <f t="shared" ref="P33:P39" si="9">((M33*L33)-N33)*O33</f>
        <v>0</v>
      </c>
    </row>
    <row r="34" spans="1:16" x14ac:dyDescent="0.25">
      <c r="A34">
        <f>C34*D34</f>
        <v>2.4</v>
      </c>
      <c r="B34">
        <v>17.236889999999999</v>
      </c>
      <c r="C34">
        <v>120</v>
      </c>
      <c r="D34">
        <f>20/1000</f>
        <v>0.02</v>
      </c>
      <c r="L34">
        <v>0.50205</v>
      </c>
      <c r="M34" s="9">
        <f t="shared" si="7"/>
        <v>8.9887828535669581</v>
      </c>
      <c r="N34">
        <f t="shared" si="8"/>
        <v>4.3361888485606999</v>
      </c>
      <c r="O34">
        <v>10.199999999999999</v>
      </c>
      <c r="P34">
        <f t="shared" si="9"/>
        <v>1.8016217473404306</v>
      </c>
    </row>
    <row r="35" spans="1:16" x14ac:dyDescent="0.25">
      <c r="L35">
        <v>0.48199999999999998</v>
      </c>
      <c r="M35" s="9">
        <f t="shared" si="7"/>
        <v>8.9887828535669581</v>
      </c>
      <c r="N35">
        <f t="shared" si="8"/>
        <v>4.3361888485606999</v>
      </c>
      <c r="O35">
        <v>10.199999999999999</v>
      </c>
      <c r="P35">
        <f t="shared" si="9"/>
        <v>-3.6674234042545523E-2</v>
      </c>
    </row>
    <row r="36" spans="1:16" x14ac:dyDescent="0.25">
      <c r="A36" t="s">
        <v>34</v>
      </c>
      <c r="B36" t="s">
        <v>35</v>
      </c>
      <c r="L36">
        <v>0.48299999999999998</v>
      </c>
      <c r="M36" s="9">
        <f t="shared" si="7"/>
        <v>8.9887828535669581</v>
      </c>
      <c r="N36">
        <f t="shared" si="8"/>
        <v>4.3361888485606999</v>
      </c>
      <c r="O36">
        <v>10.199999999999999</v>
      </c>
      <c r="P36">
        <f t="shared" si="9"/>
        <v>5.5011351063831877E-2</v>
      </c>
    </row>
    <row r="37" spans="1:16" x14ac:dyDescent="0.25">
      <c r="A37" s="8">
        <f>B34-B33</f>
        <v>17.236889999999999</v>
      </c>
      <c r="B37" s="8">
        <f>A34-A33</f>
        <v>1.9176</v>
      </c>
      <c r="L37">
        <v>0.48399999999999999</v>
      </c>
      <c r="M37" s="9">
        <f t="shared" si="7"/>
        <v>8.9887828535669581</v>
      </c>
      <c r="N37">
        <f t="shared" si="8"/>
        <v>4.3361888485606999</v>
      </c>
      <c r="O37">
        <v>10.199999999999999</v>
      </c>
      <c r="P37">
        <f t="shared" si="9"/>
        <v>0.14669693617021834</v>
      </c>
    </row>
    <row r="38" spans="1:16" x14ac:dyDescent="0.25">
      <c r="A38">
        <f>A37/B37</f>
        <v>8.9887828535669581</v>
      </c>
      <c r="B38">
        <f>(A37/B37)*A33</f>
        <v>4.3361888485606999</v>
      </c>
      <c r="L38">
        <v>0.50494099999999997</v>
      </c>
      <c r="M38" s="9">
        <f t="shared" si="7"/>
        <v>8.9887828535669581</v>
      </c>
      <c r="N38">
        <f t="shared" si="8"/>
        <v>4.3361888485606999</v>
      </c>
      <c r="O38">
        <v>10.199999999999999</v>
      </c>
      <c r="P38">
        <f t="shared" si="9"/>
        <v>2.0666847738829861</v>
      </c>
    </row>
    <row r="39" spans="1:16" x14ac:dyDescent="0.25">
      <c r="L39">
        <v>0.48599999999999999</v>
      </c>
      <c r="M39" s="9">
        <f t="shared" si="7"/>
        <v>8.9887828535669581</v>
      </c>
      <c r="N39">
        <f t="shared" si="8"/>
        <v>4.3361888485606999</v>
      </c>
      <c r="O39">
        <v>10.199999999999999</v>
      </c>
      <c r="P39">
        <f t="shared" si="9"/>
        <v>0.33006810638298223</v>
      </c>
    </row>
    <row r="40" spans="1:16" x14ac:dyDescent="0.25">
      <c r="L40">
        <f t="shared" ref="L40:L45" si="10">((P40/O40)+N40)/M40</f>
        <v>0.50421367984595822</v>
      </c>
      <c r="M40" s="9">
        <f t="shared" si="7"/>
        <v>8.9887828535669581</v>
      </c>
      <c r="N40">
        <f t="shared" si="8"/>
        <v>4.3361888485606999</v>
      </c>
      <c r="O40">
        <v>10.199999999999999</v>
      </c>
      <c r="P40">
        <v>2</v>
      </c>
    </row>
    <row r="41" spans="1:16" x14ac:dyDescent="0.25">
      <c r="L41">
        <f t="shared" si="10"/>
        <v>0.5260273596919165</v>
      </c>
      <c r="M41" s="9">
        <f t="shared" si="7"/>
        <v>8.9887828535669581</v>
      </c>
      <c r="N41">
        <f t="shared" si="8"/>
        <v>4.3361888485606999</v>
      </c>
      <c r="O41">
        <v>10.199999999999999</v>
      </c>
      <c r="P41">
        <v>4</v>
      </c>
    </row>
    <row r="42" spans="1:16" x14ac:dyDescent="0.25">
      <c r="L42">
        <f t="shared" si="10"/>
        <v>0.54784103953787477</v>
      </c>
      <c r="M42" s="9">
        <f t="shared" si="7"/>
        <v>8.9887828535669581</v>
      </c>
      <c r="N42">
        <f t="shared" si="8"/>
        <v>4.3361888485606999</v>
      </c>
      <c r="O42">
        <v>10.199999999999999</v>
      </c>
      <c r="P42">
        <v>6</v>
      </c>
    </row>
    <row r="43" spans="1:16" x14ac:dyDescent="0.25">
      <c r="L43">
        <f t="shared" si="10"/>
        <v>0.56965471938383305</v>
      </c>
      <c r="M43" s="9">
        <f t="shared" si="7"/>
        <v>8.9887828535669581</v>
      </c>
      <c r="N43">
        <f t="shared" si="8"/>
        <v>4.3361888485606999</v>
      </c>
      <c r="O43">
        <v>10.199999999999999</v>
      </c>
      <c r="P43">
        <v>8</v>
      </c>
    </row>
    <row r="44" spans="1:16" x14ac:dyDescent="0.25">
      <c r="L44">
        <f t="shared" si="10"/>
        <v>0.61328207907574972</v>
      </c>
      <c r="M44" s="9">
        <f t="shared" si="7"/>
        <v>8.9887828535669581</v>
      </c>
      <c r="N44">
        <f t="shared" si="8"/>
        <v>4.3361888485606999</v>
      </c>
      <c r="O44">
        <v>10.199999999999999</v>
      </c>
      <c r="P44">
        <v>12</v>
      </c>
    </row>
    <row r="45" spans="1:16" x14ac:dyDescent="0.25">
      <c r="L45">
        <f t="shared" si="10"/>
        <v>0.63509575892170789</v>
      </c>
      <c r="M45" s="9">
        <f t="shared" si="7"/>
        <v>8.9887828535669581</v>
      </c>
      <c r="N45">
        <f t="shared" si="8"/>
        <v>4.3361888485606999</v>
      </c>
      <c r="O45">
        <v>10.199999999999999</v>
      </c>
      <c r="P45">
        <v>14</v>
      </c>
    </row>
    <row r="46" spans="1:16" x14ac:dyDescent="0.25">
      <c r="A46" s="17">
        <v>4.03</v>
      </c>
      <c r="B46" s="17"/>
      <c r="C46" s="17"/>
      <c r="D46" s="17"/>
      <c r="L46" s="17" t="s">
        <v>27</v>
      </c>
      <c r="M46" s="17"/>
      <c r="N46" s="17"/>
      <c r="O46" s="17"/>
      <c r="P46" s="17"/>
    </row>
    <row r="47" spans="1:16" x14ac:dyDescent="0.25">
      <c r="A47" t="s">
        <v>0</v>
      </c>
      <c r="B47" t="s">
        <v>1</v>
      </c>
      <c r="C47" t="s">
        <v>2</v>
      </c>
      <c r="D47" t="s">
        <v>3</v>
      </c>
      <c r="L47" t="s">
        <v>0</v>
      </c>
      <c r="M47" t="s">
        <v>28</v>
      </c>
      <c r="N47" t="s">
        <v>29</v>
      </c>
      <c r="O47" t="s">
        <v>30</v>
      </c>
      <c r="P47" t="s">
        <v>31</v>
      </c>
    </row>
    <row r="48" spans="1:16" x14ac:dyDescent="0.25">
      <c r="A48" s="8">
        <f>(0.48)+((C48*D48)-(A$3))</f>
        <v>0.48360000000000009</v>
      </c>
      <c r="B48">
        <v>0</v>
      </c>
      <c r="C48">
        <v>120</v>
      </c>
      <c r="D48">
        <f>A46/1000</f>
        <v>4.0300000000000006E-3</v>
      </c>
      <c r="L48" s="8">
        <f>A48</f>
        <v>0.48360000000000009</v>
      </c>
      <c r="M48" s="9">
        <f t="shared" ref="M48:M60" si="11">A$53</f>
        <v>8.9944113963681911</v>
      </c>
      <c r="N48">
        <f t="shared" ref="N48:N60" si="12">B$53</f>
        <v>4.3496973512836581</v>
      </c>
      <c r="O48">
        <v>10.199999999999999</v>
      </c>
      <c r="P48">
        <f t="shared" ref="P48:P54" si="13">((M48*L48)-N48)*O48</f>
        <v>0</v>
      </c>
    </row>
    <row r="49" spans="1:16" x14ac:dyDescent="0.25">
      <c r="A49">
        <f>C49*D49</f>
        <v>2.4</v>
      </c>
      <c r="B49">
        <v>17.236889999999999</v>
      </c>
      <c r="C49">
        <v>120</v>
      </c>
      <c r="D49">
        <f>20/1000</f>
        <v>0.02</v>
      </c>
      <c r="L49">
        <v>0.48099999999999998</v>
      </c>
      <c r="M49" s="9">
        <f t="shared" si="11"/>
        <v>8.9944113963681911</v>
      </c>
      <c r="N49">
        <f t="shared" si="12"/>
        <v>4.3496973512836581</v>
      </c>
      <c r="O49">
        <v>10.199999999999999</v>
      </c>
      <c r="P49">
        <f t="shared" si="13"/>
        <v>-0.23853179023169824</v>
      </c>
    </row>
    <row r="50" spans="1:16" x14ac:dyDescent="0.25">
      <c r="L50">
        <v>0.48199999999999998</v>
      </c>
      <c r="M50" s="9">
        <f t="shared" si="11"/>
        <v>8.9944113963681911</v>
      </c>
      <c r="N50">
        <f t="shared" si="12"/>
        <v>4.3496973512836581</v>
      </c>
      <c r="O50">
        <v>10.199999999999999</v>
      </c>
      <c r="P50">
        <f t="shared" si="13"/>
        <v>-0.14678879398873529</v>
      </c>
    </row>
    <row r="51" spans="1:16" x14ac:dyDescent="0.25">
      <c r="A51" t="s">
        <v>34</v>
      </c>
      <c r="B51" t="s">
        <v>35</v>
      </c>
      <c r="L51">
        <v>0.48299999999999998</v>
      </c>
      <c r="M51" s="9">
        <f t="shared" si="11"/>
        <v>8.9944113963681911</v>
      </c>
      <c r="N51">
        <f t="shared" si="12"/>
        <v>4.3496973512836581</v>
      </c>
      <c r="O51">
        <v>10.199999999999999</v>
      </c>
      <c r="P51">
        <f t="shared" si="13"/>
        <v>-5.5045797745781395E-2</v>
      </c>
    </row>
    <row r="52" spans="1:16" x14ac:dyDescent="0.25">
      <c r="A52" s="8">
        <f>B49-B48</f>
        <v>17.236889999999999</v>
      </c>
      <c r="B52" s="8">
        <f>A49-A48</f>
        <v>1.9163999999999999</v>
      </c>
      <c r="L52">
        <v>0.48399999999999999</v>
      </c>
      <c r="M52" s="9">
        <f t="shared" si="11"/>
        <v>8.9944113963681911</v>
      </c>
      <c r="N52">
        <f t="shared" si="12"/>
        <v>4.3496973512836581</v>
      </c>
      <c r="O52">
        <v>10.199999999999999</v>
      </c>
      <c r="P52">
        <f t="shared" si="13"/>
        <v>3.6697198497172498E-2</v>
      </c>
    </row>
    <row r="53" spans="1:16" x14ac:dyDescent="0.25">
      <c r="A53">
        <f>A52/B52</f>
        <v>8.9944113963681911</v>
      </c>
      <c r="B53">
        <f>(A52/B52)*A48</f>
        <v>4.3496973512836581</v>
      </c>
      <c r="L53">
        <v>0.48499999999999999</v>
      </c>
      <c r="M53" s="9">
        <f t="shared" si="11"/>
        <v>8.9944113963681911</v>
      </c>
      <c r="N53">
        <f t="shared" si="12"/>
        <v>4.3496973512836581</v>
      </c>
      <c r="O53">
        <v>10.199999999999999</v>
      </c>
      <c r="P53">
        <f t="shared" si="13"/>
        <v>0.12844019474012638</v>
      </c>
    </row>
    <row r="54" spans="1:16" x14ac:dyDescent="0.25">
      <c r="L54">
        <v>0.48599999999999999</v>
      </c>
      <c r="M54" s="9">
        <f t="shared" si="11"/>
        <v>8.9944113963681911</v>
      </c>
      <c r="N54">
        <f t="shared" si="12"/>
        <v>4.3496973512836581</v>
      </c>
      <c r="O54">
        <v>10.199999999999999</v>
      </c>
      <c r="P54">
        <f t="shared" si="13"/>
        <v>0.22018319098308028</v>
      </c>
    </row>
    <row r="55" spans="1:16" x14ac:dyDescent="0.25">
      <c r="L55">
        <f t="shared" ref="L55:L60" si="14">((P55/O55)+N55)/M55</f>
        <v>0.50540002923278826</v>
      </c>
      <c r="M55" s="9">
        <f t="shared" si="11"/>
        <v>8.9944113963681911</v>
      </c>
      <c r="N55">
        <f t="shared" si="12"/>
        <v>4.3496973512836581</v>
      </c>
      <c r="O55">
        <v>10.199999999999999</v>
      </c>
      <c r="P55">
        <v>2</v>
      </c>
    </row>
    <row r="56" spans="1:16" x14ac:dyDescent="0.25">
      <c r="L56">
        <f t="shared" si="14"/>
        <v>0.52720005846557638</v>
      </c>
      <c r="M56" s="9">
        <f t="shared" si="11"/>
        <v>8.9944113963681911</v>
      </c>
      <c r="N56">
        <f t="shared" si="12"/>
        <v>4.3496973512836581</v>
      </c>
      <c r="O56">
        <v>10.199999999999999</v>
      </c>
      <c r="P56">
        <v>4</v>
      </c>
    </row>
    <row r="57" spans="1:16" x14ac:dyDescent="0.25">
      <c r="L57">
        <f t="shared" si="14"/>
        <v>0.54900008769836439</v>
      </c>
      <c r="M57" s="9">
        <f t="shared" si="11"/>
        <v>8.9944113963681911</v>
      </c>
      <c r="N57">
        <f t="shared" si="12"/>
        <v>4.3496973512836581</v>
      </c>
      <c r="O57">
        <v>10.199999999999999</v>
      </c>
      <c r="P57">
        <v>6</v>
      </c>
    </row>
    <row r="58" spans="1:16" x14ac:dyDescent="0.25">
      <c r="L58">
        <f t="shared" si="14"/>
        <v>0.57080011693115251</v>
      </c>
      <c r="M58" s="9">
        <f t="shared" si="11"/>
        <v>8.9944113963681911</v>
      </c>
      <c r="N58">
        <f t="shared" si="12"/>
        <v>4.3496973512836581</v>
      </c>
      <c r="O58">
        <v>10.199999999999999</v>
      </c>
      <c r="P58">
        <v>8</v>
      </c>
    </row>
    <row r="59" spans="1:16" x14ac:dyDescent="0.25">
      <c r="L59">
        <f t="shared" si="14"/>
        <v>0.61440017539672875</v>
      </c>
      <c r="M59" s="9">
        <f t="shared" si="11"/>
        <v>8.9944113963681911</v>
      </c>
      <c r="N59">
        <f t="shared" si="12"/>
        <v>4.3496973512836581</v>
      </c>
      <c r="O59">
        <v>10.199999999999999</v>
      </c>
      <c r="P59">
        <v>12</v>
      </c>
    </row>
    <row r="60" spans="1:16" x14ac:dyDescent="0.25">
      <c r="L60">
        <f t="shared" si="14"/>
        <v>0.63620020462951676</v>
      </c>
      <c r="M60" s="9">
        <f t="shared" si="11"/>
        <v>8.9944113963681911</v>
      </c>
      <c r="N60">
        <f t="shared" si="12"/>
        <v>4.3496973512836581</v>
      </c>
      <c r="O60">
        <v>10.199999999999999</v>
      </c>
      <c r="P60">
        <v>14</v>
      </c>
    </row>
    <row r="61" spans="1:16" x14ac:dyDescent="0.25">
      <c r="A61" s="17">
        <v>4.04</v>
      </c>
      <c r="B61" s="17"/>
      <c r="C61" s="17"/>
      <c r="D61" s="17"/>
      <c r="L61" s="17" t="s">
        <v>27</v>
      </c>
      <c r="M61" s="17"/>
      <c r="N61" s="17"/>
      <c r="O61" s="17"/>
      <c r="P61" s="17"/>
    </row>
    <row r="62" spans="1:16" x14ac:dyDescent="0.25">
      <c r="A62" t="s">
        <v>0</v>
      </c>
      <c r="B62" t="s">
        <v>1</v>
      </c>
      <c r="C62" t="s">
        <v>2</v>
      </c>
      <c r="D62" t="s">
        <v>3</v>
      </c>
      <c r="L62" t="s">
        <v>0</v>
      </c>
      <c r="M62" t="s">
        <v>28</v>
      </c>
      <c r="N62" t="s">
        <v>29</v>
      </c>
      <c r="O62" t="s">
        <v>30</v>
      </c>
      <c r="P62" t="s">
        <v>31</v>
      </c>
    </row>
    <row r="63" spans="1:16" x14ac:dyDescent="0.25">
      <c r="A63" s="8">
        <f>(0.48)+((C63*D63)-(A$3))</f>
        <v>0.48480000000000001</v>
      </c>
      <c r="B63">
        <v>0</v>
      </c>
      <c r="C63">
        <v>120</v>
      </c>
      <c r="D63">
        <f>A61/1000</f>
        <v>4.0400000000000002E-3</v>
      </c>
      <c r="L63" s="8">
        <f>A63</f>
        <v>0.48480000000000001</v>
      </c>
      <c r="M63" s="9">
        <f t="shared" ref="M63:M75" si="15">A$68</f>
        <v>9.0000469924812023</v>
      </c>
      <c r="N63">
        <f t="shared" ref="N63:N75" si="16">B$68</f>
        <v>4.363222781954887</v>
      </c>
      <c r="O63">
        <v>10.199999999999999</v>
      </c>
      <c r="P63">
        <f t="shared" ref="P63:P69" si="17">((M63*L63)-N63)*O63</f>
        <v>0</v>
      </c>
    </row>
    <row r="64" spans="1:16" x14ac:dyDescent="0.25">
      <c r="A64">
        <f>C64*D64</f>
        <v>2.4</v>
      </c>
      <c r="B64">
        <v>17.236889999999999</v>
      </c>
      <c r="C64">
        <v>120</v>
      </c>
      <c r="D64">
        <f>20/1000</f>
        <v>0.02</v>
      </c>
      <c r="L64">
        <v>0.50205</v>
      </c>
      <c r="M64" s="9">
        <f t="shared" si="15"/>
        <v>9.0000469924812023</v>
      </c>
      <c r="N64">
        <f t="shared" si="16"/>
        <v>4.363222781954887</v>
      </c>
      <c r="O64">
        <v>10.199999999999999</v>
      </c>
      <c r="P64">
        <f t="shared" si="17"/>
        <v>1.5835582683270633</v>
      </c>
    </row>
    <row r="65" spans="1:16" x14ac:dyDescent="0.25">
      <c r="L65">
        <v>0.48199999999999998</v>
      </c>
      <c r="M65" s="9">
        <f t="shared" si="15"/>
        <v>9.0000469924812023</v>
      </c>
      <c r="N65">
        <f t="shared" si="16"/>
        <v>4.363222781954887</v>
      </c>
      <c r="O65">
        <v>10.199999999999999</v>
      </c>
      <c r="P65">
        <f t="shared" si="17"/>
        <v>-0.25704134210526575</v>
      </c>
    </row>
    <row r="66" spans="1:16" x14ac:dyDescent="0.25">
      <c r="A66" t="s">
        <v>34</v>
      </c>
      <c r="B66" t="s">
        <v>35</v>
      </c>
      <c r="L66">
        <v>0.48299999999999998</v>
      </c>
      <c r="M66" s="9">
        <f t="shared" si="15"/>
        <v>9.0000469924812023</v>
      </c>
      <c r="N66">
        <f t="shared" si="16"/>
        <v>4.363222781954887</v>
      </c>
      <c r="O66">
        <v>10.199999999999999</v>
      </c>
      <c r="P66">
        <f t="shared" si="17"/>
        <v>-0.16524086278195593</v>
      </c>
    </row>
    <row r="67" spans="1:16" x14ac:dyDescent="0.25">
      <c r="A67" s="8">
        <f>B64-B63</f>
        <v>17.236889999999999</v>
      </c>
      <c r="B67" s="8">
        <f>A64-A63</f>
        <v>1.9152</v>
      </c>
      <c r="L67">
        <v>0.48399999999999999</v>
      </c>
      <c r="M67" s="9">
        <f t="shared" si="15"/>
        <v>9.0000469924812023</v>
      </c>
      <c r="N67">
        <f t="shared" si="16"/>
        <v>4.363222781954887</v>
      </c>
      <c r="O67">
        <v>10.199999999999999</v>
      </c>
      <c r="P67">
        <f t="shared" si="17"/>
        <v>-7.3440383458646064E-2</v>
      </c>
    </row>
    <row r="68" spans="1:16" x14ac:dyDescent="0.25">
      <c r="A68">
        <f>A67/B67</f>
        <v>9.0000469924812023</v>
      </c>
      <c r="B68">
        <f>(A67/B67)*A63</f>
        <v>4.363222781954887</v>
      </c>
      <c r="L68">
        <v>0.48499999999999999</v>
      </c>
      <c r="M68" s="9">
        <f t="shared" si="15"/>
        <v>9.0000469924812023</v>
      </c>
      <c r="N68">
        <f t="shared" si="16"/>
        <v>4.363222781954887</v>
      </c>
      <c r="O68">
        <v>10.199999999999999</v>
      </c>
      <c r="P68">
        <f t="shared" si="17"/>
        <v>1.8360095864663781E-2</v>
      </c>
    </row>
    <row r="69" spans="1:16" x14ac:dyDescent="0.25">
      <c r="L69">
        <v>0.48599999999999999</v>
      </c>
      <c r="M69" s="9">
        <f t="shared" si="15"/>
        <v>9.0000469924812023</v>
      </c>
      <c r="N69">
        <f t="shared" si="16"/>
        <v>4.363222781954887</v>
      </c>
      <c r="O69">
        <v>10.199999999999999</v>
      </c>
      <c r="P69">
        <f t="shared" si="17"/>
        <v>0.11016057518796457</v>
      </c>
    </row>
    <row r="70" spans="1:16" x14ac:dyDescent="0.25">
      <c r="L70">
        <f t="shared" ref="L70:L75" si="18">((P70/O70)+N70)/M70</f>
        <v>0.50658637861961797</v>
      </c>
      <c r="M70" s="9">
        <f t="shared" si="15"/>
        <v>9.0000469924812023</v>
      </c>
      <c r="N70">
        <f t="shared" si="16"/>
        <v>4.363222781954887</v>
      </c>
      <c r="O70">
        <v>10.199999999999999</v>
      </c>
      <c r="P70">
        <v>2</v>
      </c>
    </row>
    <row r="71" spans="1:16" x14ac:dyDescent="0.25">
      <c r="L71">
        <f t="shared" si="18"/>
        <v>0.52837275723923594</v>
      </c>
      <c r="M71" s="9">
        <f t="shared" si="15"/>
        <v>9.0000469924812023</v>
      </c>
      <c r="N71">
        <f t="shared" si="16"/>
        <v>4.363222781954887</v>
      </c>
      <c r="O71">
        <v>10.199999999999999</v>
      </c>
      <c r="P71">
        <v>4</v>
      </c>
    </row>
    <row r="72" spans="1:16" x14ac:dyDescent="0.25">
      <c r="L72">
        <f t="shared" si="18"/>
        <v>0.55015913585885379</v>
      </c>
      <c r="M72" s="9">
        <f t="shared" si="15"/>
        <v>9.0000469924812023</v>
      </c>
      <c r="N72">
        <f t="shared" si="16"/>
        <v>4.363222781954887</v>
      </c>
      <c r="O72">
        <v>10.199999999999999</v>
      </c>
      <c r="P72">
        <v>6</v>
      </c>
    </row>
    <row r="73" spans="1:16" x14ac:dyDescent="0.25">
      <c r="L73">
        <f t="shared" si="18"/>
        <v>0.57194551447847164</v>
      </c>
      <c r="M73" s="9">
        <f t="shared" si="15"/>
        <v>9.0000469924812023</v>
      </c>
      <c r="N73">
        <f t="shared" si="16"/>
        <v>4.363222781954887</v>
      </c>
      <c r="O73">
        <v>10.199999999999999</v>
      </c>
      <c r="P73">
        <v>8</v>
      </c>
    </row>
    <row r="74" spans="1:16" x14ac:dyDescent="0.25">
      <c r="L74">
        <f t="shared" si="18"/>
        <v>0.61551827171770757</v>
      </c>
      <c r="M74" s="9">
        <f t="shared" si="15"/>
        <v>9.0000469924812023</v>
      </c>
      <c r="N74">
        <f t="shared" si="16"/>
        <v>4.363222781954887</v>
      </c>
      <c r="O74">
        <v>10.199999999999999</v>
      </c>
      <c r="P74">
        <v>12</v>
      </c>
    </row>
    <row r="75" spans="1:16" x14ac:dyDescent="0.25">
      <c r="L75">
        <f t="shared" si="18"/>
        <v>0.63730465033732553</v>
      </c>
      <c r="M75" s="9">
        <f t="shared" si="15"/>
        <v>9.0000469924812023</v>
      </c>
      <c r="N75">
        <f t="shared" si="16"/>
        <v>4.363222781954887</v>
      </c>
      <c r="O75">
        <v>10.199999999999999</v>
      </c>
      <c r="P75">
        <v>14</v>
      </c>
    </row>
    <row r="76" spans="1:16" x14ac:dyDescent="0.25">
      <c r="A76" s="17">
        <v>4.05</v>
      </c>
      <c r="B76" s="17"/>
      <c r="C76" s="17"/>
      <c r="D76" s="17"/>
      <c r="L76" s="17" t="s">
        <v>27</v>
      </c>
      <c r="M76" s="17"/>
      <c r="N76" s="17"/>
      <c r="O76" s="17"/>
      <c r="P76" s="17"/>
    </row>
    <row r="77" spans="1:16" x14ac:dyDescent="0.25">
      <c r="A77" t="s">
        <v>0</v>
      </c>
      <c r="B77" t="s">
        <v>1</v>
      </c>
      <c r="C77" t="s">
        <v>2</v>
      </c>
      <c r="D77" t="s">
        <v>3</v>
      </c>
      <c r="L77" t="s">
        <v>0</v>
      </c>
      <c r="M77" t="s">
        <v>28</v>
      </c>
      <c r="N77" t="s">
        <v>29</v>
      </c>
      <c r="O77" t="s">
        <v>30</v>
      </c>
      <c r="P77" t="s">
        <v>31</v>
      </c>
    </row>
    <row r="78" spans="1:16" x14ac:dyDescent="0.25">
      <c r="A78" s="8">
        <f>(0.48)+((C78*D78)-(A$3))</f>
        <v>0.48599999999999999</v>
      </c>
      <c r="B78">
        <v>0</v>
      </c>
      <c r="C78">
        <v>120</v>
      </c>
      <c r="D78">
        <f>A76/1000</f>
        <v>4.0499999999999998E-3</v>
      </c>
      <c r="L78" s="8">
        <f>A78</f>
        <v>0.48599999999999999</v>
      </c>
      <c r="M78" s="9">
        <f t="shared" ref="M78:M90" si="19">A$83</f>
        <v>9.0056896551724144</v>
      </c>
      <c r="N78">
        <f t="shared" ref="N78:N90" si="20">B$83</f>
        <v>4.3767651724137933</v>
      </c>
      <c r="O78">
        <v>10.199999999999999</v>
      </c>
      <c r="P78">
        <f t="shared" ref="P78:P84" si="21">((M78*L78)-N78)*O78</f>
        <v>0</v>
      </c>
    </row>
    <row r="79" spans="1:16" x14ac:dyDescent="0.25">
      <c r="A79">
        <f>C79*D79</f>
        <v>2.4</v>
      </c>
      <c r="B79">
        <v>17.236889999999999</v>
      </c>
      <c r="C79">
        <v>120</v>
      </c>
      <c r="D79">
        <f>20/1000</f>
        <v>0.02</v>
      </c>
      <c r="L79">
        <v>0.50205</v>
      </c>
      <c r="M79" s="9">
        <f t="shared" si="19"/>
        <v>9.0056896551724144</v>
      </c>
      <c r="N79">
        <f t="shared" si="20"/>
        <v>4.3767651724137933</v>
      </c>
      <c r="O79">
        <v>10.199999999999999</v>
      </c>
      <c r="P79">
        <f t="shared" si="21"/>
        <v>1.4743214534482769</v>
      </c>
    </row>
    <row r="80" spans="1:16" x14ac:dyDescent="0.25">
      <c r="L80">
        <v>0.48199999999999998</v>
      </c>
      <c r="M80" s="9">
        <f t="shared" si="19"/>
        <v>9.0056896551724144</v>
      </c>
      <c r="N80">
        <f t="shared" si="20"/>
        <v>4.3767651724137933</v>
      </c>
      <c r="O80">
        <v>10.199999999999999</v>
      </c>
      <c r="P80">
        <f t="shared" si="21"/>
        <v>-0.36743213793103613</v>
      </c>
    </row>
    <row r="81" spans="1:16" x14ac:dyDescent="0.25">
      <c r="A81" t="s">
        <v>34</v>
      </c>
      <c r="B81" t="s">
        <v>35</v>
      </c>
      <c r="L81">
        <v>0.48299999999999998</v>
      </c>
      <c r="M81" s="9">
        <f t="shared" si="19"/>
        <v>9.0056896551724144</v>
      </c>
      <c r="N81">
        <f t="shared" si="20"/>
        <v>4.3767651724137933</v>
      </c>
      <c r="O81">
        <v>10.199999999999999</v>
      </c>
      <c r="P81">
        <f t="shared" si="21"/>
        <v>-0.27557410344827937</v>
      </c>
    </row>
    <row r="82" spans="1:16" x14ac:dyDescent="0.25">
      <c r="A82" s="8">
        <f>B79-B78</f>
        <v>17.236889999999999</v>
      </c>
      <c r="B82" s="8">
        <f>A79-A78</f>
        <v>1.9139999999999999</v>
      </c>
      <c r="L82">
        <v>0.48399999999999999</v>
      </c>
      <c r="M82" s="9">
        <f t="shared" si="19"/>
        <v>9.0056896551724144</v>
      </c>
      <c r="N82">
        <f t="shared" si="20"/>
        <v>4.3767651724137933</v>
      </c>
      <c r="O82">
        <v>10.199999999999999</v>
      </c>
      <c r="P82">
        <f t="shared" si="21"/>
        <v>-0.18371606896551354</v>
      </c>
    </row>
    <row r="83" spans="1:16" x14ac:dyDescent="0.25">
      <c r="A83">
        <f>A82/B82</f>
        <v>9.0056896551724144</v>
      </c>
      <c r="B83">
        <f>(A82/B82)*A78</f>
        <v>4.3767651724137933</v>
      </c>
      <c r="L83">
        <v>0.48499999999999999</v>
      </c>
      <c r="M83" s="9">
        <f t="shared" si="19"/>
        <v>9.0056896551724144</v>
      </c>
      <c r="N83">
        <f t="shared" si="20"/>
        <v>4.3767651724137933</v>
      </c>
      <c r="O83">
        <v>10.199999999999999</v>
      </c>
      <c r="P83">
        <f t="shared" si="21"/>
        <v>-9.185803448275677E-2</v>
      </c>
    </row>
    <row r="84" spans="1:16" x14ac:dyDescent="0.25">
      <c r="L84">
        <v>0.48599999999999999</v>
      </c>
      <c r="M84" s="9">
        <f t="shared" si="19"/>
        <v>9.0056896551724144</v>
      </c>
      <c r="N84">
        <f t="shared" si="20"/>
        <v>4.3767651724137933</v>
      </c>
      <c r="O84">
        <v>10.199999999999999</v>
      </c>
      <c r="P84">
        <f t="shared" si="21"/>
        <v>0</v>
      </c>
    </row>
    <row r="85" spans="1:16" x14ac:dyDescent="0.25">
      <c r="L85">
        <f t="shared" ref="L85:L90" si="22">((P85/O85)+N85)/M85</f>
        <v>0.50777272800644768</v>
      </c>
      <c r="M85" s="9">
        <f t="shared" si="19"/>
        <v>9.0056896551724144</v>
      </c>
      <c r="N85">
        <f t="shared" si="20"/>
        <v>4.3767651724137933</v>
      </c>
      <c r="O85">
        <v>10.199999999999999</v>
      </c>
      <c r="P85">
        <v>2</v>
      </c>
    </row>
    <row r="86" spans="1:16" x14ac:dyDescent="0.25">
      <c r="L86">
        <f t="shared" si="22"/>
        <v>0.52954545601289549</v>
      </c>
      <c r="M86" s="9">
        <f t="shared" si="19"/>
        <v>9.0056896551724144</v>
      </c>
      <c r="N86">
        <f t="shared" si="20"/>
        <v>4.3767651724137933</v>
      </c>
      <c r="O86">
        <v>10.199999999999999</v>
      </c>
      <c r="P86">
        <v>4</v>
      </c>
    </row>
    <row r="87" spans="1:16" x14ac:dyDescent="0.25">
      <c r="L87">
        <f t="shared" si="22"/>
        <v>0.55131818401934318</v>
      </c>
      <c r="M87" s="9">
        <f t="shared" si="19"/>
        <v>9.0056896551724144</v>
      </c>
      <c r="N87">
        <f t="shared" si="20"/>
        <v>4.3767651724137933</v>
      </c>
      <c r="O87">
        <v>10.199999999999999</v>
      </c>
      <c r="P87">
        <v>6</v>
      </c>
    </row>
    <row r="88" spans="1:16" x14ac:dyDescent="0.25">
      <c r="L88">
        <f t="shared" si="22"/>
        <v>0.57309091202579088</v>
      </c>
      <c r="M88" s="9">
        <f t="shared" si="19"/>
        <v>9.0056896551724144</v>
      </c>
      <c r="N88">
        <f t="shared" si="20"/>
        <v>4.3767651724137933</v>
      </c>
      <c r="O88">
        <v>10.199999999999999</v>
      </c>
      <c r="P88">
        <v>8</v>
      </c>
    </row>
    <row r="89" spans="1:16" x14ac:dyDescent="0.25">
      <c r="L89">
        <f t="shared" si="22"/>
        <v>0.61663636803868638</v>
      </c>
      <c r="M89" s="9">
        <f t="shared" si="19"/>
        <v>9.0056896551724144</v>
      </c>
      <c r="N89">
        <f t="shared" si="20"/>
        <v>4.3767651724137933</v>
      </c>
      <c r="O89">
        <v>10.199999999999999</v>
      </c>
      <c r="P89">
        <v>12</v>
      </c>
    </row>
    <row r="90" spans="1:16" x14ac:dyDescent="0.25">
      <c r="L90">
        <f t="shared" si="22"/>
        <v>0.63840909604513407</v>
      </c>
      <c r="M90" s="9">
        <f t="shared" si="19"/>
        <v>9.0056896551724144</v>
      </c>
      <c r="N90">
        <f t="shared" si="20"/>
        <v>4.3767651724137933</v>
      </c>
      <c r="O90">
        <v>10.199999999999999</v>
      </c>
      <c r="P90">
        <v>14</v>
      </c>
    </row>
    <row r="91" spans="1:16" x14ac:dyDescent="0.25">
      <c r="A91" s="17">
        <v>4.0599999999999996</v>
      </c>
      <c r="B91" s="17"/>
      <c r="C91" s="17"/>
      <c r="D91" s="17"/>
      <c r="L91" s="17" t="s">
        <v>27</v>
      </c>
      <c r="M91" s="17"/>
      <c r="N91" s="17"/>
      <c r="O91" s="17"/>
      <c r="P91" s="17"/>
    </row>
    <row r="92" spans="1:16" x14ac:dyDescent="0.25">
      <c r="A92" t="s">
        <v>0</v>
      </c>
      <c r="B92" t="s">
        <v>1</v>
      </c>
      <c r="C92" t="s">
        <v>2</v>
      </c>
      <c r="D92" t="s">
        <v>3</v>
      </c>
      <c r="L92" t="s">
        <v>0</v>
      </c>
      <c r="M92" t="s">
        <v>28</v>
      </c>
      <c r="N92" t="s">
        <v>29</v>
      </c>
      <c r="O92" t="s">
        <v>30</v>
      </c>
      <c r="P92" t="s">
        <v>31</v>
      </c>
    </row>
    <row r="93" spans="1:16" x14ac:dyDescent="0.25">
      <c r="A93" s="8">
        <f>(0.48)+((C93*D93)-(A$3))</f>
        <v>0.48719999999999991</v>
      </c>
      <c r="B93">
        <v>0</v>
      </c>
      <c r="C93">
        <v>120</v>
      </c>
      <c r="D93">
        <f>A91/1000</f>
        <v>4.0599999999999994E-3</v>
      </c>
      <c r="L93" s="8">
        <f>A93</f>
        <v>0.48719999999999991</v>
      </c>
      <c r="M93" s="9">
        <f t="shared" ref="M93:M105" si="23">A$98</f>
        <v>9.0113393977415299</v>
      </c>
      <c r="N93">
        <f t="shared" ref="N93:N105" si="24">B$98</f>
        <v>4.3903245545796725</v>
      </c>
      <c r="O93">
        <v>10.199999999999999</v>
      </c>
      <c r="P93">
        <f t="shared" ref="P93:P99" si="25">((M93*L93)-N93)*O93</f>
        <v>0</v>
      </c>
    </row>
    <row r="94" spans="1:16" x14ac:dyDescent="0.25">
      <c r="A94">
        <f>C94*D94</f>
        <v>2.4</v>
      </c>
      <c r="B94">
        <v>17.236889999999999</v>
      </c>
      <c r="C94">
        <v>120</v>
      </c>
      <c r="D94">
        <f>20/1000</f>
        <v>0.02</v>
      </c>
      <c r="L94">
        <v>0.50205</v>
      </c>
      <c r="M94" s="9">
        <f t="shared" si="23"/>
        <v>9.0113393977415299</v>
      </c>
      <c r="N94">
        <f t="shared" si="24"/>
        <v>4.3903245545796725</v>
      </c>
      <c r="O94">
        <v>10.199999999999999</v>
      </c>
      <c r="P94">
        <f t="shared" si="25"/>
        <v>1.3649475785759169</v>
      </c>
    </row>
    <row r="95" spans="1:16" x14ac:dyDescent="0.25">
      <c r="L95">
        <v>0.48199999999999998</v>
      </c>
      <c r="M95" s="9">
        <f t="shared" si="23"/>
        <v>9.0113393977415299</v>
      </c>
      <c r="N95">
        <f t="shared" si="24"/>
        <v>4.3903245545796725</v>
      </c>
      <c r="O95">
        <v>10.199999999999999</v>
      </c>
      <c r="P95">
        <f t="shared" si="25"/>
        <v>-0.47796144165620008</v>
      </c>
    </row>
    <row r="96" spans="1:16" x14ac:dyDescent="0.25">
      <c r="A96" t="s">
        <v>34</v>
      </c>
      <c r="B96" t="s">
        <v>35</v>
      </c>
      <c r="L96">
        <v>0.48299999999999998</v>
      </c>
      <c r="M96" s="9">
        <f t="shared" si="23"/>
        <v>9.0113393977415299</v>
      </c>
      <c r="N96">
        <f t="shared" si="24"/>
        <v>4.3903245545796725</v>
      </c>
      <c r="O96">
        <v>10.199999999999999</v>
      </c>
      <c r="P96">
        <f t="shared" si="25"/>
        <v>-0.38604577979924065</v>
      </c>
    </row>
    <row r="97" spans="1:16" x14ac:dyDescent="0.25">
      <c r="A97" s="8">
        <f>B94-B93</f>
        <v>17.236889999999999</v>
      </c>
      <c r="B97" s="8">
        <f>A94-A93</f>
        <v>1.9128000000000001</v>
      </c>
      <c r="L97">
        <v>0.48399999999999999</v>
      </c>
      <c r="M97" s="9">
        <f t="shared" si="23"/>
        <v>9.0113393977415299</v>
      </c>
      <c r="N97">
        <f t="shared" si="24"/>
        <v>4.3903245545796725</v>
      </c>
      <c r="O97">
        <v>10.199999999999999</v>
      </c>
      <c r="P97">
        <f t="shared" si="25"/>
        <v>-0.29413011794227212</v>
      </c>
    </row>
    <row r="98" spans="1:16" x14ac:dyDescent="0.25">
      <c r="A98">
        <f>A97/B97</f>
        <v>9.0113393977415299</v>
      </c>
      <c r="B98">
        <f>(A97/B97)*A93</f>
        <v>4.3903245545796725</v>
      </c>
      <c r="L98">
        <v>0.48499999999999999</v>
      </c>
      <c r="M98" s="9">
        <f t="shared" si="23"/>
        <v>9.0113393977415299</v>
      </c>
      <c r="N98">
        <f t="shared" si="24"/>
        <v>4.3903245545796725</v>
      </c>
      <c r="O98">
        <v>10.199999999999999</v>
      </c>
      <c r="P98">
        <f t="shared" si="25"/>
        <v>-0.20221445608531263</v>
      </c>
    </row>
    <row r="99" spans="1:16" x14ac:dyDescent="0.25">
      <c r="L99">
        <v>0.48599999999999999</v>
      </c>
      <c r="M99" s="9">
        <f t="shared" si="23"/>
        <v>9.0113393977415299</v>
      </c>
      <c r="N99">
        <f t="shared" si="24"/>
        <v>4.3903245545796725</v>
      </c>
      <c r="O99">
        <v>10.199999999999999</v>
      </c>
      <c r="P99">
        <f t="shared" si="25"/>
        <v>-0.11029879422835318</v>
      </c>
    </row>
    <row r="100" spans="1:16" x14ac:dyDescent="0.25">
      <c r="L100">
        <f t="shared" ref="L100:L105" si="26">((P100/O100)+N100)/M100</f>
        <v>0.5089590773932775</v>
      </c>
      <c r="M100" s="9">
        <f t="shared" si="23"/>
        <v>9.0113393977415299</v>
      </c>
      <c r="N100">
        <f t="shared" si="24"/>
        <v>4.3903245545796725</v>
      </c>
      <c r="O100">
        <v>10.199999999999999</v>
      </c>
      <c r="P100">
        <v>2</v>
      </c>
    </row>
    <row r="101" spans="1:16" x14ac:dyDescent="0.25">
      <c r="L101">
        <f t="shared" si="26"/>
        <v>0.53071815478655504</v>
      </c>
      <c r="M101" s="9">
        <f t="shared" si="23"/>
        <v>9.0113393977415299</v>
      </c>
      <c r="N101">
        <f t="shared" si="24"/>
        <v>4.3903245545796725</v>
      </c>
      <c r="O101">
        <v>10.199999999999999</v>
      </c>
      <c r="P101">
        <v>4</v>
      </c>
    </row>
    <row r="102" spans="1:16" x14ac:dyDescent="0.25">
      <c r="L102">
        <f t="shared" si="26"/>
        <v>0.55247723217983247</v>
      </c>
      <c r="M102" s="9">
        <f t="shared" si="23"/>
        <v>9.0113393977415299</v>
      </c>
      <c r="N102">
        <f t="shared" si="24"/>
        <v>4.3903245545796725</v>
      </c>
      <c r="O102">
        <v>10.199999999999999</v>
      </c>
      <c r="P102">
        <v>6</v>
      </c>
    </row>
    <row r="103" spans="1:16" x14ac:dyDescent="0.25">
      <c r="L103">
        <f t="shared" si="26"/>
        <v>0.57423630957311012</v>
      </c>
      <c r="M103" s="9">
        <f t="shared" si="23"/>
        <v>9.0113393977415299</v>
      </c>
      <c r="N103">
        <f t="shared" si="24"/>
        <v>4.3903245545796725</v>
      </c>
      <c r="O103">
        <v>10.199999999999999</v>
      </c>
      <c r="P103">
        <v>8</v>
      </c>
    </row>
    <row r="104" spans="1:16" x14ac:dyDescent="0.25">
      <c r="L104">
        <f t="shared" si="26"/>
        <v>0.61775446435966519</v>
      </c>
      <c r="M104" s="9">
        <f t="shared" si="23"/>
        <v>9.0113393977415299</v>
      </c>
      <c r="N104">
        <f t="shared" si="24"/>
        <v>4.3903245545796725</v>
      </c>
      <c r="O104">
        <v>10.199999999999999</v>
      </c>
      <c r="P104">
        <v>12</v>
      </c>
    </row>
    <row r="105" spans="1:16" x14ac:dyDescent="0.25">
      <c r="L105">
        <f t="shared" si="26"/>
        <v>0.63951354175294273</v>
      </c>
      <c r="M105" s="9">
        <f t="shared" si="23"/>
        <v>9.0113393977415299</v>
      </c>
      <c r="N105">
        <f t="shared" si="24"/>
        <v>4.3903245545796725</v>
      </c>
      <c r="O105">
        <v>10.199999999999999</v>
      </c>
      <c r="P105">
        <v>14</v>
      </c>
    </row>
    <row r="106" spans="1:16" x14ac:dyDescent="0.25">
      <c r="A106" s="17">
        <v>4.07</v>
      </c>
      <c r="B106" s="17"/>
      <c r="C106" s="17"/>
      <c r="D106" s="17"/>
      <c r="L106" s="17" t="s">
        <v>27</v>
      </c>
      <c r="M106" s="17"/>
      <c r="N106" s="17"/>
      <c r="O106" s="17"/>
      <c r="P106" s="17"/>
    </row>
    <row r="107" spans="1:16" x14ac:dyDescent="0.25">
      <c r="A107" t="s">
        <v>0</v>
      </c>
      <c r="B107" t="s">
        <v>1</v>
      </c>
      <c r="C107" t="s">
        <v>2</v>
      </c>
      <c r="D107" t="s">
        <v>3</v>
      </c>
      <c r="L107" t="s">
        <v>0</v>
      </c>
      <c r="M107" t="s">
        <v>28</v>
      </c>
      <c r="N107" t="s">
        <v>29</v>
      </c>
      <c r="O107" t="s">
        <v>30</v>
      </c>
      <c r="P107" t="s">
        <v>31</v>
      </c>
    </row>
    <row r="108" spans="1:16" x14ac:dyDescent="0.25">
      <c r="A108" s="8">
        <f>(0.48)+((C108*D108)-(A$3))</f>
        <v>0.48840000000000006</v>
      </c>
      <c r="B108">
        <v>0</v>
      </c>
      <c r="C108">
        <v>120</v>
      </c>
      <c r="D108">
        <f>A106/1000</f>
        <v>4.0700000000000007E-3</v>
      </c>
      <c r="L108" s="8">
        <f>A108</f>
        <v>0.48840000000000006</v>
      </c>
      <c r="M108" s="9">
        <f t="shared" ref="M108:M120" si="27">A$113</f>
        <v>9.016996233521656</v>
      </c>
      <c r="N108">
        <f t="shared" ref="N108:N120" si="28">B$113</f>
        <v>4.4039009604519777</v>
      </c>
      <c r="O108">
        <v>10.199999999999999</v>
      </c>
      <c r="P108">
        <f t="shared" ref="P108:P114" si="29">((M108*L108)-N108)*O108</f>
        <v>0</v>
      </c>
    </row>
    <row r="109" spans="1:16" x14ac:dyDescent="0.25">
      <c r="A109">
        <f>C109*D109</f>
        <v>2.4</v>
      </c>
      <c r="B109">
        <v>17.236889999999999</v>
      </c>
      <c r="C109">
        <v>120</v>
      </c>
      <c r="D109">
        <f>20/1000</f>
        <v>0.02</v>
      </c>
      <c r="L109">
        <v>0.50855799999999995</v>
      </c>
      <c r="M109" s="9">
        <f t="shared" si="27"/>
        <v>9.016996233521656</v>
      </c>
      <c r="N109">
        <f t="shared" si="28"/>
        <v>4.4039009604519777</v>
      </c>
      <c r="O109">
        <v>10.199999999999999</v>
      </c>
      <c r="P109">
        <f t="shared" si="29"/>
        <v>1.8539990227683485</v>
      </c>
    </row>
    <row r="110" spans="1:16" x14ac:dyDescent="0.25">
      <c r="L110">
        <v>0.48199999999999998</v>
      </c>
      <c r="M110" s="9">
        <f t="shared" si="27"/>
        <v>9.016996233521656</v>
      </c>
      <c r="N110">
        <f t="shared" si="28"/>
        <v>4.4039009604519777</v>
      </c>
      <c r="O110">
        <v>10.199999999999999</v>
      </c>
      <c r="P110">
        <f t="shared" si="29"/>
        <v>-0.58862951412430387</v>
      </c>
    </row>
    <row r="111" spans="1:16" x14ac:dyDescent="0.25">
      <c r="A111" t="s">
        <v>34</v>
      </c>
      <c r="B111" t="s">
        <v>35</v>
      </c>
      <c r="L111">
        <v>0.48299999999999998</v>
      </c>
      <c r="M111" s="9">
        <f t="shared" si="27"/>
        <v>9.016996233521656</v>
      </c>
      <c r="N111">
        <f t="shared" si="28"/>
        <v>4.4039009604519777</v>
      </c>
      <c r="O111">
        <v>10.199999999999999</v>
      </c>
      <c r="P111">
        <f t="shared" si="29"/>
        <v>-0.49665615254238593</v>
      </c>
    </row>
    <row r="112" spans="1:16" x14ac:dyDescent="0.25">
      <c r="A112" s="8">
        <f>B109-B108</f>
        <v>17.236889999999999</v>
      </c>
      <c r="B112" s="8">
        <f>A109-A108</f>
        <v>1.9116</v>
      </c>
      <c r="L112">
        <v>0.48399999999999999</v>
      </c>
      <c r="M112" s="9">
        <f t="shared" si="27"/>
        <v>9.016996233521656</v>
      </c>
      <c r="N112">
        <f t="shared" si="28"/>
        <v>4.4039009604519777</v>
      </c>
      <c r="O112">
        <v>10.199999999999999</v>
      </c>
      <c r="P112">
        <f t="shared" si="29"/>
        <v>-0.40468279096045889</v>
      </c>
    </row>
    <row r="113" spans="1:16" x14ac:dyDescent="0.25">
      <c r="A113">
        <f>A112/B112</f>
        <v>9.016996233521656</v>
      </c>
      <c r="B113">
        <f>(A112/B112)*A108</f>
        <v>4.4039009604519777</v>
      </c>
      <c r="L113">
        <v>0.48499999999999999</v>
      </c>
      <c r="M113" s="9">
        <f t="shared" si="27"/>
        <v>9.016996233521656</v>
      </c>
      <c r="N113">
        <f t="shared" si="28"/>
        <v>4.4039009604519777</v>
      </c>
      <c r="O113">
        <v>10.199999999999999</v>
      </c>
      <c r="P113">
        <f t="shared" si="29"/>
        <v>-0.31270942937854096</v>
      </c>
    </row>
    <row r="114" spans="1:16" x14ac:dyDescent="0.25">
      <c r="L114">
        <v>0.48599999999999999</v>
      </c>
      <c r="M114" s="9">
        <f t="shared" si="27"/>
        <v>9.016996233521656</v>
      </c>
      <c r="N114">
        <f t="shared" si="28"/>
        <v>4.4039009604519777</v>
      </c>
      <c r="O114">
        <v>10.199999999999999</v>
      </c>
      <c r="P114">
        <f t="shared" si="29"/>
        <v>-0.220736067796623</v>
      </c>
    </row>
    <row r="115" spans="1:16" x14ac:dyDescent="0.25">
      <c r="L115">
        <f t="shared" ref="L115:L120" si="30">((P115/O115)+N115)/M115</f>
        <v>0.51014542678010744</v>
      </c>
      <c r="M115" s="9">
        <f t="shared" si="27"/>
        <v>9.016996233521656</v>
      </c>
      <c r="N115">
        <f t="shared" si="28"/>
        <v>4.4039009604519777</v>
      </c>
      <c r="O115">
        <v>10.199999999999999</v>
      </c>
      <c r="P115">
        <v>2</v>
      </c>
    </row>
    <row r="116" spans="1:16" x14ac:dyDescent="0.25">
      <c r="L116">
        <f t="shared" si="30"/>
        <v>0.53189085356021482</v>
      </c>
      <c r="M116" s="9">
        <f t="shared" si="27"/>
        <v>9.016996233521656</v>
      </c>
      <c r="N116">
        <f t="shared" si="28"/>
        <v>4.4039009604519777</v>
      </c>
      <c r="O116">
        <v>10.199999999999999</v>
      </c>
      <c r="P116">
        <v>4</v>
      </c>
    </row>
    <row r="117" spans="1:16" x14ac:dyDescent="0.25">
      <c r="L117">
        <f t="shared" si="30"/>
        <v>0.5536362803403222</v>
      </c>
      <c r="M117" s="9">
        <f t="shared" si="27"/>
        <v>9.016996233521656</v>
      </c>
      <c r="N117">
        <f t="shared" si="28"/>
        <v>4.4039009604519777</v>
      </c>
      <c r="O117">
        <v>10.199999999999999</v>
      </c>
      <c r="P117">
        <v>6</v>
      </c>
    </row>
    <row r="118" spans="1:16" x14ac:dyDescent="0.25">
      <c r="L118">
        <f t="shared" si="30"/>
        <v>0.57538170712042958</v>
      </c>
      <c r="M118" s="9">
        <f t="shared" si="27"/>
        <v>9.016996233521656</v>
      </c>
      <c r="N118">
        <f t="shared" si="28"/>
        <v>4.4039009604519777</v>
      </c>
      <c r="O118">
        <v>10.199999999999999</v>
      </c>
      <c r="P118">
        <v>8</v>
      </c>
    </row>
    <row r="119" spans="1:16" x14ac:dyDescent="0.25">
      <c r="L119">
        <f t="shared" si="30"/>
        <v>0.61887256068064433</v>
      </c>
      <c r="M119" s="9">
        <f t="shared" si="27"/>
        <v>9.016996233521656</v>
      </c>
      <c r="N119">
        <f t="shared" si="28"/>
        <v>4.4039009604519777</v>
      </c>
      <c r="O119">
        <v>10.199999999999999</v>
      </c>
      <c r="P119">
        <v>12</v>
      </c>
    </row>
    <row r="120" spans="1:16" x14ac:dyDescent="0.25">
      <c r="L120">
        <f t="shared" si="30"/>
        <v>0.64061798746075171</v>
      </c>
      <c r="M120" s="9">
        <f t="shared" si="27"/>
        <v>9.016996233521656</v>
      </c>
      <c r="N120">
        <f t="shared" si="28"/>
        <v>4.4039009604519777</v>
      </c>
      <c r="O120">
        <v>10.199999999999999</v>
      </c>
      <c r="P120">
        <v>14</v>
      </c>
    </row>
    <row r="121" spans="1:16" x14ac:dyDescent="0.25">
      <c r="A121" s="17">
        <v>4.08</v>
      </c>
      <c r="B121" s="17"/>
      <c r="C121" s="17"/>
      <c r="D121" s="17"/>
      <c r="L121" s="17" t="s">
        <v>27</v>
      </c>
      <c r="M121" s="17"/>
      <c r="N121" s="17"/>
      <c r="O121" s="17"/>
      <c r="P121" s="17"/>
    </row>
    <row r="122" spans="1:16" x14ac:dyDescent="0.25">
      <c r="A122" t="s">
        <v>0</v>
      </c>
      <c r="B122" t="s">
        <v>1</v>
      </c>
      <c r="C122" t="s">
        <v>2</v>
      </c>
      <c r="D122" t="s">
        <v>3</v>
      </c>
      <c r="L122" t="s">
        <v>0</v>
      </c>
      <c r="M122" t="s">
        <v>28</v>
      </c>
      <c r="N122" t="s">
        <v>29</v>
      </c>
      <c r="O122" t="s">
        <v>30</v>
      </c>
      <c r="P122" t="s">
        <v>31</v>
      </c>
    </row>
    <row r="123" spans="1:16" x14ac:dyDescent="0.25">
      <c r="A123" s="8">
        <f>(0.48)+((C123*D123)-(A$3))</f>
        <v>0.48960000000000004</v>
      </c>
      <c r="B123">
        <v>0</v>
      </c>
      <c r="C123">
        <v>120</v>
      </c>
      <c r="D123">
        <f>A121/1000</f>
        <v>4.0800000000000003E-3</v>
      </c>
      <c r="L123" s="8">
        <f>A123</f>
        <v>0.48960000000000004</v>
      </c>
      <c r="M123" s="9">
        <f t="shared" ref="M123:M135" si="31">A$128</f>
        <v>9.0226601758793965</v>
      </c>
      <c r="N123">
        <f t="shared" ref="N123:N135" si="32">B$128</f>
        <v>4.4174944221105532</v>
      </c>
      <c r="O123">
        <v>10.199999999999999</v>
      </c>
      <c r="P123">
        <f t="shared" ref="P123:P129" si="33">((M123*L123)-N123)*O123</f>
        <v>0</v>
      </c>
    </row>
    <row r="124" spans="1:16" x14ac:dyDescent="0.25">
      <c r="A124">
        <f>C124*D124</f>
        <v>2.4</v>
      </c>
      <c r="B124">
        <v>17.236889999999999</v>
      </c>
      <c r="C124">
        <v>120</v>
      </c>
      <c r="D124">
        <f>20/1000</f>
        <v>0.02</v>
      </c>
      <c r="L124">
        <v>0.50855799999999995</v>
      </c>
      <c r="M124" s="9">
        <f t="shared" si="31"/>
        <v>9.0226601758793965</v>
      </c>
      <c r="N124">
        <f t="shared" si="32"/>
        <v>4.4174944221105532</v>
      </c>
      <c r="O124">
        <v>10.199999999999999</v>
      </c>
      <c r="P124">
        <f t="shared" si="33"/>
        <v>1.7447262344660688</v>
      </c>
    </row>
    <row r="125" spans="1:16" x14ac:dyDescent="0.25">
      <c r="L125">
        <v>0.491143</v>
      </c>
      <c r="M125" s="9">
        <f t="shared" si="31"/>
        <v>9.0226601758793965</v>
      </c>
      <c r="N125">
        <f t="shared" si="32"/>
        <v>4.4174944221105532</v>
      </c>
      <c r="O125">
        <v>10.199999999999999</v>
      </c>
      <c r="P125">
        <f t="shared" si="33"/>
        <v>0.14200403944408463</v>
      </c>
    </row>
    <row r="126" spans="1:16" x14ac:dyDescent="0.25">
      <c r="A126" t="s">
        <v>34</v>
      </c>
      <c r="B126" t="s">
        <v>35</v>
      </c>
      <c r="L126">
        <v>0.49058629999999998</v>
      </c>
      <c r="M126" s="9">
        <f t="shared" si="31"/>
        <v>9.0226601758793965</v>
      </c>
      <c r="N126">
        <f t="shared" si="32"/>
        <v>4.4174944221105532</v>
      </c>
      <c r="O126">
        <v>10.199999999999999</v>
      </c>
      <c r="P126">
        <f t="shared" si="33"/>
        <v>9.0770307260985381E-2</v>
      </c>
    </row>
    <row r="127" spans="1:16" x14ac:dyDescent="0.25">
      <c r="A127" s="8">
        <f>B124-B123</f>
        <v>17.236889999999999</v>
      </c>
      <c r="B127" s="8">
        <f>A124-A123</f>
        <v>1.9103999999999999</v>
      </c>
      <c r="L127">
        <v>0.489539</v>
      </c>
      <c r="M127" s="9">
        <f t="shared" si="31"/>
        <v>9.0226601758793965</v>
      </c>
      <c r="N127">
        <f t="shared" si="32"/>
        <v>4.4174944221105532</v>
      </c>
      <c r="O127">
        <v>10.199999999999999</v>
      </c>
      <c r="P127">
        <f t="shared" si="33"/>
        <v>-5.6138991614393058E-3</v>
      </c>
    </row>
    <row r="128" spans="1:16" x14ac:dyDescent="0.25">
      <c r="A128">
        <f>A127/B127</f>
        <v>9.0226601758793965</v>
      </c>
      <c r="B128">
        <f>(A127/B127)*A123</f>
        <v>4.4174944221105532</v>
      </c>
      <c r="L128">
        <v>0.48499999999999999</v>
      </c>
      <c r="M128" s="9">
        <f t="shared" si="31"/>
        <v>9.0226601758793965</v>
      </c>
      <c r="N128">
        <f t="shared" si="32"/>
        <v>4.4174944221105532</v>
      </c>
      <c r="O128">
        <v>10.199999999999999</v>
      </c>
      <c r="P128">
        <f t="shared" si="33"/>
        <v>-0.42334321545226827</v>
      </c>
    </row>
    <row r="129" spans="1:16" x14ac:dyDescent="0.25">
      <c r="L129">
        <v>0.48599999999999999</v>
      </c>
      <c r="M129" s="9">
        <f t="shared" si="31"/>
        <v>9.0226601758793965</v>
      </c>
      <c r="N129">
        <f t="shared" si="32"/>
        <v>4.4174944221105532</v>
      </c>
      <c r="O129">
        <v>10.199999999999999</v>
      </c>
      <c r="P129">
        <f t="shared" si="33"/>
        <v>-0.33131208165830084</v>
      </c>
    </row>
    <row r="130" spans="1:16" x14ac:dyDescent="0.25">
      <c r="L130">
        <f t="shared" ref="L130:L135" si="34">((P130/O130)+N130)/M130</f>
        <v>0.4961195328500812</v>
      </c>
      <c r="M130" s="9">
        <f t="shared" si="31"/>
        <v>9.0226601758793965</v>
      </c>
      <c r="N130">
        <f t="shared" si="32"/>
        <v>4.4174944221105532</v>
      </c>
      <c r="O130">
        <v>10.199999999999999</v>
      </c>
      <c r="P130">
        <v>0.6</v>
      </c>
    </row>
    <row r="131" spans="1:16" x14ac:dyDescent="0.25">
      <c r="L131">
        <f t="shared" si="34"/>
        <v>0.53306355233387448</v>
      </c>
      <c r="M131" s="9">
        <f t="shared" si="31"/>
        <v>9.0226601758793965</v>
      </c>
      <c r="N131">
        <f t="shared" si="32"/>
        <v>4.4174944221105532</v>
      </c>
      <c r="O131">
        <v>10.199999999999999</v>
      </c>
      <c r="P131">
        <v>4</v>
      </c>
    </row>
    <row r="132" spans="1:16" x14ac:dyDescent="0.25">
      <c r="L132">
        <f t="shared" si="34"/>
        <v>0.55479532850081159</v>
      </c>
      <c r="M132" s="9">
        <f t="shared" si="31"/>
        <v>9.0226601758793965</v>
      </c>
      <c r="N132">
        <f t="shared" si="32"/>
        <v>4.4174944221105532</v>
      </c>
      <c r="O132">
        <v>10.199999999999999</v>
      </c>
      <c r="P132">
        <v>6</v>
      </c>
    </row>
    <row r="133" spans="1:16" x14ac:dyDescent="0.25">
      <c r="L133">
        <f t="shared" si="34"/>
        <v>0.5765271046677487</v>
      </c>
      <c r="M133" s="9">
        <f t="shared" si="31"/>
        <v>9.0226601758793965</v>
      </c>
      <c r="N133">
        <f t="shared" si="32"/>
        <v>4.4174944221105532</v>
      </c>
      <c r="O133">
        <v>10.199999999999999</v>
      </c>
      <c r="P133">
        <v>8</v>
      </c>
    </row>
    <row r="134" spans="1:16" x14ac:dyDescent="0.25">
      <c r="L134">
        <f t="shared" si="34"/>
        <v>0.61999065700162315</v>
      </c>
      <c r="M134" s="9">
        <f t="shared" si="31"/>
        <v>9.0226601758793965</v>
      </c>
      <c r="N134">
        <f t="shared" si="32"/>
        <v>4.4174944221105532</v>
      </c>
      <c r="O134">
        <v>10.199999999999999</v>
      </c>
      <c r="P134">
        <v>12</v>
      </c>
    </row>
    <row r="135" spans="1:16" x14ac:dyDescent="0.25">
      <c r="L135">
        <f t="shared" si="34"/>
        <v>0.64172243316856026</v>
      </c>
      <c r="M135" s="9">
        <f t="shared" si="31"/>
        <v>9.0226601758793965</v>
      </c>
      <c r="N135">
        <f t="shared" si="32"/>
        <v>4.4174944221105532</v>
      </c>
      <c r="O135">
        <v>10.199999999999999</v>
      </c>
      <c r="P135">
        <v>14</v>
      </c>
    </row>
    <row r="136" spans="1:16" x14ac:dyDescent="0.25">
      <c r="A136" s="17">
        <v>4.09</v>
      </c>
      <c r="B136" s="17"/>
      <c r="C136" s="17"/>
      <c r="D136" s="17"/>
      <c r="L136" s="17" t="s">
        <v>27</v>
      </c>
      <c r="M136" s="17"/>
      <c r="N136" s="17"/>
      <c r="O136" s="17"/>
      <c r="P136" s="17"/>
    </row>
    <row r="137" spans="1:16" x14ac:dyDescent="0.25">
      <c r="A137" t="s">
        <v>0</v>
      </c>
      <c r="B137" t="s">
        <v>1</v>
      </c>
      <c r="C137" t="s">
        <v>2</v>
      </c>
      <c r="D137" t="s">
        <v>3</v>
      </c>
      <c r="L137" t="s">
        <v>0</v>
      </c>
      <c r="M137" t="s">
        <v>28</v>
      </c>
      <c r="N137" t="s">
        <v>29</v>
      </c>
      <c r="O137" t="s">
        <v>30</v>
      </c>
      <c r="P137" t="s">
        <v>31</v>
      </c>
    </row>
    <row r="138" spans="1:16" x14ac:dyDescent="0.25">
      <c r="A138" s="8">
        <f>(0.48)+((C138*D138)-(A$3))</f>
        <v>0.49080000000000001</v>
      </c>
      <c r="B138">
        <v>0</v>
      </c>
      <c r="C138">
        <v>120</v>
      </c>
      <c r="D138">
        <f>A136/1000</f>
        <v>4.0899999999999999E-3</v>
      </c>
      <c r="L138" s="8">
        <f>A138</f>
        <v>0.49080000000000001</v>
      </c>
      <c r="M138" s="9">
        <f t="shared" ref="M138:M150" si="35">A$143</f>
        <v>9.0283312382149603</v>
      </c>
      <c r="N138">
        <f t="shared" ref="N138:N150" si="36">B$143</f>
        <v>4.4311049717159028</v>
      </c>
      <c r="O138">
        <v>10.199999999999999</v>
      </c>
      <c r="P138">
        <f t="shared" ref="P138:P144" si="37">((M138*L138)-N138)*O138</f>
        <v>0</v>
      </c>
    </row>
    <row r="139" spans="1:16" x14ac:dyDescent="0.25">
      <c r="A139">
        <f>C139*D139</f>
        <v>2.4</v>
      </c>
      <c r="B139">
        <v>17.236889999999999</v>
      </c>
      <c r="C139">
        <v>120</v>
      </c>
      <c r="D139">
        <f>20/1000</f>
        <v>0.02</v>
      </c>
      <c r="L139">
        <v>0.50858800000000004</v>
      </c>
      <c r="M139" s="9">
        <f t="shared" si="35"/>
        <v>9.0283312382149603</v>
      </c>
      <c r="N139">
        <f t="shared" si="36"/>
        <v>4.4311049717159028</v>
      </c>
      <c r="O139">
        <v>10.199999999999999</v>
      </c>
      <c r="P139">
        <f t="shared" si="37"/>
        <v>1.6380787518667537</v>
      </c>
    </row>
    <row r="140" spans="1:16" x14ac:dyDescent="0.25">
      <c r="L140">
        <v>0.55361400000000005</v>
      </c>
      <c r="M140" s="9">
        <f t="shared" si="35"/>
        <v>9.0283312382149603</v>
      </c>
      <c r="N140">
        <f t="shared" si="36"/>
        <v>4.4311049717159028</v>
      </c>
      <c r="O140">
        <v>10.199999999999999</v>
      </c>
      <c r="P140">
        <f t="shared" si="37"/>
        <v>5.7844771036517928</v>
      </c>
    </row>
    <row r="141" spans="1:16" x14ac:dyDescent="0.25">
      <c r="A141" t="s">
        <v>34</v>
      </c>
      <c r="B141" t="s">
        <v>35</v>
      </c>
      <c r="L141">
        <v>0.53235399999999999</v>
      </c>
      <c r="M141" s="9">
        <f t="shared" si="35"/>
        <v>9.0283312382149603</v>
      </c>
      <c r="N141">
        <f t="shared" si="36"/>
        <v>4.4311049717159028</v>
      </c>
      <c r="O141">
        <v>10.199999999999999</v>
      </c>
      <c r="P141">
        <f t="shared" si="37"/>
        <v>3.8266654179823956</v>
      </c>
    </row>
    <row r="142" spans="1:16" x14ac:dyDescent="0.25">
      <c r="A142" s="8">
        <f>B139-B138</f>
        <v>17.236889999999999</v>
      </c>
      <c r="B142" s="8">
        <f>A139-A138</f>
        <v>1.9091999999999998</v>
      </c>
      <c r="L142">
        <v>0.51469399999999998</v>
      </c>
      <c r="M142" s="9">
        <f t="shared" si="35"/>
        <v>9.0283312382149603</v>
      </c>
      <c r="N142">
        <f t="shared" si="36"/>
        <v>4.4311049717159028</v>
      </c>
      <c r="O142">
        <v>10.199999999999999</v>
      </c>
      <c r="P142">
        <f t="shared" si="37"/>
        <v>2.20037405538026</v>
      </c>
    </row>
    <row r="143" spans="1:16" x14ac:dyDescent="0.25">
      <c r="A143">
        <f>A142/B142</f>
        <v>9.0283312382149603</v>
      </c>
      <c r="B143">
        <f>(A142/B142)*A138</f>
        <v>4.4311049717159028</v>
      </c>
      <c r="L143">
        <v>0.49482599999999999</v>
      </c>
      <c r="M143" s="9">
        <f t="shared" si="35"/>
        <v>9.0283312382149603</v>
      </c>
      <c r="N143">
        <f t="shared" si="36"/>
        <v>4.4311049717159028</v>
      </c>
      <c r="O143">
        <v>10.199999999999999</v>
      </c>
      <c r="P143">
        <f t="shared" si="37"/>
        <v>0.37075022796353935</v>
      </c>
    </row>
    <row r="144" spans="1:16" x14ac:dyDescent="0.25">
      <c r="L144">
        <v>0.48599999999999999</v>
      </c>
      <c r="M144" s="9">
        <f t="shared" si="35"/>
        <v>9.0283312382149603</v>
      </c>
      <c r="N144">
        <f t="shared" si="36"/>
        <v>4.4311049717159028</v>
      </c>
      <c r="O144">
        <v>10.199999999999999</v>
      </c>
      <c r="P144">
        <f t="shared" si="37"/>
        <v>-0.44202709742300655</v>
      </c>
    </row>
    <row r="145" spans="1:16" x14ac:dyDescent="0.25">
      <c r="L145">
        <f t="shared" ref="L145:L150" si="38">((P145/O145)+N145)/M145</f>
        <v>0.51251812555376708</v>
      </c>
      <c r="M145" s="9">
        <f t="shared" si="35"/>
        <v>9.0283312382149603</v>
      </c>
      <c r="N145">
        <f t="shared" si="36"/>
        <v>4.4311049717159028</v>
      </c>
      <c r="O145">
        <v>10.199999999999999</v>
      </c>
      <c r="P145">
        <v>2</v>
      </c>
    </row>
    <row r="146" spans="1:16" x14ac:dyDescent="0.25">
      <c r="L146">
        <f t="shared" si="38"/>
        <v>0.53423625110753403</v>
      </c>
      <c r="M146" s="9">
        <f t="shared" si="35"/>
        <v>9.0283312382149603</v>
      </c>
      <c r="N146">
        <f t="shared" si="36"/>
        <v>4.4311049717159028</v>
      </c>
      <c r="O146">
        <v>10.199999999999999</v>
      </c>
      <c r="P146">
        <v>4</v>
      </c>
    </row>
    <row r="147" spans="1:16" x14ac:dyDescent="0.25">
      <c r="L147">
        <f t="shared" si="38"/>
        <v>0.55595437666130099</v>
      </c>
      <c r="M147" s="9">
        <f t="shared" si="35"/>
        <v>9.0283312382149603</v>
      </c>
      <c r="N147">
        <f t="shared" si="36"/>
        <v>4.4311049717159028</v>
      </c>
      <c r="O147">
        <v>10.199999999999999</v>
      </c>
      <c r="P147">
        <v>6</v>
      </c>
    </row>
    <row r="148" spans="1:16" x14ac:dyDescent="0.25">
      <c r="L148">
        <f t="shared" si="38"/>
        <v>0.57767250221506794</v>
      </c>
      <c r="M148" s="9">
        <f t="shared" si="35"/>
        <v>9.0283312382149603</v>
      </c>
      <c r="N148">
        <f t="shared" si="36"/>
        <v>4.4311049717159028</v>
      </c>
      <c r="O148">
        <v>10.199999999999999</v>
      </c>
      <c r="P148">
        <v>8</v>
      </c>
    </row>
    <row r="149" spans="1:16" x14ac:dyDescent="0.25">
      <c r="L149">
        <f t="shared" si="38"/>
        <v>0.62110875332260196</v>
      </c>
      <c r="M149" s="9">
        <f t="shared" si="35"/>
        <v>9.0283312382149603</v>
      </c>
      <c r="N149">
        <f t="shared" si="36"/>
        <v>4.4311049717159028</v>
      </c>
      <c r="O149">
        <v>10.199999999999999</v>
      </c>
      <c r="P149">
        <v>12</v>
      </c>
    </row>
    <row r="150" spans="1:16" x14ac:dyDescent="0.25">
      <c r="L150">
        <f t="shared" si="38"/>
        <v>0.6428268788763688</v>
      </c>
      <c r="M150" s="9">
        <f t="shared" si="35"/>
        <v>9.0283312382149603</v>
      </c>
      <c r="N150">
        <f t="shared" si="36"/>
        <v>4.4311049717159028</v>
      </c>
      <c r="O150">
        <v>10.199999999999999</v>
      </c>
      <c r="P150">
        <v>14</v>
      </c>
    </row>
    <row r="151" spans="1:16" x14ac:dyDescent="0.25">
      <c r="A151" s="17">
        <v>4.0999999999999996</v>
      </c>
      <c r="B151" s="17"/>
      <c r="C151" s="17"/>
      <c r="D151" s="17"/>
      <c r="L151" s="17" t="s">
        <v>27</v>
      </c>
      <c r="M151" s="17"/>
      <c r="N151" s="17"/>
      <c r="O151" s="17"/>
      <c r="P151" s="17"/>
    </row>
    <row r="152" spans="1:16" x14ac:dyDescent="0.25">
      <c r="A152" t="s">
        <v>0</v>
      </c>
      <c r="B152" t="s">
        <v>1</v>
      </c>
      <c r="C152" t="s">
        <v>2</v>
      </c>
      <c r="D152" t="s">
        <v>3</v>
      </c>
      <c r="L152" t="s">
        <v>0</v>
      </c>
      <c r="M152" t="s">
        <v>28</v>
      </c>
      <c r="N152" t="s">
        <v>29</v>
      </c>
      <c r="O152" t="s">
        <v>30</v>
      </c>
      <c r="P152" t="s">
        <v>31</v>
      </c>
    </row>
    <row r="153" spans="1:16" x14ac:dyDescent="0.25">
      <c r="A153" s="8">
        <f>(0.48)+((C153*D153)-(A$3))</f>
        <v>0.49199999999999994</v>
      </c>
      <c r="B153">
        <v>0</v>
      </c>
      <c r="C153">
        <v>120</v>
      </c>
      <c r="D153">
        <f>A151/1000</f>
        <v>4.0999999999999995E-3</v>
      </c>
      <c r="L153" s="8">
        <f>A153</f>
        <v>0.49199999999999994</v>
      </c>
      <c r="M153" s="9">
        <f t="shared" ref="M153:M165" si="39">A$158</f>
        <v>9.0340094339622645</v>
      </c>
      <c r="N153">
        <f t="shared" ref="N153:N165" si="40">B$158</f>
        <v>4.4447326415094333</v>
      </c>
      <c r="O153">
        <v>10.199999999999999</v>
      </c>
      <c r="P153">
        <f t="shared" ref="P153:P159" si="41">((M153*L153)-N153)*O153</f>
        <v>0</v>
      </c>
    </row>
    <row r="154" spans="1:16" x14ac:dyDescent="0.25">
      <c r="A154">
        <f>C154*D154</f>
        <v>2.4</v>
      </c>
      <c r="B154">
        <v>17.236889999999999</v>
      </c>
      <c r="C154">
        <v>120</v>
      </c>
      <c r="D154">
        <f>20/1000</f>
        <v>0.02</v>
      </c>
      <c r="L154">
        <v>0.48099999999999998</v>
      </c>
      <c r="M154" s="9">
        <f t="shared" si="39"/>
        <v>9.0340094339622645</v>
      </c>
      <c r="N154">
        <f t="shared" si="40"/>
        <v>4.4447326415094333</v>
      </c>
      <c r="O154">
        <v>10.199999999999999</v>
      </c>
      <c r="P154">
        <f t="shared" si="41"/>
        <v>-1.0136158584905615</v>
      </c>
    </row>
    <row r="155" spans="1:16" x14ac:dyDescent="0.25">
      <c r="L155">
        <v>0.48199999999999998</v>
      </c>
      <c r="M155" s="9">
        <f t="shared" si="39"/>
        <v>9.0340094339622645</v>
      </c>
      <c r="N155">
        <f t="shared" si="40"/>
        <v>4.4447326415094333</v>
      </c>
      <c r="O155">
        <v>10.199999999999999</v>
      </c>
      <c r="P155">
        <f t="shared" si="41"/>
        <v>-0.92146896226414188</v>
      </c>
    </row>
    <row r="156" spans="1:16" x14ac:dyDescent="0.25">
      <c r="A156" t="s">
        <v>34</v>
      </c>
      <c r="B156" t="s">
        <v>35</v>
      </c>
      <c r="L156">
        <v>0.48299999999999998</v>
      </c>
      <c r="M156" s="9">
        <f t="shared" si="39"/>
        <v>9.0340094339622645</v>
      </c>
      <c r="N156">
        <f t="shared" si="40"/>
        <v>4.4447326415094333</v>
      </c>
      <c r="O156">
        <v>10.199999999999999</v>
      </c>
      <c r="P156">
        <f t="shared" si="41"/>
        <v>-0.82932206603773129</v>
      </c>
    </row>
    <row r="157" spans="1:16" x14ac:dyDescent="0.25">
      <c r="A157" s="8">
        <f>B154-B153</f>
        <v>17.236889999999999</v>
      </c>
      <c r="B157" s="8">
        <f>A154-A153</f>
        <v>1.9079999999999999</v>
      </c>
      <c r="L157">
        <v>0.48399999999999999</v>
      </c>
      <c r="M157" s="9">
        <f t="shared" si="39"/>
        <v>9.0340094339622645</v>
      </c>
      <c r="N157">
        <f t="shared" si="40"/>
        <v>4.4447326415094333</v>
      </c>
      <c r="O157">
        <v>10.199999999999999</v>
      </c>
      <c r="P157">
        <f t="shared" si="41"/>
        <v>-0.7371751698113117</v>
      </c>
    </row>
    <row r="158" spans="1:16" x14ac:dyDescent="0.25">
      <c r="A158">
        <f>A157/B157</f>
        <v>9.0340094339622645</v>
      </c>
      <c r="B158">
        <f>(A157/B157)*A153</f>
        <v>4.4447326415094333</v>
      </c>
      <c r="L158">
        <v>0.48499999999999999</v>
      </c>
      <c r="M158" s="9">
        <f t="shared" si="39"/>
        <v>9.0340094339622645</v>
      </c>
      <c r="N158">
        <f t="shared" si="40"/>
        <v>4.4447326415094333</v>
      </c>
      <c r="O158">
        <v>10.199999999999999</v>
      </c>
      <c r="P158">
        <f t="shared" si="41"/>
        <v>-0.64502827358490111</v>
      </c>
    </row>
    <row r="159" spans="1:16" x14ac:dyDescent="0.25">
      <c r="L159">
        <v>0.48599999999999999</v>
      </c>
      <c r="M159" s="9">
        <f t="shared" si="39"/>
        <v>9.0340094339622645</v>
      </c>
      <c r="N159">
        <f t="shared" si="40"/>
        <v>4.4447326415094333</v>
      </c>
      <c r="O159">
        <v>10.199999999999999</v>
      </c>
      <c r="P159">
        <f t="shared" si="41"/>
        <v>-0.55288137735848153</v>
      </c>
    </row>
    <row r="160" spans="1:16" x14ac:dyDescent="0.25">
      <c r="L160">
        <f t="shared" ref="L160:L165" si="42">((P160/O160)+N160)/M160</f>
        <v>0.51370447494059668</v>
      </c>
      <c r="M160" s="9">
        <f t="shared" si="39"/>
        <v>9.0340094339622645</v>
      </c>
      <c r="N160">
        <f t="shared" si="40"/>
        <v>4.4447326415094333</v>
      </c>
      <c r="O160">
        <v>10.199999999999999</v>
      </c>
      <c r="P160">
        <v>2</v>
      </c>
    </row>
    <row r="161" spans="1:16" x14ac:dyDescent="0.25">
      <c r="L161">
        <f t="shared" si="42"/>
        <v>0.53540894988119359</v>
      </c>
      <c r="M161" s="9">
        <f t="shared" si="39"/>
        <v>9.0340094339622645</v>
      </c>
      <c r="N161">
        <f t="shared" si="40"/>
        <v>4.4447326415094333</v>
      </c>
      <c r="O161">
        <v>10.199999999999999</v>
      </c>
      <c r="P161">
        <v>4</v>
      </c>
    </row>
    <row r="162" spans="1:16" x14ac:dyDescent="0.25">
      <c r="L162">
        <f t="shared" si="42"/>
        <v>0.55711342482179027</v>
      </c>
      <c r="M162" s="9">
        <f t="shared" si="39"/>
        <v>9.0340094339622645</v>
      </c>
      <c r="N162">
        <f t="shared" si="40"/>
        <v>4.4447326415094333</v>
      </c>
      <c r="O162">
        <v>10.199999999999999</v>
      </c>
      <c r="P162">
        <v>6</v>
      </c>
    </row>
    <row r="163" spans="1:16" x14ac:dyDescent="0.25">
      <c r="L163">
        <f t="shared" si="42"/>
        <v>0.57881789976238707</v>
      </c>
      <c r="M163" s="9">
        <f t="shared" si="39"/>
        <v>9.0340094339622645</v>
      </c>
      <c r="N163">
        <f t="shared" si="40"/>
        <v>4.4447326415094333</v>
      </c>
      <c r="O163">
        <v>10.199999999999999</v>
      </c>
      <c r="P163">
        <v>8</v>
      </c>
    </row>
    <row r="164" spans="1:16" x14ac:dyDescent="0.25">
      <c r="L164">
        <f t="shared" si="42"/>
        <v>0.62222684964358066</v>
      </c>
      <c r="M164" s="9">
        <f t="shared" si="39"/>
        <v>9.0340094339622645</v>
      </c>
      <c r="N164">
        <f t="shared" si="40"/>
        <v>4.4447326415094333</v>
      </c>
      <c r="O164">
        <v>10.199999999999999</v>
      </c>
      <c r="P164">
        <v>12</v>
      </c>
    </row>
    <row r="165" spans="1:16" x14ac:dyDescent="0.25">
      <c r="L165">
        <f t="shared" si="42"/>
        <v>0.64393132458417746</v>
      </c>
      <c r="M165" s="9">
        <f t="shared" si="39"/>
        <v>9.0340094339622645</v>
      </c>
      <c r="N165">
        <f t="shared" si="40"/>
        <v>4.4447326415094333</v>
      </c>
      <c r="O165">
        <v>10.199999999999999</v>
      </c>
      <c r="P165">
        <v>14</v>
      </c>
    </row>
    <row r="166" spans="1:16" x14ac:dyDescent="0.25">
      <c r="A166" s="17">
        <v>4.1100000000000003</v>
      </c>
      <c r="B166" s="17"/>
      <c r="C166" s="17"/>
      <c r="D166" s="17"/>
      <c r="L166" s="17" t="s">
        <v>27</v>
      </c>
      <c r="M166" s="17"/>
      <c r="N166" s="17"/>
      <c r="O166" s="17"/>
      <c r="P166" s="17"/>
    </row>
    <row r="167" spans="1:16" x14ac:dyDescent="0.25">
      <c r="A167" t="s">
        <v>0</v>
      </c>
      <c r="B167" t="s">
        <v>1</v>
      </c>
      <c r="C167" t="s">
        <v>2</v>
      </c>
      <c r="D167" t="s">
        <v>3</v>
      </c>
      <c r="L167" t="s">
        <v>0</v>
      </c>
      <c r="M167" t="s">
        <v>28</v>
      </c>
      <c r="N167" t="s">
        <v>29</v>
      </c>
      <c r="O167" t="s">
        <v>30</v>
      </c>
      <c r="P167" t="s">
        <v>31</v>
      </c>
    </row>
    <row r="168" spans="1:16" x14ac:dyDescent="0.25">
      <c r="A168" s="8">
        <f>(0.48)+((C168*D168)-(A$3))</f>
        <v>0.49319999999999997</v>
      </c>
      <c r="B168">
        <v>0</v>
      </c>
      <c r="C168">
        <v>120</v>
      </c>
      <c r="D168">
        <f>A166/1000</f>
        <v>4.1099999999999999E-3</v>
      </c>
      <c r="L168" s="8">
        <f>A168</f>
        <v>0.49319999999999997</v>
      </c>
      <c r="M168" s="9">
        <f t="shared" ref="M168:M180" si="43">A$173</f>
        <v>9.0396947765890481</v>
      </c>
      <c r="N168">
        <f t="shared" ref="N168:N180" si="44">B$173</f>
        <v>4.4583774638137186</v>
      </c>
      <c r="O168">
        <v>10.199999999999999</v>
      </c>
      <c r="P168">
        <f t="shared" ref="P168:P174" si="45">((M168*L168)-N168)*O168</f>
        <v>0</v>
      </c>
    </row>
    <row r="169" spans="1:16" x14ac:dyDescent="0.25">
      <c r="A169">
        <f>C169*D169</f>
        <v>2.4</v>
      </c>
      <c r="B169">
        <v>17.236889999999999</v>
      </c>
      <c r="C169">
        <v>120</v>
      </c>
      <c r="D169">
        <f>20/1000</f>
        <v>0.02</v>
      </c>
      <c r="L169">
        <v>0.574241</v>
      </c>
      <c r="M169" s="9">
        <f t="shared" si="43"/>
        <v>9.0396947765890481</v>
      </c>
      <c r="N169">
        <f t="shared" si="44"/>
        <v>4.4583774638137186</v>
      </c>
      <c r="O169">
        <v>10.199999999999999</v>
      </c>
      <c r="P169">
        <f t="shared" si="45"/>
        <v>7.4723762247734387</v>
      </c>
    </row>
    <row r="170" spans="1:16" x14ac:dyDescent="0.25">
      <c r="L170">
        <v>0.55361400000000005</v>
      </c>
      <c r="M170" s="9">
        <f t="shared" si="43"/>
        <v>9.0396947765890481</v>
      </c>
      <c r="N170">
        <f t="shared" si="44"/>
        <v>4.4583774638137186</v>
      </c>
      <c r="O170">
        <v>10.199999999999999</v>
      </c>
      <c r="P170">
        <f t="shared" si="45"/>
        <v>5.5704660263750805</v>
      </c>
    </row>
    <row r="171" spans="1:16" x14ac:dyDescent="0.25">
      <c r="A171" t="s">
        <v>34</v>
      </c>
      <c r="B171" t="s">
        <v>35</v>
      </c>
      <c r="L171">
        <v>0.53235399999999999</v>
      </c>
      <c r="M171" s="9">
        <f t="shared" si="43"/>
        <v>9.0396947765890481</v>
      </c>
      <c r="N171">
        <f t="shared" si="44"/>
        <v>4.4583774638137186</v>
      </c>
      <c r="O171">
        <v>10.199999999999999</v>
      </c>
      <c r="P171">
        <f t="shared" si="45"/>
        <v>3.6101901346821919</v>
      </c>
    </row>
    <row r="172" spans="1:16" x14ac:dyDescent="0.25">
      <c r="A172" s="8">
        <f>B169-B168</f>
        <v>17.236889999999999</v>
      </c>
      <c r="B172" s="8">
        <f>A169-A168</f>
        <v>1.9068000000000001</v>
      </c>
      <c r="L172">
        <v>0.51469399999999998</v>
      </c>
      <c r="M172" s="9">
        <f t="shared" si="43"/>
        <v>9.0396947765890481</v>
      </c>
      <c r="N172">
        <f t="shared" si="44"/>
        <v>4.4583774638137186</v>
      </c>
      <c r="O172">
        <v>10.199999999999999</v>
      </c>
      <c r="P172">
        <f t="shared" si="45"/>
        <v>1.9818518351856487</v>
      </c>
    </row>
    <row r="173" spans="1:16" x14ac:dyDescent="0.25">
      <c r="A173">
        <f>A172/B172</f>
        <v>9.0396947765890481</v>
      </c>
      <c r="B173">
        <f>(A172/B172)*A168</f>
        <v>4.4583774638137186</v>
      </c>
      <c r="L173">
        <v>0.49482599999999999</v>
      </c>
      <c r="M173" s="9">
        <f t="shared" si="43"/>
        <v>9.0396947765890481</v>
      </c>
      <c r="N173">
        <f t="shared" si="44"/>
        <v>4.4583774638137186</v>
      </c>
      <c r="O173">
        <v>10.199999999999999</v>
      </c>
      <c r="P173">
        <f t="shared" si="45"/>
        <v>0.14992514580868635</v>
      </c>
    </row>
    <row r="174" spans="1:16" x14ac:dyDescent="0.25">
      <c r="L174">
        <v>0.48599999999999999</v>
      </c>
      <c r="M174" s="9">
        <f t="shared" si="43"/>
        <v>9.0396947765890481</v>
      </c>
      <c r="N174">
        <f t="shared" si="44"/>
        <v>4.4583774638137186</v>
      </c>
      <c r="O174">
        <v>10.199999999999999</v>
      </c>
      <c r="P174">
        <f t="shared" si="45"/>
        <v>-0.66387518439269944</v>
      </c>
    </row>
    <row r="175" spans="1:16" x14ac:dyDescent="0.25">
      <c r="L175">
        <f t="shared" ref="L175:L180" si="46">((P175/O175)+N175)/M175</f>
        <v>0.51489082432742661</v>
      </c>
      <c r="M175" s="9">
        <f t="shared" si="43"/>
        <v>9.0396947765890481</v>
      </c>
      <c r="N175">
        <f t="shared" si="44"/>
        <v>4.4583774638137186</v>
      </c>
      <c r="O175">
        <v>10.199999999999999</v>
      </c>
      <c r="P175">
        <v>2</v>
      </c>
    </row>
    <row r="176" spans="1:16" x14ac:dyDescent="0.25">
      <c r="L176">
        <f t="shared" si="46"/>
        <v>0.53658164865485325</v>
      </c>
      <c r="M176" s="9">
        <f t="shared" si="43"/>
        <v>9.0396947765890481</v>
      </c>
      <c r="N176">
        <f t="shared" si="44"/>
        <v>4.4583774638137186</v>
      </c>
      <c r="O176">
        <v>10.199999999999999</v>
      </c>
      <c r="P176">
        <v>4</v>
      </c>
    </row>
    <row r="177" spans="1:17" x14ac:dyDescent="0.25">
      <c r="L177">
        <f t="shared" si="46"/>
        <v>0.55827247298227978</v>
      </c>
      <c r="M177" s="9">
        <f t="shared" si="43"/>
        <v>9.0396947765890481</v>
      </c>
      <c r="N177">
        <f t="shared" si="44"/>
        <v>4.4583774638137186</v>
      </c>
      <c r="O177">
        <v>10.199999999999999</v>
      </c>
      <c r="P177">
        <v>6</v>
      </c>
    </row>
    <row r="178" spans="1:17" x14ac:dyDescent="0.25">
      <c r="L178">
        <f t="shared" si="46"/>
        <v>0.57996329730970642</v>
      </c>
      <c r="M178" s="9">
        <f t="shared" si="43"/>
        <v>9.0396947765890481</v>
      </c>
      <c r="N178">
        <f t="shared" si="44"/>
        <v>4.4583774638137186</v>
      </c>
      <c r="O178">
        <v>10.199999999999999</v>
      </c>
      <c r="P178">
        <v>8</v>
      </c>
    </row>
    <row r="179" spans="1:17" x14ac:dyDescent="0.25">
      <c r="L179">
        <f t="shared" si="46"/>
        <v>0.62334494596455969</v>
      </c>
      <c r="M179" s="9">
        <f t="shared" si="43"/>
        <v>9.0396947765890481</v>
      </c>
      <c r="N179">
        <f t="shared" si="44"/>
        <v>4.4583774638137186</v>
      </c>
      <c r="O179">
        <v>10.199999999999999</v>
      </c>
      <c r="P179">
        <v>12</v>
      </c>
    </row>
    <row r="180" spans="1:17" x14ac:dyDescent="0.25">
      <c r="L180">
        <f t="shared" si="46"/>
        <v>0.64503577029198633</v>
      </c>
      <c r="M180" s="9">
        <f t="shared" si="43"/>
        <v>9.0396947765890481</v>
      </c>
      <c r="N180">
        <f t="shared" si="44"/>
        <v>4.4583774638137186</v>
      </c>
      <c r="O180">
        <v>10.199999999999999</v>
      </c>
      <c r="P180">
        <v>14</v>
      </c>
    </row>
    <row r="181" spans="1:17" x14ac:dyDescent="0.25">
      <c r="A181" s="17">
        <v>4.12</v>
      </c>
      <c r="B181" s="17"/>
      <c r="C181" s="17"/>
      <c r="D181" s="17"/>
      <c r="L181" s="17" t="s">
        <v>27</v>
      </c>
      <c r="M181" s="17"/>
      <c r="N181" s="17"/>
      <c r="O181" s="17"/>
      <c r="P181" s="17"/>
    </row>
    <row r="182" spans="1:17" x14ac:dyDescent="0.25">
      <c r="A182" t="s">
        <v>0</v>
      </c>
      <c r="B182" t="s">
        <v>1</v>
      </c>
      <c r="C182" t="s">
        <v>2</v>
      </c>
      <c r="D182" t="s">
        <v>3</v>
      </c>
      <c r="L182" t="s">
        <v>0</v>
      </c>
      <c r="M182" t="s">
        <v>28</v>
      </c>
      <c r="N182" t="s">
        <v>29</v>
      </c>
      <c r="O182" t="s">
        <v>30</v>
      </c>
      <c r="P182" t="s">
        <v>31</v>
      </c>
    </row>
    <row r="183" spans="1:17" x14ac:dyDescent="0.25">
      <c r="A183" s="7">
        <f>(0.48)+((C183*D183)-(A$3))</f>
        <v>0.49440000000000006</v>
      </c>
      <c r="B183">
        <v>0</v>
      </c>
      <c r="C183">
        <v>120</v>
      </c>
      <c r="D183">
        <f>A181/1000</f>
        <v>4.1200000000000004E-3</v>
      </c>
      <c r="L183" s="8">
        <f>A183</f>
        <v>0.49440000000000006</v>
      </c>
      <c r="M183" s="9">
        <f t="shared" ref="M183:M195" si="47">A$188</f>
        <v>9.0453872795969783</v>
      </c>
      <c r="N183">
        <f t="shared" ref="N183:N195" si="48">B$188</f>
        <v>4.4720394710327467</v>
      </c>
      <c r="O183">
        <v>10.199999999999999</v>
      </c>
      <c r="P183">
        <f t="shared" ref="P183:P189" si="49">((M183*L183)-N183)*O183</f>
        <v>0</v>
      </c>
    </row>
    <row r="184" spans="1:17" x14ac:dyDescent="0.25">
      <c r="A184">
        <f>C184*D184</f>
        <v>2.4</v>
      </c>
      <c r="B184">
        <v>17.236889999999999</v>
      </c>
      <c r="C184">
        <v>120</v>
      </c>
      <c r="D184">
        <f>20/1000</f>
        <v>0.02</v>
      </c>
      <c r="L184">
        <v>0.574241</v>
      </c>
      <c r="M184" s="9">
        <f t="shared" si="47"/>
        <v>9.0453872795969783</v>
      </c>
      <c r="N184">
        <f t="shared" si="48"/>
        <v>4.4720394710327467</v>
      </c>
      <c r="O184">
        <v>10.199999999999999</v>
      </c>
      <c r="P184">
        <f t="shared" si="49"/>
        <v>7.3663662110610799</v>
      </c>
    </row>
    <row r="185" spans="1:17" x14ac:dyDescent="0.25">
      <c r="L185">
        <v>0.55361400000000005</v>
      </c>
      <c r="M185" s="9">
        <f t="shared" si="47"/>
        <v>9.0453872795969783</v>
      </c>
      <c r="N185">
        <f t="shared" si="48"/>
        <v>4.4720394710327467</v>
      </c>
      <c r="O185">
        <v>10.199999999999999</v>
      </c>
      <c r="P185">
        <f t="shared" si="49"/>
        <v>5.4632583362153655</v>
      </c>
    </row>
    <row r="186" spans="1:17" x14ac:dyDescent="0.25">
      <c r="A186" t="s">
        <v>34</v>
      </c>
      <c r="B186" t="s">
        <v>35</v>
      </c>
      <c r="L186">
        <v>0.53235399999999999</v>
      </c>
      <c r="M186" s="9">
        <f t="shared" si="47"/>
        <v>9.0453872795969783</v>
      </c>
      <c r="N186">
        <f t="shared" si="48"/>
        <v>4.4720394710327467</v>
      </c>
      <c r="O186">
        <v>10.199999999999999</v>
      </c>
      <c r="P186">
        <f t="shared" si="49"/>
        <v>3.5017480138601971</v>
      </c>
      <c r="Q186" s="11" t="s">
        <v>36</v>
      </c>
    </row>
    <row r="187" spans="1:17" x14ac:dyDescent="0.25">
      <c r="A187" s="8">
        <f>B184-B183</f>
        <v>17.236889999999999</v>
      </c>
      <c r="B187" s="8">
        <f>A184-A183</f>
        <v>1.9055999999999997</v>
      </c>
      <c r="L187">
        <v>0.51469399999999998</v>
      </c>
      <c r="M187" s="9">
        <f t="shared" si="47"/>
        <v>9.0453872795969783</v>
      </c>
      <c r="N187">
        <f t="shared" si="48"/>
        <v>4.4720394710327467</v>
      </c>
      <c r="O187">
        <v>10.199999999999999</v>
      </c>
      <c r="P187">
        <f t="shared" si="49"/>
        <v>1.8723843124118273</v>
      </c>
      <c r="Q187" s="12"/>
    </row>
    <row r="188" spans="1:17" x14ac:dyDescent="0.25">
      <c r="A188">
        <f>A187/B187</f>
        <v>9.0453872795969783</v>
      </c>
      <c r="B188">
        <f>(A187/B187)*A183</f>
        <v>4.4720394710327467</v>
      </c>
      <c r="L188">
        <v>0.49482599999999999</v>
      </c>
      <c r="M188" s="9">
        <f t="shared" si="47"/>
        <v>9.0453872795969783</v>
      </c>
      <c r="N188">
        <f t="shared" si="48"/>
        <v>4.4720394710327467</v>
      </c>
      <c r="O188">
        <v>10.199999999999999</v>
      </c>
      <c r="P188">
        <f t="shared" si="49"/>
        <v>3.930401680729325E-2</v>
      </c>
    </row>
    <row r="189" spans="1:17" x14ac:dyDescent="0.25">
      <c r="L189">
        <v>0.5</v>
      </c>
      <c r="M189" s="9">
        <f t="shared" si="47"/>
        <v>9.0453872795969783</v>
      </c>
      <c r="N189">
        <f t="shared" si="48"/>
        <v>4.4720394710327467</v>
      </c>
      <c r="O189">
        <v>10.199999999999999</v>
      </c>
      <c r="P189">
        <f t="shared" si="49"/>
        <v>0.51667252141057318</v>
      </c>
    </row>
    <row r="190" spans="1:17" x14ac:dyDescent="0.25">
      <c r="L190">
        <f t="shared" ref="L190:L195" si="50">((P190/O190)+N190)/M190</f>
        <v>0.51607717371425654</v>
      </c>
      <c r="M190" s="9">
        <f t="shared" si="47"/>
        <v>9.0453872795969783</v>
      </c>
      <c r="N190">
        <f t="shared" si="48"/>
        <v>4.4720394710327467</v>
      </c>
      <c r="O190">
        <v>10.199999999999999</v>
      </c>
      <c r="P190">
        <v>2</v>
      </c>
    </row>
    <row r="191" spans="1:17" x14ac:dyDescent="0.25">
      <c r="L191">
        <f t="shared" si="50"/>
        <v>0.53775434742851291</v>
      </c>
      <c r="M191" s="9">
        <f t="shared" si="47"/>
        <v>9.0453872795969783</v>
      </c>
      <c r="N191">
        <f t="shared" si="48"/>
        <v>4.4720394710327467</v>
      </c>
      <c r="O191">
        <v>10.199999999999999</v>
      </c>
      <c r="P191">
        <v>4</v>
      </c>
    </row>
    <row r="192" spans="1:17" x14ac:dyDescent="0.25">
      <c r="L192">
        <f t="shared" si="50"/>
        <v>0.55943152114276928</v>
      </c>
      <c r="M192" s="9">
        <f t="shared" si="47"/>
        <v>9.0453872795969783</v>
      </c>
      <c r="N192">
        <f t="shared" si="48"/>
        <v>4.4720394710327467</v>
      </c>
      <c r="O192">
        <v>10.199999999999999</v>
      </c>
      <c r="P192">
        <v>6</v>
      </c>
    </row>
    <row r="193" spans="1:16" x14ac:dyDescent="0.25">
      <c r="L193">
        <f t="shared" si="50"/>
        <v>0.58110869485702576</v>
      </c>
      <c r="M193" s="9">
        <f t="shared" si="47"/>
        <v>9.0453872795969783</v>
      </c>
      <c r="N193">
        <f t="shared" si="48"/>
        <v>4.4720394710327467</v>
      </c>
      <c r="O193">
        <v>10.199999999999999</v>
      </c>
      <c r="P193">
        <v>8</v>
      </c>
    </row>
    <row r="194" spans="1:16" x14ac:dyDescent="0.25">
      <c r="L194">
        <f t="shared" si="50"/>
        <v>0.62446304228553862</v>
      </c>
      <c r="M194" s="9">
        <f t="shared" si="47"/>
        <v>9.0453872795969783</v>
      </c>
      <c r="N194">
        <f t="shared" si="48"/>
        <v>4.4720394710327467</v>
      </c>
      <c r="O194">
        <v>10.199999999999999</v>
      </c>
      <c r="P194">
        <v>12</v>
      </c>
    </row>
    <row r="195" spans="1:16" x14ac:dyDescent="0.25">
      <c r="L195">
        <f t="shared" si="50"/>
        <v>0.64614021599979499</v>
      </c>
      <c r="M195" s="9">
        <f t="shared" si="47"/>
        <v>9.0453872795969783</v>
      </c>
      <c r="N195">
        <f t="shared" si="48"/>
        <v>4.4720394710327467</v>
      </c>
      <c r="O195">
        <v>10.199999999999999</v>
      </c>
      <c r="P195">
        <v>14</v>
      </c>
    </row>
    <row r="196" spans="1:16" x14ac:dyDescent="0.25">
      <c r="A196" s="17">
        <v>4.13</v>
      </c>
      <c r="B196" s="17"/>
      <c r="C196" s="17"/>
      <c r="D196" s="17"/>
      <c r="L196" s="17" t="s">
        <v>27</v>
      </c>
      <c r="M196" s="17"/>
      <c r="N196" s="17"/>
      <c r="O196" s="17"/>
      <c r="P196" s="17"/>
    </row>
    <row r="197" spans="1:16" x14ac:dyDescent="0.25">
      <c r="A197" t="s">
        <v>0</v>
      </c>
      <c r="B197" t="s">
        <v>1</v>
      </c>
      <c r="C197" t="s">
        <v>2</v>
      </c>
      <c r="D197" t="s">
        <v>3</v>
      </c>
      <c r="L197" t="s">
        <v>0</v>
      </c>
      <c r="M197" t="s">
        <v>28</v>
      </c>
      <c r="N197" t="s">
        <v>29</v>
      </c>
      <c r="O197" t="s">
        <v>30</v>
      </c>
      <c r="P197" t="s">
        <v>31</v>
      </c>
    </row>
    <row r="198" spans="1:16" x14ac:dyDescent="0.25">
      <c r="A198" s="8">
        <f>(0.48)+((C198*D198)-(A$3))</f>
        <v>0.49559999999999998</v>
      </c>
      <c r="B198">
        <v>0</v>
      </c>
      <c r="C198">
        <v>120</v>
      </c>
      <c r="D198">
        <f>A196/1000</f>
        <v>4.13E-3</v>
      </c>
      <c r="L198" s="8">
        <f>A198</f>
        <v>0.49559999999999998</v>
      </c>
      <c r="M198" s="9">
        <f t="shared" ref="M198:M210" si="51">A$203</f>
        <v>9.0510869565217398</v>
      </c>
      <c r="N198">
        <f t="shared" ref="N198:N210" si="52">B$203</f>
        <v>4.4857186956521744</v>
      </c>
      <c r="O198">
        <v>10.199999999999999</v>
      </c>
      <c r="P198">
        <f t="shared" ref="P198:P204" si="53">((M198*L198)-N198)*O198</f>
        <v>0</v>
      </c>
    </row>
    <row r="199" spans="1:16" x14ac:dyDescent="0.25">
      <c r="A199">
        <f>C199*D199</f>
        <v>2.4</v>
      </c>
      <c r="B199">
        <v>17.236889999999999</v>
      </c>
      <c r="C199">
        <v>120</v>
      </c>
      <c r="D199">
        <f>20/1000</f>
        <v>0.02</v>
      </c>
      <c r="L199">
        <v>0.48099999999999998</v>
      </c>
      <c r="M199" s="9">
        <f t="shared" si="51"/>
        <v>9.0510869565217398</v>
      </c>
      <c r="N199">
        <f t="shared" si="52"/>
        <v>4.4857186956521744</v>
      </c>
      <c r="O199">
        <v>10.199999999999999</v>
      </c>
      <c r="P199">
        <f t="shared" si="53"/>
        <v>-1.347887869565219</v>
      </c>
    </row>
    <row r="200" spans="1:16" x14ac:dyDescent="0.25">
      <c r="L200">
        <v>0.48199999999999998</v>
      </c>
      <c r="M200" s="9">
        <f t="shared" si="51"/>
        <v>9.0510869565217398</v>
      </c>
      <c r="N200">
        <f t="shared" si="52"/>
        <v>4.4857186956521744</v>
      </c>
      <c r="O200">
        <v>10.199999999999999</v>
      </c>
      <c r="P200">
        <f t="shared" si="53"/>
        <v>-1.2555667826087002</v>
      </c>
    </row>
    <row r="201" spans="1:16" x14ac:dyDescent="0.25">
      <c r="A201" t="s">
        <v>34</v>
      </c>
      <c r="B201" t="s">
        <v>35</v>
      </c>
      <c r="L201">
        <v>0.48299999999999998</v>
      </c>
      <c r="M201" s="9">
        <f t="shared" si="51"/>
        <v>9.0510869565217398</v>
      </c>
      <c r="N201">
        <f t="shared" si="52"/>
        <v>4.4857186956521744</v>
      </c>
      <c r="O201">
        <v>10.199999999999999</v>
      </c>
      <c r="P201">
        <f t="shared" si="53"/>
        <v>-1.1632456956521813</v>
      </c>
    </row>
    <row r="202" spans="1:16" x14ac:dyDescent="0.25">
      <c r="A202" s="8">
        <f>B199-B198</f>
        <v>17.236889999999999</v>
      </c>
      <c r="B202" s="8">
        <f>A199-A198</f>
        <v>1.9043999999999999</v>
      </c>
      <c r="L202">
        <v>0.48399999999999999</v>
      </c>
      <c r="M202" s="9">
        <f t="shared" si="51"/>
        <v>9.0510869565217398</v>
      </c>
      <c r="N202">
        <f t="shared" si="52"/>
        <v>4.4857186956521744</v>
      </c>
      <c r="O202">
        <v>10.199999999999999</v>
      </c>
      <c r="P202">
        <f t="shared" si="53"/>
        <v>-1.0709246086956534</v>
      </c>
    </row>
    <row r="203" spans="1:16" x14ac:dyDescent="0.25">
      <c r="A203">
        <f>A202/B202</f>
        <v>9.0510869565217398</v>
      </c>
      <c r="B203">
        <f>(A202/B202)*A198</f>
        <v>4.4857186956521744</v>
      </c>
      <c r="L203">
        <v>0.48499999999999999</v>
      </c>
      <c r="M203" s="9">
        <f t="shared" si="51"/>
        <v>9.0510869565217398</v>
      </c>
      <c r="N203">
        <f t="shared" si="52"/>
        <v>4.4857186956521744</v>
      </c>
      <c r="O203">
        <v>10.199999999999999</v>
      </c>
      <c r="P203">
        <f t="shared" si="53"/>
        <v>-0.97860352173913456</v>
      </c>
    </row>
    <row r="204" spans="1:16" x14ac:dyDescent="0.25">
      <c r="L204">
        <v>0.48599999999999999</v>
      </c>
      <c r="M204" s="9">
        <f t="shared" si="51"/>
        <v>9.0510869565217398</v>
      </c>
      <c r="N204">
        <f t="shared" si="52"/>
        <v>4.4857186956521744</v>
      </c>
      <c r="O204">
        <v>10.199999999999999</v>
      </c>
      <c r="P204">
        <f t="shared" si="53"/>
        <v>-0.88628243478261559</v>
      </c>
    </row>
    <row r="205" spans="1:16" x14ac:dyDescent="0.25">
      <c r="L205">
        <f t="shared" ref="L205:L210" si="54">((P205/O205)+N205)/M205</f>
        <v>0.51726352310108625</v>
      </c>
      <c r="M205" s="9">
        <f t="shared" si="51"/>
        <v>9.0510869565217398</v>
      </c>
      <c r="N205">
        <f t="shared" si="52"/>
        <v>4.4857186956521744</v>
      </c>
      <c r="O205">
        <v>10.199999999999999</v>
      </c>
      <c r="P205">
        <v>2</v>
      </c>
    </row>
    <row r="206" spans="1:16" x14ac:dyDescent="0.25">
      <c r="L206">
        <f t="shared" si="54"/>
        <v>0.53892704620217258</v>
      </c>
      <c r="M206" s="9">
        <f t="shared" si="51"/>
        <v>9.0510869565217398</v>
      </c>
      <c r="N206">
        <f t="shared" si="52"/>
        <v>4.4857186956521744</v>
      </c>
      <c r="O206">
        <v>10.199999999999999</v>
      </c>
      <c r="P206">
        <v>4</v>
      </c>
    </row>
    <row r="207" spans="1:16" x14ac:dyDescent="0.25">
      <c r="L207">
        <f t="shared" si="54"/>
        <v>0.56059056930325868</v>
      </c>
      <c r="M207" s="9">
        <f t="shared" si="51"/>
        <v>9.0510869565217398</v>
      </c>
      <c r="N207">
        <f t="shared" si="52"/>
        <v>4.4857186956521744</v>
      </c>
      <c r="O207">
        <v>10.199999999999999</v>
      </c>
      <c r="P207">
        <v>6</v>
      </c>
    </row>
    <row r="208" spans="1:16" x14ac:dyDescent="0.25">
      <c r="L208">
        <f t="shared" si="54"/>
        <v>0.582254092404345</v>
      </c>
      <c r="M208" s="9">
        <f t="shared" si="51"/>
        <v>9.0510869565217398</v>
      </c>
      <c r="N208">
        <f t="shared" si="52"/>
        <v>4.4857186956521744</v>
      </c>
      <c r="O208">
        <v>10.199999999999999</v>
      </c>
      <c r="P208">
        <v>8</v>
      </c>
    </row>
    <row r="209" spans="1:16" x14ac:dyDescent="0.25">
      <c r="L209">
        <f t="shared" si="54"/>
        <v>0.62558113860651743</v>
      </c>
      <c r="M209" s="9">
        <f t="shared" si="51"/>
        <v>9.0510869565217398</v>
      </c>
      <c r="N209">
        <f t="shared" si="52"/>
        <v>4.4857186956521744</v>
      </c>
      <c r="O209">
        <v>10.199999999999999</v>
      </c>
      <c r="P209">
        <v>12</v>
      </c>
    </row>
    <row r="210" spans="1:16" x14ac:dyDescent="0.25">
      <c r="L210">
        <f t="shared" si="54"/>
        <v>0.64724466170760375</v>
      </c>
      <c r="M210" s="9">
        <f t="shared" si="51"/>
        <v>9.0510869565217398</v>
      </c>
      <c r="N210">
        <f t="shared" si="52"/>
        <v>4.4857186956521744</v>
      </c>
      <c r="O210">
        <v>10.199999999999999</v>
      </c>
      <c r="P210">
        <v>14</v>
      </c>
    </row>
    <row r="211" spans="1:16" x14ac:dyDescent="0.25">
      <c r="A211" s="17">
        <v>4.1399999999999997</v>
      </c>
      <c r="B211" s="17"/>
      <c r="C211" s="17"/>
      <c r="D211" s="17"/>
      <c r="L211" s="17" t="s">
        <v>27</v>
      </c>
      <c r="M211" s="17"/>
      <c r="N211" s="17"/>
      <c r="O211" s="17"/>
      <c r="P211" s="17"/>
    </row>
    <row r="212" spans="1:16" x14ac:dyDescent="0.25">
      <c r="A212" t="s">
        <v>0</v>
      </c>
      <c r="B212" t="s">
        <v>1</v>
      </c>
      <c r="C212" t="s">
        <v>2</v>
      </c>
      <c r="D212" t="s">
        <v>3</v>
      </c>
      <c r="L212" t="s">
        <v>0</v>
      </c>
      <c r="M212" t="s">
        <v>28</v>
      </c>
      <c r="N212" t="s">
        <v>29</v>
      </c>
      <c r="O212" t="s">
        <v>30</v>
      </c>
      <c r="P212" t="s">
        <v>31</v>
      </c>
    </row>
    <row r="213" spans="1:16" x14ac:dyDescent="0.25">
      <c r="A213" s="8">
        <f>(0.48)+((C213*D213)-(A$3))</f>
        <v>0.49679999999999996</v>
      </c>
      <c r="B213">
        <v>0</v>
      </c>
      <c r="C213">
        <v>120</v>
      </c>
      <c r="D213">
        <f>A211/1000</f>
        <v>4.1399999999999996E-3</v>
      </c>
      <c r="L213" s="8">
        <f>A213</f>
        <v>0.49679999999999996</v>
      </c>
      <c r="M213" s="9">
        <f t="shared" ref="M213:M225" si="55">A$218</f>
        <v>9.056793820933164</v>
      </c>
      <c r="N213">
        <f t="shared" ref="N213:N225" si="56">B$218</f>
        <v>4.4994151702395957</v>
      </c>
      <c r="O213">
        <v>10.199999999999999</v>
      </c>
      <c r="P213">
        <f t="shared" ref="P213:P219" si="57">((M213*L213)-N213)*O213</f>
        <v>0</v>
      </c>
    </row>
    <row r="214" spans="1:16" x14ac:dyDescent="0.25">
      <c r="A214">
        <f>C214*D214</f>
        <v>2.4</v>
      </c>
      <c r="B214">
        <v>17.236889999999999</v>
      </c>
      <c r="C214">
        <v>120</v>
      </c>
      <c r="D214">
        <f>20/1000</f>
        <v>0.02</v>
      </c>
      <c r="L214">
        <v>0.51583599999999996</v>
      </c>
      <c r="M214" s="9">
        <f t="shared" si="55"/>
        <v>9.056793820933164</v>
      </c>
      <c r="N214">
        <f t="shared" si="56"/>
        <v>4.4994151702395957</v>
      </c>
      <c r="O214">
        <v>10.199999999999999</v>
      </c>
      <c r="P214">
        <f t="shared" si="57"/>
        <v>1.7585322971878876</v>
      </c>
    </row>
    <row r="215" spans="1:16" x14ac:dyDescent="0.25">
      <c r="L215">
        <v>0.48199999999999998</v>
      </c>
      <c r="M215" s="9">
        <f t="shared" si="55"/>
        <v>9.056793820933164</v>
      </c>
      <c r="N215">
        <f t="shared" si="56"/>
        <v>4.4994151702395957</v>
      </c>
      <c r="O215">
        <v>10.199999999999999</v>
      </c>
      <c r="P215">
        <f t="shared" si="57"/>
        <v>-1.3672135952080682</v>
      </c>
    </row>
    <row r="216" spans="1:16" x14ac:dyDescent="0.25">
      <c r="A216" t="s">
        <v>34</v>
      </c>
      <c r="B216" t="s">
        <v>35</v>
      </c>
      <c r="L216">
        <v>0.48299999999999998</v>
      </c>
      <c r="M216" s="9">
        <f t="shared" si="55"/>
        <v>9.056793820933164</v>
      </c>
      <c r="N216">
        <f t="shared" si="56"/>
        <v>4.4994151702395957</v>
      </c>
      <c r="O216">
        <v>10.199999999999999</v>
      </c>
      <c r="P216">
        <f t="shared" si="57"/>
        <v>-1.2748342982345546</v>
      </c>
    </row>
    <row r="217" spans="1:16" x14ac:dyDescent="0.25">
      <c r="A217" s="8">
        <f>B214-B213</f>
        <v>17.236889999999999</v>
      </c>
      <c r="B217" s="8">
        <f>A214-A213</f>
        <v>1.9032</v>
      </c>
      <c r="L217">
        <v>0.48399999999999999</v>
      </c>
      <c r="M217" s="9">
        <f t="shared" si="55"/>
        <v>9.056793820933164</v>
      </c>
      <c r="N217">
        <f t="shared" si="56"/>
        <v>4.4994151702395957</v>
      </c>
      <c r="O217">
        <v>10.199999999999999</v>
      </c>
      <c r="P217">
        <f t="shared" si="57"/>
        <v>-1.1824550012610318</v>
      </c>
    </row>
    <row r="218" spans="1:16" x14ac:dyDescent="0.25">
      <c r="A218">
        <f>A217/B217</f>
        <v>9.056793820933164</v>
      </c>
      <c r="B218">
        <f>(A217/B217)*A213</f>
        <v>4.4994151702395957</v>
      </c>
      <c r="L218">
        <v>0.48499999999999999</v>
      </c>
      <c r="M218" s="9">
        <f t="shared" si="55"/>
        <v>9.056793820933164</v>
      </c>
      <c r="N218">
        <f t="shared" si="56"/>
        <v>4.4994151702395957</v>
      </c>
      <c r="O218">
        <v>10.199999999999999</v>
      </c>
      <c r="P218">
        <f t="shared" si="57"/>
        <v>-1.090075704287518</v>
      </c>
    </row>
    <row r="219" spans="1:16" x14ac:dyDescent="0.25">
      <c r="L219">
        <v>0.48599999999999999</v>
      </c>
      <c r="M219" s="9">
        <f t="shared" si="55"/>
        <v>9.056793820933164</v>
      </c>
      <c r="N219">
        <f t="shared" si="56"/>
        <v>4.4994151702395957</v>
      </c>
      <c r="O219">
        <v>10.199999999999999</v>
      </c>
      <c r="P219">
        <f t="shared" si="57"/>
        <v>-0.99769640731399523</v>
      </c>
    </row>
    <row r="220" spans="1:16" x14ac:dyDescent="0.25">
      <c r="L220">
        <f t="shared" ref="L220:L225" si="58">((P220/O220)+N220)/M220</f>
        <v>0.51844987248791607</v>
      </c>
      <c r="M220" s="9">
        <f t="shared" si="55"/>
        <v>9.056793820933164</v>
      </c>
      <c r="N220">
        <f t="shared" si="56"/>
        <v>4.4994151702395957</v>
      </c>
      <c r="O220">
        <v>10.199999999999999</v>
      </c>
      <c r="P220">
        <v>2</v>
      </c>
    </row>
    <row r="221" spans="1:16" x14ac:dyDescent="0.25">
      <c r="L221">
        <f t="shared" si="58"/>
        <v>0.54009974497583213</v>
      </c>
      <c r="M221" s="9">
        <f t="shared" si="55"/>
        <v>9.056793820933164</v>
      </c>
      <c r="N221">
        <f t="shared" si="56"/>
        <v>4.4994151702395957</v>
      </c>
      <c r="O221">
        <v>10.199999999999999</v>
      </c>
      <c r="P221">
        <v>4</v>
      </c>
    </row>
    <row r="222" spans="1:16" x14ac:dyDescent="0.25">
      <c r="L222">
        <f t="shared" si="58"/>
        <v>0.56174961746374807</v>
      </c>
      <c r="M222" s="9">
        <f t="shared" si="55"/>
        <v>9.056793820933164</v>
      </c>
      <c r="N222">
        <f t="shared" si="56"/>
        <v>4.4994151702395957</v>
      </c>
      <c r="O222">
        <v>10.199999999999999</v>
      </c>
      <c r="P222">
        <v>6</v>
      </c>
    </row>
    <row r="223" spans="1:16" x14ac:dyDescent="0.25">
      <c r="L223">
        <f t="shared" si="58"/>
        <v>0.58339948995166413</v>
      </c>
      <c r="M223" s="9">
        <f t="shared" si="55"/>
        <v>9.056793820933164</v>
      </c>
      <c r="N223">
        <f t="shared" si="56"/>
        <v>4.4994151702395957</v>
      </c>
      <c r="O223">
        <v>10.199999999999999</v>
      </c>
      <c r="P223">
        <v>8</v>
      </c>
    </row>
    <row r="224" spans="1:16" x14ac:dyDescent="0.25">
      <c r="L224">
        <f t="shared" si="58"/>
        <v>0.62669923492749635</v>
      </c>
      <c r="M224" s="9">
        <f t="shared" si="55"/>
        <v>9.056793820933164</v>
      </c>
      <c r="N224">
        <f t="shared" si="56"/>
        <v>4.4994151702395957</v>
      </c>
      <c r="O224">
        <v>10.199999999999999</v>
      </c>
      <c r="P224">
        <v>12</v>
      </c>
    </row>
    <row r="225" spans="1:16" x14ac:dyDescent="0.25">
      <c r="L225">
        <f t="shared" si="58"/>
        <v>0.64834910741541241</v>
      </c>
      <c r="M225" s="9">
        <f t="shared" si="55"/>
        <v>9.056793820933164</v>
      </c>
      <c r="N225">
        <f t="shared" si="56"/>
        <v>4.4994151702395957</v>
      </c>
      <c r="O225">
        <v>10.199999999999999</v>
      </c>
      <c r="P225">
        <v>14</v>
      </c>
    </row>
    <row r="226" spans="1:16" x14ac:dyDescent="0.25">
      <c r="A226" s="17">
        <v>4.1500000000000004</v>
      </c>
      <c r="B226" s="17"/>
      <c r="C226" s="17"/>
      <c r="D226" s="17"/>
      <c r="L226" s="17" t="s">
        <v>27</v>
      </c>
      <c r="M226" s="17"/>
      <c r="N226" s="17"/>
      <c r="O226" s="17"/>
      <c r="P226" s="17"/>
    </row>
    <row r="227" spans="1:16" x14ac:dyDescent="0.25">
      <c r="A227" t="s">
        <v>0</v>
      </c>
      <c r="B227" t="s">
        <v>1</v>
      </c>
      <c r="C227" t="s">
        <v>2</v>
      </c>
      <c r="D227" t="s">
        <v>3</v>
      </c>
      <c r="L227" t="s">
        <v>0</v>
      </c>
      <c r="M227" t="s">
        <v>28</v>
      </c>
      <c r="N227" t="s">
        <v>29</v>
      </c>
      <c r="O227" t="s">
        <v>30</v>
      </c>
      <c r="P227" t="s">
        <v>31</v>
      </c>
    </row>
    <row r="228" spans="1:16" x14ac:dyDescent="0.25">
      <c r="A228" s="8">
        <f>(0.48)+((C228*D228)-(A$3))</f>
        <v>0.498</v>
      </c>
      <c r="B228">
        <v>0</v>
      </c>
      <c r="C228">
        <v>120</v>
      </c>
      <c r="D228">
        <f>A226/1000</f>
        <v>4.15E-3</v>
      </c>
      <c r="L228" s="8">
        <f>A228</f>
        <v>0.498</v>
      </c>
      <c r="M228" s="9">
        <f t="shared" ref="M228:M240" si="59">A$233</f>
        <v>9.0625078864353306</v>
      </c>
      <c r="N228">
        <f t="shared" ref="N228:N240" si="60">B$233</f>
        <v>4.5131289274447948</v>
      </c>
      <c r="O228">
        <v>10.199999999999999</v>
      </c>
      <c r="P228">
        <f t="shared" ref="P228:P234" si="61">((M228*L228)-N228)*O228</f>
        <v>0</v>
      </c>
    </row>
    <row r="229" spans="1:16" x14ac:dyDescent="0.25">
      <c r="A229">
        <f>C229*D229</f>
        <v>2.4</v>
      </c>
      <c r="B229">
        <v>17.236889999999999</v>
      </c>
      <c r="C229">
        <v>120</v>
      </c>
      <c r="D229">
        <f>20/1000</f>
        <v>0.02</v>
      </c>
      <c r="L229">
        <v>0.51583599999999996</v>
      </c>
      <c r="M229" s="9">
        <f t="shared" si="59"/>
        <v>9.0625078864353306</v>
      </c>
      <c r="N229">
        <f t="shared" si="60"/>
        <v>4.5131289274447948</v>
      </c>
      <c r="O229">
        <v>10.199999999999999</v>
      </c>
      <c r="P229">
        <f t="shared" si="61"/>
        <v>1.6487166847570938</v>
      </c>
    </row>
    <row r="230" spans="1:16" x14ac:dyDescent="0.25">
      <c r="L230">
        <v>0.48199999999999998</v>
      </c>
      <c r="M230" s="9">
        <f t="shared" si="59"/>
        <v>9.0625078864353306</v>
      </c>
      <c r="N230">
        <f t="shared" si="60"/>
        <v>4.5131289274447948</v>
      </c>
      <c r="O230">
        <v>10.199999999999999</v>
      </c>
      <c r="P230">
        <f t="shared" si="61"/>
        <v>-1.4790012870662519</v>
      </c>
    </row>
    <row r="231" spans="1:16" x14ac:dyDescent="0.25">
      <c r="A231" t="s">
        <v>34</v>
      </c>
      <c r="B231" t="s">
        <v>35</v>
      </c>
      <c r="L231">
        <v>0.48299999999999998</v>
      </c>
      <c r="M231" s="9">
        <f t="shared" si="59"/>
        <v>9.0625078864353306</v>
      </c>
      <c r="N231">
        <f t="shared" si="60"/>
        <v>4.5131289274447948</v>
      </c>
      <c r="O231">
        <v>10.199999999999999</v>
      </c>
      <c r="P231">
        <f t="shared" si="61"/>
        <v>-1.3865637066246121</v>
      </c>
    </row>
    <row r="232" spans="1:16" x14ac:dyDescent="0.25">
      <c r="A232" s="8">
        <f>B229-B228</f>
        <v>17.236889999999999</v>
      </c>
      <c r="B232" s="8">
        <f>A229-A228</f>
        <v>1.9019999999999999</v>
      </c>
      <c r="L232">
        <v>0.48399999999999999</v>
      </c>
      <c r="M232" s="9">
        <f t="shared" si="59"/>
        <v>9.0625078864353306</v>
      </c>
      <c r="N232">
        <f t="shared" si="60"/>
        <v>4.5131289274447948</v>
      </c>
      <c r="O232">
        <v>10.199999999999999</v>
      </c>
      <c r="P232">
        <f t="shared" si="61"/>
        <v>-1.2941261261829635</v>
      </c>
    </row>
    <row r="233" spans="1:16" x14ac:dyDescent="0.25">
      <c r="A233">
        <f>A232/B232</f>
        <v>9.0625078864353306</v>
      </c>
      <c r="B233">
        <f>(A232/B232)*A228</f>
        <v>4.5131289274447948</v>
      </c>
      <c r="L233">
        <v>0.48499999999999999</v>
      </c>
      <c r="M233" s="9">
        <f t="shared" si="59"/>
        <v>9.0625078864353306</v>
      </c>
      <c r="N233">
        <f t="shared" si="60"/>
        <v>4.5131289274447948</v>
      </c>
      <c r="O233">
        <v>10.199999999999999</v>
      </c>
      <c r="P233">
        <f t="shared" si="61"/>
        <v>-1.201688545741324</v>
      </c>
    </row>
    <row r="234" spans="1:16" x14ac:dyDescent="0.25">
      <c r="L234">
        <v>0.48599999999999999</v>
      </c>
      <c r="M234" s="9">
        <f t="shared" si="59"/>
        <v>9.0625078864353306</v>
      </c>
      <c r="N234">
        <f t="shared" si="60"/>
        <v>4.5131289274447948</v>
      </c>
      <c r="O234">
        <v>10.199999999999999</v>
      </c>
      <c r="P234">
        <f t="shared" si="61"/>
        <v>-1.1092509652996843</v>
      </c>
    </row>
    <row r="235" spans="1:16" x14ac:dyDescent="0.25">
      <c r="L235">
        <f t="shared" ref="L235:L240" si="62">((P235/O235)+N235)/M235</f>
        <v>0.5196362218747459</v>
      </c>
      <c r="M235" s="9">
        <f t="shared" si="59"/>
        <v>9.0625078864353306</v>
      </c>
      <c r="N235">
        <f t="shared" si="60"/>
        <v>4.5131289274447948</v>
      </c>
      <c r="O235">
        <v>10.199999999999999</v>
      </c>
      <c r="P235">
        <v>2</v>
      </c>
    </row>
    <row r="236" spans="1:16" x14ac:dyDescent="0.25">
      <c r="L236">
        <f t="shared" si="62"/>
        <v>0.54127244374949179</v>
      </c>
      <c r="M236" s="9">
        <f t="shared" si="59"/>
        <v>9.0625078864353306</v>
      </c>
      <c r="N236">
        <f t="shared" si="60"/>
        <v>4.5131289274447948</v>
      </c>
      <c r="O236">
        <v>10.199999999999999</v>
      </c>
      <c r="P236">
        <v>4</v>
      </c>
    </row>
    <row r="237" spans="1:16" x14ac:dyDescent="0.25">
      <c r="L237">
        <f t="shared" si="62"/>
        <v>0.56290866562423758</v>
      </c>
      <c r="M237" s="9">
        <f t="shared" si="59"/>
        <v>9.0625078864353306</v>
      </c>
      <c r="N237">
        <f t="shared" si="60"/>
        <v>4.5131289274447948</v>
      </c>
      <c r="O237">
        <v>10.199999999999999</v>
      </c>
      <c r="P237">
        <v>6</v>
      </c>
    </row>
    <row r="238" spans="1:16" x14ac:dyDescent="0.25">
      <c r="L238">
        <f t="shared" si="62"/>
        <v>0.58454488749898348</v>
      </c>
      <c r="M238" s="9">
        <f t="shared" si="59"/>
        <v>9.0625078864353306</v>
      </c>
      <c r="N238">
        <f t="shared" si="60"/>
        <v>4.5131289274447948</v>
      </c>
      <c r="O238">
        <v>10.199999999999999</v>
      </c>
      <c r="P238">
        <v>8</v>
      </c>
    </row>
    <row r="239" spans="1:16" x14ac:dyDescent="0.25">
      <c r="L239">
        <f t="shared" si="62"/>
        <v>0.62781733124847527</v>
      </c>
      <c r="M239" s="9">
        <f t="shared" si="59"/>
        <v>9.0625078864353306</v>
      </c>
      <c r="N239">
        <f t="shared" si="60"/>
        <v>4.5131289274447948</v>
      </c>
      <c r="O239">
        <v>10.199999999999999</v>
      </c>
      <c r="P239">
        <v>12</v>
      </c>
    </row>
    <row r="240" spans="1:16" x14ac:dyDescent="0.25">
      <c r="L240">
        <f t="shared" si="62"/>
        <v>0.64945355312322117</v>
      </c>
      <c r="M240" s="9">
        <f t="shared" si="59"/>
        <v>9.0625078864353306</v>
      </c>
      <c r="N240">
        <f t="shared" si="60"/>
        <v>4.5131289274447948</v>
      </c>
      <c r="O240">
        <v>10.199999999999999</v>
      </c>
      <c r="P240">
        <v>14</v>
      </c>
    </row>
    <row r="241" spans="1:16" x14ac:dyDescent="0.25">
      <c r="A241" s="17">
        <v>4.16</v>
      </c>
      <c r="B241" s="17"/>
      <c r="C241" s="17"/>
      <c r="D241" s="17"/>
      <c r="L241" s="17" t="s">
        <v>27</v>
      </c>
      <c r="M241" s="17"/>
      <c r="N241" s="17"/>
      <c r="O241" s="17"/>
      <c r="P241" s="17"/>
    </row>
    <row r="242" spans="1:16" x14ac:dyDescent="0.25">
      <c r="A242" t="s">
        <v>0</v>
      </c>
      <c r="B242" t="s">
        <v>1</v>
      </c>
      <c r="C242" t="s">
        <v>2</v>
      </c>
      <c r="D242" t="s">
        <v>3</v>
      </c>
      <c r="L242" t="s">
        <v>0</v>
      </c>
      <c r="M242" t="s">
        <v>28</v>
      </c>
      <c r="N242" t="s">
        <v>29</v>
      </c>
      <c r="O242" t="s">
        <v>30</v>
      </c>
      <c r="P242" t="s">
        <v>31</v>
      </c>
    </row>
    <row r="243" spans="1:16" x14ac:dyDescent="0.25">
      <c r="A243" s="8">
        <f>(0.48)+((C243*D243)-(A$3))</f>
        <v>0.49920000000000009</v>
      </c>
      <c r="B243">
        <v>0</v>
      </c>
      <c r="C243">
        <v>120</v>
      </c>
      <c r="D243">
        <f>A241/1000</f>
        <v>4.1600000000000005E-3</v>
      </c>
      <c r="L243" s="8">
        <f>A243</f>
        <v>0.49920000000000009</v>
      </c>
      <c r="M243" s="9">
        <f t="shared" ref="M243:M255" si="63">A$248</f>
        <v>9.0682291666666668</v>
      </c>
      <c r="N243">
        <f t="shared" ref="N243:N255" si="64">B$248</f>
        <v>4.526860000000001</v>
      </c>
      <c r="O243">
        <v>10.199999999999999</v>
      </c>
      <c r="P243">
        <f t="shared" ref="P243:P249" si="65">((M243*L243)-N243)*O243</f>
        <v>0</v>
      </c>
    </row>
    <row r="244" spans="1:16" x14ac:dyDescent="0.25">
      <c r="A244">
        <f>C244*D244</f>
        <v>2.4</v>
      </c>
      <c r="B244">
        <v>17.236889999999999</v>
      </c>
      <c r="C244">
        <v>120</v>
      </c>
      <c r="D244">
        <f>20/1000</f>
        <v>0.02</v>
      </c>
      <c r="L244">
        <v>0.51583599999999996</v>
      </c>
      <c r="M244" s="9">
        <f t="shared" si="63"/>
        <v>9.0682291666666668</v>
      </c>
      <c r="N244">
        <f t="shared" si="64"/>
        <v>4.526860000000001</v>
      </c>
      <c r="O244">
        <v>10.199999999999999</v>
      </c>
      <c r="P244">
        <f t="shared" si="65"/>
        <v>1.5387624162499838</v>
      </c>
    </row>
    <row r="245" spans="1:16" x14ac:dyDescent="0.25">
      <c r="L245">
        <v>0.48199999999999998</v>
      </c>
      <c r="M245" s="9">
        <f t="shared" si="63"/>
        <v>9.0682291666666668</v>
      </c>
      <c r="N245">
        <f t="shared" si="64"/>
        <v>4.526860000000001</v>
      </c>
      <c r="O245">
        <v>10.199999999999999</v>
      </c>
      <c r="P245">
        <f t="shared" si="65"/>
        <v>-1.5909301250000079</v>
      </c>
    </row>
    <row r="246" spans="1:16" x14ac:dyDescent="0.25">
      <c r="A246" t="s">
        <v>34</v>
      </c>
      <c r="B246" t="s">
        <v>35</v>
      </c>
      <c r="L246">
        <v>0.48299999999999998</v>
      </c>
      <c r="M246" s="9">
        <f t="shared" si="63"/>
        <v>9.0682291666666668</v>
      </c>
      <c r="N246">
        <f t="shared" si="64"/>
        <v>4.526860000000001</v>
      </c>
      <c r="O246">
        <v>10.199999999999999</v>
      </c>
      <c r="P246">
        <f t="shared" si="65"/>
        <v>-1.4984341875000129</v>
      </c>
    </row>
    <row r="247" spans="1:16" x14ac:dyDescent="0.25">
      <c r="A247" s="8">
        <f>B244-B243</f>
        <v>17.236889999999999</v>
      </c>
      <c r="B247" s="8">
        <f>A244-A243</f>
        <v>1.9007999999999998</v>
      </c>
      <c r="L247">
        <v>0.48399999999999999</v>
      </c>
      <c r="M247" s="9">
        <f t="shared" si="63"/>
        <v>9.0682291666666668</v>
      </c>
      <c r="N247">
        <f t="shared" si="64"/>
        <v>4.526860000000001</v>
      </c>
      <c r="O247">
        <v>10.199999999999999</v>
      </c>
      <c r="P247">
        <f t="shared" si="65"/>
        <v>-1.405938250000009</v>
      </c>
    </row>
    <row r="248" spans="1:16" x14ac:dyDescent="0.25">
      <c r="A248">
        <f>A247/B247</f>
        <v>9.0682291666666668</v>
      </c>
      <c r="B248">
        <f>(A247/B247)*A243</f>
        <v>4.526860000000001</v>
      </c>
      <c r="L248">
        <v>0.48499999999999999</v>
      </c>
      <c r="M248" s="9">
        <f t="shared" si="63"/>
        <v>9.0682291666666668</v>
      </c>
      <c r="N248">
        <f t="shared" si="64"/>
        <v>4.526860000000001</v>
      </c>
      <c r="O248">
        <v>10.199999999999999</v>
      </c>
      <c r="P248">
        <f t="shared" si="65"/>
        <v>-1.3134423125000141</v>
      </c>
    </row>
    <row r="249" spans="1:16" x14ac:dyDescent="0.25">
      <c r="L249">
        <v>0.48599999999999999</v>
      </c>
      <c r="M249" s="9">
        <f t="shared" si="63"/>
        <v>9.0682291666666668</v>
      </c>
      <c r="N249">
        <f t="shared" si="64"/>
        <v>4.526860000000001</v>
      </c>
      <c r="O249">
        <v>10.199999999999999</v>
      </c>
      <c r="P249">
        <f t="shared" si="65"/>
        <v>-1.2209463750000102</v>
      </c>
    </row>
    <row r="250" spans="1:16" x14ac:dyDescent="0.25">
      <c r="L250">
        <f t="shared" ref="L250:L255" si="66">((P250/O250)+N250)/M250</f>
        <v>0.52082257126157583</v>
      </c>
      <c r="M250" s="9">
        <f t="shared" si="63"/>
        <v>9.0682291666666668</v>
      </c>
      <c r="N250">
        <f t="shared" si="64"/>
        <v>4.526860000000001</v>
      </c>
      <c r="O250">
        <v>10.199999999999999</v>
      </c>
      <c r="P250">
        <v>2</v>
      </c>
    </row>
    <row r="251" spans="1:16" x14ac:dyDescent="0.25">
      <c r="L251">
        <f t="shared" si="66"/>
        <v>0.54244514252315146</v>
      </c>
      <c r="M251" s="9">
        <f t="shared" si="63"/>
        <v>9.0682291666666668</v>
      </c>
      <c r="N251">
        <f t="shared" si="64"/>
        <v>4.526860000000001</v>
      </c>
      <c r="O251">
        <v>10.199999999999999</v>
      </c>
      <c r="P251">
        <v>4</v>
      </c>
    </row>
    <row r="252" spans="1:16" x14ac:dyDescent="0.25">
      <c r="L252">
        <f t="shared" si="66"/>
        <v>0.56406771378472709</v>
      </c>
      <c r="M252" s="9">
        <f t="shared" si="63"/>
        <v>9.0682291666666668</v>
      </c>
      <c r="N252">
        <f t="shared" si="64"/>
        <v>4.526860000000001</v>
      </c>
      <c r="O252">
        <v>10.199999999999999</v>
      </c>
      <c r="P252">
        <v>6</v>
      </c>
    </row>
    <row r="253" spans="1:16" x14ac:dyDescent="0.25">
      <c r="L253">
        <f t="shared" si="66"/>
        <v>0.58569028504630283</v>
      </c>
      <c r="M253" s="9">
        <f t="shared" si="63"/>
        <v>9.0682291666666668</v>
      </c>
      <c r="N253">
        <f t="shared" si="64"/>
        <v>4.526860000000001</v>
      </c>
      <c r="O253">
        <v>10.199999999999999</v>
      </c>
      <c r="P253">
        <v>8</v>
      </c>
    </row>
    <row r="254" spans="1:16" x14ac:dyDescent="0.25">
      <c r="L254">
        <f t="shared" si="66"/>
        <v>0.6289354275694542</v>
      </c>
      <c r="M254" s="9">
        <f t="shared" si="63"/>
        <v>9.0682291666666668</v>
      </c>
      <c r="N254">
        <f t="shared" si="64"/>
        <v>4.526860000000001</v>
      </c>
      <c r="O254">
        <v>10.199999999999999</v>
      </c>
      <c r="P254">
        <v>12</v>
      </c>
    </row>
    <row r="255" spans="1:16" x14ac:dyDescent="0.25">
      <c r="L255">
        <f t="shared" si="66"/>
        <v>0.65055799883102994</v>
      </c>
      <c r="M255" s="9">
        <f t="shared" si="63"/>
        <v>9.0682291666666668</v>
      </c>
      <c r="N255">
        <f t="shared" si="64"/>
        <v>4.526860000000001</v>
      </c>
      <c r="O255">
        <v>10.199999999999999</v>
      </c>
      <c r="P255">
        <v>14</v>
      </c>
    </row>
    <row r="256" spans="1:16" x14ac:dyDescent="0.25">
      <c r="A256" s="17">
        <v>4.17</v>
      </c>
      <c r="B256" s="17"/>
      <c r="C256" s="17"/>
      <c r="D256" s="17"/>
      <c r="L256" s="17" t="s">
        <v>27</v>
      </c>
      <c r="M256" s="17"/>
      <c r="N256" s="17"/>
      <c r="O256" s="17"/>
      <c r="P256" s="17"/>
    </row>
    <row r="257" spans="1:16" x14ac:dyDescent="0.25">
      <c r="A257" t="s">
        <v>0</v>
      </c>
      <c r="B257" t="s">
        <v>1</v>
      </c>
      <c r="C257" t="s">
        <v>2</v>
      </c>
      <c r="D257" t="s">
        <v>3</v>
      </c>
      <c r="L257" t="s">
        <v>0</v>
      </c>
      <c r="M257" t="s">
        <v>28</v>
      </c>
      <c r="N257" t="s">
        <v>29</v>
      </c>
      <c r="O257" t="s">
        <v>30</v>
      </c>
      <c r="P257" t="s">
        <v>31</v>
      </c>
    </row>
    <row r="258" spans="1:16" x14ac:dyDescent="0.25">
      <c r="A258" s="8">
        <f>(0.48)+((C258*D258)-(A$3))</f>
        <v>0.50039999999999996</v>
      </c>
      <c r="B258">
        <v>0</v>
      </c>
      <c r="C258">
        <v>120</v>
      </c>
      <c r="D258">
        <f>A256/1000</f>
        <v>4.1700000000000001E-3</v>
      </c>
      <c r="L258" s="8">
        <f>A258</f>
        <v>0.50039999999999996</v>
      </c>
      <c r="M258" s="9">
        <f t="shared" ref="M258:M270" si="67">A$263</f>
        <v>9.073957675300063</v>
      </c>
      <c r="N258">
        <f t="shared" ref="N258:N270" si="68">B$263</f>
        <v>4.5406084207201509</v>
      </c>
      <c r="O258">
        <v>10.199999999999999</v>
      </c>
      <c r="P258">
        <f t="shared" ref="P258:P264" si="69">((M258*L258)-N258)*O258</f>
        <v>0</v>
      </c>
    </row>
    <row r="259" spans="1:16" x14ac:dyDescent="0.25">
      <c r="A259">
        <f>C259*D259</f>
        <v>2.4</v>
      </c>
      <c r="B259">
        <v>17.236889999999999</v>
      </c>
      <c r="C259">
        <v>120</v>
      </c>
      <c r="D259">
        <f>20/1000</f>
        <v>0.02</v>
      </c>
      <c r="L259">
        <v>0.51583599999999996</v>
      </c>
      <c r="M259" s="9">
        <f t="shared" si="67"/>
        <v>9.073957675300063</v>
      </c>
      <c r="N259">
        <f t="shared" si="68"/>
        <v>4.5406084207201509</v>
      </c>
      <c r="O259">
        <v>10.199999999999999</v>
      </c>
      <c r="P259">
        <f t="shared" si="69"/>
        <v>1.4286692288945055</v>
      </c>
    </row>
    <row r="260" spans="1:16" x14ac:dyDescent="0.25">
      <c r="L260">
        <v>0.48199999999999998</v>
      </c>
      <c r="M260" s="9">
        <f t="shared" si="67"/>
        <v>9.073957675300063</v>
      </c>
      <c r="N260">
        <f t="shared" si="68"/>
        <v>4.5406084207201509</v>
      </c>
      <c r="O260">
        <v>10.199999999999999</v>
      </c>
      <c r="P260">
        <f t="shared" si="69"/>
        <v>-1.7030003765003132</v>
      </c>
    </row>
    <row r="261" spans="1:16" x14ac:dyDescent="0.25">
      <c r="A261" t="s">
        <v>34</v>
      </c>
      <c r="B261" t="s">
        <v>35</v>
      </c>
      <c r="L261">
        <v>0.48299999999999998</v>
      </c>
      <c r="M261" s="9">
        <f t="shared" si="67"/>
        <v>9.073957675300063</v>
      </c>
      <c r="N261">
        <f t="shared" si="68"/>
        <v>4.5406084207201509</v>
      </c>
      <c r="O261">
        <v>10.199999999999999</v>
      </c>
      <c r="P261">
        <f t="shared" si="69"/>
        <v>-1.6104460082122458</v>
      </c>
    </row>
    <row r="262" spans="1:16" x14ac:dyDescent="0.25">
      <c r="A262" s="8">
        <f>B259-B258</f>
        <v>17.236889999999999</v>
      </c>
      <c r="B262" s="8">
        <f>A259-A258</f>
        <v>1.8996</v>
      </c>
      <c r="L262">
        <v>0.48399999999999999</v>
      </c>
      <c r="M262" s="9">
        <f t="shared" si="67"/>
        <v>9.073957675300063</v>
      </c>
      <c r="N262">
        <f t="shared" si="68"/>
        <v>4.5406084207201509</v>
      </c>
      <c r="O262">
        <v>10.199999999999999</v>
      </c>
      <c r="P262">
        <f t="shared" si="69"/>
        <v>-1.5178916399241875</v>
      </c>
    </row>
    <row r="263" spans="1:16" x14ac:dyDescent="0.25">
      <c r="A263">
        <f>A262/B262</f>
        <v>9.073957675300063</v>
      </c>
      <c r="B263">
        <f>(A262/B262)*A258</f>
        <v>4.5406084207201509</v>
      </c>
      <c r="L263">
        <v>0.48499999999999999</v>
      </c>
      <c r="M263" s="9">
        <f t="shared" si="67"/>
        <v>9.073957675300063</v>
      </c>
      <c r="N263">
        <f t="shared" si="68"/>
        <v>4.5406084207201509</v>
      </c>
      <c r="O263">
        <v>10.199999999999999</v>
      </c>
      <c r="P263">
        <f t="shared" si="69"/>
        <v>-1.4253372716361292</v>
      </c>
    </row>
    <row r="264" spans="1:16" x14ac:dyDescent="0.25">
      <c r="L264">
        <v>0.48599999999999999</v>
      </c>
      <c r="M264" s="9">
        <f t="shared" si="67"/>
        <v>9.073957675300063</v>
      </c>
      <c r="N264">
        <f t="shared" si="68"/>
        <v>4.5406084207201509</v>
      </c>
      <c r="O264">
        <v>10.199999999999999</v>
      </c>
      <c r="P264">
        <f t="shared" si="69"/>
        <v>-1.3327829033480709</v>
      </c>
    </row>
    <row r="265" spans="1:16" x14ac:dyDescent="0.25">
      <c r="L265">
        <f t="shared" ref="L265:L270" si="70">((P265/O265)+N265)/M265</f>
        <v>0.52200892064840543</v>
      </c>
      <c r="M265" s="9">
        <f t="shared" si="67"/>
        <v>9.073957675300063</v>
      </c>
      <c r="N265">
        <f t="shared" si="68"/>
        <v>4.5406084207201509</v>
      </c>
      <c r="O265">
        <v>10.199999999999999</v>
      </c>
      <c r="P265">
        <v>2</v>
      </c>
    </row>
    <row r="266" spans="1:16" x14ac:dyDescent="0.25">
      <c r="L266">
        <f t="shared" si="70"/>
        <v>0.54361784129681101</v>
      </c>
      <c r="M266" s="9">
        <f t="shared" si="67"/>
        <v>9.073957675300063</v>
      </c>
      <c r="N266">
        <f t="shared" si="68"/>
        <v>4.5406084207201509</v>
      </c>
      <c r="O266">
        <v>10.199999999999999</v>
      </c>
      <c r="P266">
        <v>4</v>
      </c>
    </row>
    <row r="267" spans="1:16" x14ac:dyDescent="0.25">
      <c r="L267">
        <f t="shared" si="70"/>
        <v>0.56522676194521637</v>
      </c>
      <c r="M267" s="9">
        <f t="shared" si="67"/>
        <v>9.073957675300063</v>
      </c>
      <c r="N267">
        <f t="shared" si="68"/>
        <v>4.5406084207201509</v>
      </c>
      <c r="O267">
        <v>10.199999999999999</v>
      </c>
      <c r="P267">
        <v>6</v>
      </c>
    </row>
    <row r="268" spans="1:16" x14ac:dyDescent="0.25">
      <c r="L268">
        <f t="shared" si="70"/>
        <v>0.58683568259362184</v>
      </c>
      <c r="M268" s="9">
        <f t="shared" si="67"/>
        <v>9.073957675300063</v>
      </c>
      <c r="N268">
        <f t="shared" si="68"/>
        <v>4.5406084207201509</v>
      </c>
      <c r="O268">
        <v>10.199999999999999</v>
      </c>
      <c r="P268">
        <v>8</v>
      </c>
    </row>
    <row r="269" spans="1:16" x14ac:dyDescent="0.25">
      <c r="L269">
        <f t="shared" si="70"/>
        <v>0.6300535238904329</v>
      </c>
      <c r="M269" s="9">
        <f t="shared" si="67"/>
        <v>9.073957675300063</v>
      </c>
      <c r="N269">
        <f t="shared" si="68"/>
        <v>4.5406084207201509</v>
      </c>
      <c r="O269">
        <v>10.199999999999999</v>
      </c>
      <c r="P269">
        <v>12</v>
      </c>
    </row>
    <row r="270" spans="1:16" x14ac:dyDescent="0.25">
      <c r="L270">
        <f t="shared" si="70"/>
        <v>0.65166244453883837</v>
      </c>
      <c r="M270" s="9">
        <f t="shared" si="67"/>
        <v>9.073957675300063</v>
      </c>
      <c r="N270">
        <f t="shared" si="68"/>
        <v>4.5406084207201509</v>
      </c>
      <c r="O270">
        <v>10.199999999999999</v>
      </c>
      <c r="P270">
        <v>14</v>
      </c>
    </row>
    <row r="271" spans="1:16" x14ac:dyDescent="0.25">
      <c r="A271" s="17">
        <v>4.18</v>
      </c>
      <c r="B271" s="17"/>
      <c r="C271" s="17"/>
      <c r="D271" s="17"/>
      <c r="L271" s="17" t="s">
        <v>27</v>
      </c>
      <c r="M271" s="17"/>
      <c r="N271" s="17"/>
      <c r="O271" s="17"/>
      <c r="P271" s="17"/>
    </row>
    <row r="272" spans="1:16" x14ac:dyDescent="0.25">
      <c r="A272" t="s">
        <v>0</v>
      </c>
      <c r="B272" t="s">
        <v>1</v>
      </c>
      <c r="C272" t="s">
        <v>2</v>
      </c>
      <c r="D272" t="s">
        <v>3</v>
      </c>
      <c r="L272" t="s">
        <v>0</v>
      </c>
      <c r="M272" t="s">
        <v>28</v>
      </c>
      <c r="N272" t="s">
        <v>29</v>
      </c>
      <c r="O272" t="s">
        <v>30</v>
      </c>
      <c r="P272" t="s">
        <v>31</v>
      </c>
    </row>
    <row r="273" spans="1:16" x14ac:dyDescent="0.25">
      <c r="A273" s="8">
        <f>(0.48)+((C273*D273)-(A$3))</f>
        <v>0.50159999999999993</v>
      </c>
      <c r="B273">
        <v>0</v>
      </c>
      <c r="C273">
        <v>120</v>
      </c>
      <c r="D273">
        <f>A271/1000</f>
        <v>4.1799999999999997E-3</v>
      </c>
      <c r="L273" s="8">
        <f>A273</f>
        <v>0.50159999999999993</v>
      </c>
      <c r="M273" s="9">
        <f t="shared" ref="M273:M285" si="71">A$278</f>
        <v>9.0796934260429829</v>
      </c>
      <c r="N273">
        <f t="shared" ref="N273:N285" si="72">B$278</f>
        <v>4.55437422250316</v>
      </c>
      <c r="O273">
        <v>10.199999999999999</v>
      </c>
      <c r="P273">
        <f t="shared" ref="P273:P279" si="73">((M273*L273)-N273)*O273</f>
        <v>0</v>
      </c>
    </row>
    <row r="274" spans="1:16" x14ac:dyDescent="0.25">
      <c r="A274">
        <f>C274*D274</f>
        <v>2.4</v>
      </c>
      <c r="B274">
        <v>17.236889999999999</v>
      </c>
      <c r="C274">
        <v>120</v>
      </c>
      <c r="D274">
        <f>20/1000</f>
        <v>0.02</v>
      </c>
      <c r="L274">
        <v>0.51583599999999996</v>
      </c>
      <c r="M274" s="9">
        <f t="shared" si="71"/>
        <v>9.0796934260429829</v>
      </c>
      <c r="N274">
        <f t="shared" si="72"/>
        <v>4.55437422250316</v>
      </c>
      <c r="O274">
        <v>10.199999999999999</v>
      </c>
      <c r="P274">
        <f t="shared" si="73"/>
        <v>1.3184368592541078</v>
      </c>
    </row>
    <row r="275" spans="1:16" x14ac:dyDescent="0.25">
      <c r="L275">
        <v>0.48199999999999998</v>
      </c>
      <c r="M275" s="9">
        <f t="shared" si="71"/>
        <v>9.0796934260429829</v>
      </c>
      <c r="N275">
        <f t="shared" si="72"/>
        <v>4.55437422250316</v>
      </c>
      <c r="O275">
        <v>10.199999999999999</v>
      </c>
      <c r="P275">
        <f t="shared" si="73"/>
        <v>-1.8152123097345125</v>
      </c>
    </row>
    <row r="276" spans="1:16" x14ac:dyDescent="0.25">
      <c r="A276" t="s">
        <v>34</v>
      </c>
      <c r="B276" t="s">
        <v>35</v>
      </c>
      <c r="L276">
        <v>0.48299999999999998</v>
      </c>
      <c r="M276" s="9">
        <f t="shared" si="71"/>
        <v>9.0796934260429829</v>
      </c>
      <c r="N276">
        <f t="shared" si="72"/>
        <v>4.55437422250316</v>
      </c>
      <c r="O276">
        <v>10.199999999999999</v>
      </c>
      <c r="P276">
        <f t="shared" si="73"/>
        <v>-1.7225994367888775</v>
      </c>
    </row>
    <row r="277" spans="1:16" x14ac:dyDescent="0.25">
      <c r="A277" s="8">
        <f>B274-B273</f>
        <v>17.236889999999999</v>
      </c>
      <c r="B277" s="8">
        <f>A274-A273</f>
        <v>1.8984000000000001</v>
      </c>
      <c r="L277">
        <v>0.48399999999999999</v>
      </c>
      <c r="M277" s="9">
        <f t="shared" si="71"/>
        <v>9.0796934260429829</v>
      </c>
      <c r="N277">
        <f t="shared" si="72"/>
        <v>4.55437422250316</v>
      </c>
      <c r="O277">
        <v>10.199999999999999</v>
      </c>
      <c r="P277">
        <f t="shared" si="73"/>
        <v>-1.6299865638432336</v>
      </c>
    </row>
    <row r="278" spans="1:16" x14ac:dyDescent="0.25">
      <c r="A278">
        <f>A277/B277</f>
        <v>9.0796934260429829</v>
      </c>
      <c r="B278">
        <f>(A277/B277)*A273</f>
        <v>4.55437422250316</v>
      </c>
      <c r="L278">
        <v>0.48499999999999999</v>
      </c>
      <c r="M278" s="9">
        <f t="shared" si="71"/>
        <v>9.0796934260429829</v>
      </c>
      <c r="N278">
        <f t="shared" si="72"/>
        <v>4.55437422250316</v>
      </c>
      <c r="O278">
        <v>10.199999999999999</v>
      </c>
      <c r="P278">
        <f t="shared" si="73"/>
        <v>-1.5373736908975986</v>
      </c>
    </row>
    <row r="279" spans="1:16" x14ac:dyDescent="0.25">
      <c r="L279">
        <v>0.48599999999999999</v>
      </c>
      <c r="M279" s="9">
        <f t="shared" si="71"/>
        <v>9.0796934260429829</v>
      </c>
      <c r="N279">
        <f t="shared" si="72"/>
        <v>4.55437422250316</v>
      </c>
      <c r="O279">
        <v>10.199999999999999</v>
      </c>
      <c r="P279">
        <f t="shared" si="73"/>
        <v>-1.4447608179519547</v>
      </c>
    </row>
    <row r="280" spans="1:16" x14ac:dyDescent="0.25">
      <c r="L280">
        <f t="shared" ref="L280:L285" si="74">((P280/O280)+N280)/M280</f>
        <v>0.52319527003523536</v>
      </c>
      <c r="M280" s="9">
        <f t="shared" si="71"/>
        <v>9.0796934260429829</v>
      </c>
      <c r="N280">
        <f t="shared" si="72"/>
        <v>4.55437422250316</v>
      </c>
      <c r="O280">
        <v>10.199999999999999</v>
      </c>
      <c r="P280">
        <v>2</v>
      </c>
    </row>
    <row r="281" spans="1:16" x14ac:dyDescent="0.25">
      <c r="L281">
        <f t="shared" si="74"/>
        <v>0.54479054007047067</v>
      </c>
      <c r="M281" s="9">
        <f t="shared" si="71"/>
        <v>9.0796934260429829</v>
      </c>
      <c r="N281">
        <f t="shared" si="72"/>
        <v>4.55437422250316</v>
      </c>
      <c r="O281">
        <v>10.199999999999999</v>
      </c>
      <c r="P281">
        <v>4</v>
      </c>
    </row>
    <row r="282" spans="1:16" x14ac:dyDescent="0.25">
      <c r="L282">
        <f t="shared" si="74"/>
        <v>0.56638581010570588</v>
      </c>
      <c r="M282" s="9">
        <f t="shared" si="71"/>
        <v>9.0796934260429829</v>
      </c>
      <c r="N282">
        <f t="shared" si="72"/>
        <v>4.55437422250316</v>
      </c>
      <c r="O282">
        <v>10.199999999999999</v>
      </c>
      <c r="P282">
        <v>6</v>
      </c>
    </row>
    <row r="283" spans="1:16" x14ac:dyDescent="0.25">
      <c r="L283">
        <f t="shared" si="74"/>
        <v>0.58798108014094119</v>
      </c>
      <c r="M283" s="9">
        <f t="shared" si="71"/>
        <v>9.0796934260429829</v>
      </c>
      <c r="N283">
        <f t="shared" si="72"/>
        <v>4.55437422250316</v>
      </c>
      <c r="O283">
        <v>10.199999999999999</v>
      </c>
      <c r="P283">
        <v>8</v>
      </c>
    </row>
    <row r="284" spans="1:16" x14ac:dyDescent="0.25">
      <c r="L284">
        <f t="shared" si="74"/>
        <v>0.63117162021141182</v>
      </c>
      <c r="M284" s="9">
        <f t="shared" si="71"/>
        <v>9.0796934260429829</v>
      </c>
      <c r="N284">
        <f t="shared" si="72"/>
        <v>4.55437422250316</v>
      </c>
      <c r="O284">
        <v>10.199999999999999</v>
      </c>
      <c r="P284">
        <v>12</v>
      </c>
    </row>
    <row r="285" spans="1:16" x14ac:dyDescent="0.25">
      <c r="L285">
        <f t="shared" si="74"/>
        <v>0.65276689024664714</v>
      </c>
      <c r="M285" s="9">
        <f t="shared" si="71"/>
        <v>9.0796934260429829</v>
      </c>
      <c r="N285">
        <f t="shared" si="72"/>
        <v>4.55437422250316</v>
      </c>
      <c r="O285">
        <v>10.199999999999999</v>
      </c>
      <c r="P285">
        <v>14</v>
      </c>
    </row>
    <row r="286" spans="1:16" x14ac:dyDescent="0.25">
      <c r="A286" s="17">
        <v>4.1900000000000004</v>
      </c>
      <c r="B286" s="17"/>
      <c r="C286" s="17"/>
      <c r="D286" s="17"/>
      <c r="L286" s="17" t="s">
        <v>27</v>
      </c>
      <c r="M286" s="17"/>
      <c r="N286" s="17"/>
      <c r="O286" s="17"/>
      <c r="P286" s="17"/>
    </row>
    <row r="287" spans="1:16" x14ac:dyDescent="0.25">
      <c r="A287" t="s">
        <v>0</v>
      </c>
      <c r="B287" t="s">
        <v>1</v>
      </c>
      <c r="C287" t="s">
        <v>2</v>
      </c>
      <c r="D287" t="s">
        <v>3</v>
      </c>
      <c r="L287" t="s">
        <v>0</v>
      </c>
      <c r="M287" t="s">
        <v>28</v>
      </c>
      <c r="N287" t="s">
        <v>29</v>
      </c>
      <c r="O287" t="s">
        <v>30</v>
      </c>
      <c r="P287" t="s">
        <v>31</v>
      </c>
    </row>
    <row r="288" spans="1:16" x14ac:dyDescent="0.25">
      <c r="A288" s="8">
        <f>(0.48)+((C288*D288)-(A$3))</f>
        <v>0.50280000000000002</v>
      </c>
      <c r="B288">
        <v>0</v>
      </c>
      <c r="C288">
        <v>120</v>
      </c>
      <c r="D288">
        <f>A286/1000</f>
        <v>4.1900000000000001E-3</v>
      </c>
      <c r="L288" s="8">
        <f>A288</f>
        <v>0.50280000000000002</v>
      </c>
      <c r="M288" s="9">
        <f t="shared" ref="M288:M300" si="75">A$293</f>
        <v>9.0854364326375716</v>
      </c>
      <c r="N288">
        <f t="shared" ref="N288:N300" si="76">B$293</f>
        <v>4.5681574383301715</v>
      </c>
      <c r="O288">
        <v>10.199999999999999</v>
      </c>
      <c r="P288">
        <f t="shared" ref="P288:P294" si="77">((M288*L288)-N288)*O288</f>
        <v>0</v>
      </c>
    </row>
    <row r="289" spans="1:16" x14ac:dyDescent="0.25">
      <c r="A289">
        <f>C289*D289</f>
        <v>2.4</v>
      </c>
      <c r="B289">
        <v>17.236889999999999</v>
      </c>
      <c r="C289">
        <v>120</v>
      </c>
      <c r="D289">
        <f>20/1000</f>
        <v>0.02</v>
      </c>
      <c r="L289">
        <v>0.51583599999999996</v>
      </c>
      <c r="M289" s="9">
        <f t="shared" si="75"/>
        <v>9.0854364326375716</v>
      </c>
      <c r="N289">
        <f t="shared" si="76"/>
        <v>4.5681574383301715</v>
      </c>
      <c r="O289">
        <v>10.199999999999999</v>
      </c>
      <c r="P289">
        <f t="shared" si="77"/>
        <v>1.2080650432258007</v>
      </c>
    </row>
    <row r="290" spans="1:16" x14ac:dyDescent="0.25">
      <c r="L290">
        <v>0.48199999999999998</v>
      </c>
      <c r="M290" s="9">
        <f t="shared" si="75"/>
        <v>9.0854364326375716</v>
      </c>
      <c r="N290">
        <f t="shared" si="76"/>
        <v>4.5681574383301715</v>
      </c>
      <c r="O290">
        <v>10.199999999999999</v>
      </c>
      <c r="P290">
        <f t="shared" si="77"/>
        <v>-1.9275661935483919</v>
      </c>
    </row>
    <row r="291" spans="1:16" x14ac:dyDescent="0.25">
      <c r="A291" t="s">
        <v>34</v>
      </c>
      <c r="B291" t="s">
        <v>35</v>
      </c>
      <c r="L291">
        <v>0.48299999999999998</v>
      </c>
      <c r="M291" s="9">
        <f t="shared" si="75"/>
        <v>9.0854364326375716</v>
      </c>
      <c r="N291">
        <f t="shared" si="76"/>
        <v>4.5681574383301715</v>
      </c>
      <c r="O291">
        <v>10.199999999999999</v>
      </c>
      <c r="P291">
        <f t="shared" si="77"/>
        <v>-1.8348947419354908</v>
      </c>
    </row>
    <row r="292" spans="1:16" x14ac:dyDescent="0.25">
      <c r="A292" s="8">
        <f>B289-B288</f>
        <v>17.236889999999999</v>
      </c>
      <c r="B292" s="8">
        <f>A289-A288</f>
        <v>1.8971999999999998</v>
      </c>
      <c r="L292">
        <v>0.48399999999999999</v>
      </c>
      <c r="M292" s="9">
        <f t="shared" si="75"/>
        <v>9.0854364326375716</v>
      </c>
      <c r="N292">
        <f t="shared" si="76"/>
        <v>4.5681574383301715</v>
      </c>
      <c r="O292">
        <v>10.199999999999999</v>
      </c>
      <c r="P292">
        <f t="shared" si="77"/>
        <v>-1.7422232903225896</v>
      </c>
    </row>
    <row r="293" spans="1:16" x14ac:dyDescent="0.25">
      <c r="A293">
        <f>A292/B292</f>
        <v>9.0854364326375716</v>
      </c>
      <c r="B293">
        <f>(A292/B292)*A288</f>
        <v>4.5681574383301715</v>
      </c>
      <c r="L293">
        <v>0.48499999999999999</v>
      </c>
      <c r="M293" s="9">
        <f t="shared" si="75"/>
        <v>9.0854364326375716</v>
      </c>
      <c r="N293">
        <f t="shared" si="76"/>
        <v>4.5681574383301715</v>
      </c>
      <c r="O293">
        <v>10.199999999999999</v>
      </c>
      <c r="P293">
        <f t="shared" si="77"/>
        <v>-1.6495518387096793</v>
      </c>
    </row>
    <row r="294" spans="1:16" x14ac:dyDescent="0.25">
      <c r="L294">
        <v>0.48599999999999999</v>
      </c>
      <c r="M294" s="9">
        <f t="shared" si="75"/>
        <v>9.0854364326375716</v>
      </c>
      <c r="N294">
        <f t="shared" si="76"/>
        <v>4.5681574383301715</v>
      </c>
      <c r="O294">
        <v>10.199999999999999</v>
      </c>
      <c r="P294">
        <f t="shared" si="77"/>
        <v>-1.5568803870967782</v>
      </c>
    </row>
    <row r="295" spans="1:16" x14ac:dyDescent="0.25">
      <c r="L295">
        <f t="shared" ref="L295:L300" si="78">((P295/O295)+N295)/M295</f>
        <v>0.52438161942206518</v>
      </c>
      <c r="M295" s="9">
        <f t="shared" si="75"/>
        <v>9.0854364326375716</v>
      </c>
      <c r="N295">
        <f t="shared" si="76"/>
        <v>4.5681574383301715</v>
      </c>
      <c r="O295">
        <v>10.199999999999999</v>
      </c>
      <c r="P295">
        <v>2</v>
      </c>
    </row>
    <row r="296" spans="1:16" x14ac:dyDescent="0.25">
      <c r="L296">
        <f t="shared" si="78"/>
        <v>0.54596323884413034</v>
      </c>
      <c r="M296" s="9">
        <f t="shared" si="75"/>
        <v>9.0854364326375716</v>
      </c>
      <c r="N296">
        <f t="shared" si="76"/>
        <v>4.5681574383301715</v>
      </c>
      <c r="O296">
        <v>10.199999999999999</v>
      </c>
      <c r="P296">
        <v>4</v>
      </c>
    </row>
    <row r="297" spans="1:16" x14ac:dyDescent="0.25">
      <c r="L297">
        <f t="shared" si="78"/>
        <v>0.56754485826619538</v>
      </c>
      <c r="M297" s="9">
        <f t="shared" si="75"/>
        <v>9.0854364326375716</v>
      </c>
      <c r="N297">
        <f t="shared" si="76"/>
        <v>4.5681574383301715</v>
      </c>
      <c r="O297">
        <v>10.199999999999999</v>
      </c>
      <c r="P297">
        <v>6</v>
      </c>
    </row>
    <row r="298" spans="1:16" x14ac:dyDescent="0.25">
      <c r="L298">
        <f t="shared" si="78"/>
        <v>0.58912647768826054</v>
      </c>
      <c r="M298" s="9">
        <f t="shared" si="75"/>
        <v>9.0854364326375716</v>
      </c>
      <c r="N298">
        <f t="shared" si="76"/>
        <v>4.5681574383301715</v>
      </c>
      <c r="O298">
        <v>10.199999999999999</v>
      </c>
      <c r="P298">
        <v>8</v>
      </c>
    </row>
    <row r="299" spans="1:16" x14ac:dyDescent="0.25">
      <c r="L299">
        <f t="shared" si="78"/>
        <v>0.63228971653239074</v>
      </c>
      <c r="M299" s="9">
        <f t="shared" si="75"/>
        <v>9.0854364326375716</v>
      </c>
      <c r="N299">
        <f t="shared" si="76"/>
        <v>4.5681574383301715</v>
      </c>
      <c r="O299">
        <v>10.199999999999999</v>
      </c>
      <c r="P299">
        <v>12</v>
      </c>
    </row>
    <row r="300" spans="1:16" x14ac:dyDescent="0.25">
      <c r="L300">
        <f t="shared" si="78"/>
        <v>0.6538713359544559</v>
      </c>
      <c r="M300" s="9">
        <f t="shared" si="75"/>
        <v>9.0854364326375716</v>
      </c>
      <c r="N300">
        <f t="shared" si="76"/>
        <v>4.5681574383301715</v>
      </c>
      <c r="O300">
        <v>10.199999999999999</v>
      </c>
      <c r="P300">
        <v>14</v>
      </c>
    </row>
    <row r="301" spans="1:16" x14ac:dyDescent="0.25">
      <c r="A301" s="17">
        <v>4.2</v>
      </c>
      <c r="B301" s="17"/>
      <c r="C301" s="17"/>
      <c r="D301" s="17"/>
      <c r="L301" s="17" t="s">
        <v>27</v>
      </c>
      <c r="M301" s="17"/>
      <c r="N301" s="17"/>
      <c r="O301" s="17"/>
      <c r="P301" s="17"/>
    </row>
    <row r="302" spans="1:16" x14ac:dyDescent="0.25">
      <c r="A302" t="s">
        <v>0</v>
      </c>
      <c r="B302" t="s">
        <v>1</v>
      </c>
      <c r="C302" t="s">
        <v>2</v>
      </c>
      <c r="D302" t="s">
        <v>3</v>
      </c>
      <c r="L302" t="s">
        <v>0</v>
      </c>
      <c r="M302" t="s">
        <v>28</v>
      </c>
      <c r="N302" t="s">
        <v>29</v>
      </c>
      <c r="O302" t="s">
        <v>30</v>
      </c>
      <c r="P302" t="s">
        <v>31</v>
      </c>
    </row>
    <row r="303" spans="1:16" x14ac:dyDescent="0.25">
      <c r="A303" s="8">
        <f>(0.48)+((C303*D303)-(0.48))</f>
        <v>0.50400000000000011</v>
      </c>
      <c r="B303">
        <v>0</v>
      </c>
      <c r="C303">
        <v>120</v>
      </c>
      <c r="D303">
        <f>A301/1000</f>
        <v>4.2000000000000006E-3</v>
      </c>
      <c r="L303" s="8">
        <f>A303</f>
        <v>0.50400000000000011</v>
      </c>
      <c r="M303" s="9">
        <f t="shared" ref="M303:M315" si="79">A$308</f>
        <v>9.091186708860759</v>
      </c>
      <c r="N303">
        <f t="shared" ref="N303:N315" si="80">B$308</f>
        <v>4.5819581012658235</v>
      </c>
      <c r="O303">
        <v>10.199999999999999</v>
      </c>
      <c r="P303">
        <f t="shared" ref="P303:P309" si="81">((M303*L303)-N303)*O303</f>
        <v>0</v>
      </c>
    </row>
    <row r="304" spans="1:16" x14ac:dyDescent="0.25">
      <c r="A304">
        <f>C304*D304</f>
        <v>2.4</v>
      </c>
      <c r="B304">
        <v>17.236889999999999</v>
      </c>
      <c r="C304">
        <v>120</v>
      </c>
      <c r="D304">
        <f>20/1000</f>
        <v>0.02</v>
      </c>
      <c r="L304">
        <v>0.49597200000000002</v>
      </c>
      <c r="M304" s="9">
        <f t="shared" si="79"/>
        <v>9.091186708860759</v>
      </c>
      <c r="N304">
        <f t="shared" si="80"/>
        <v>4.5819581012658235</v>
      </c>
      <c r="O304">
        <v>10.199999999999999</v>
      </c>
      <c r="P304">
        <f t="shared" si="81"/>
        <v>-0.74443727836709295</v>
      </c>
    </row>
    <row r="305" spans="1:16" x14ac:dyDescent="0.25">
      <c r="L305">
        <v>0.48199999999999998</v>
      </c>
      <c r="M305" s="9">
        <f t="shared" si="79"/>
        <v>9.091186708860759</v>
      </c>
      <c r="N305">
        <f t="shared" si="80"/>
        <v>4.5819581012658235</v>
      </c>
      <c r="O305">
        <v>10.199999999999999</v>
      </c>
      <c r="P305">
        <f t="shared" si="81"/>
        <v>-2.0400622974683627</v>
      </c>
    </row>
    <row r="306" spans="1:16" x14ac:dyDescent="0.25">
      <c r="A306" t="s">
        <v>34</v>
      </c>
      <c r="B306" t="s">
        <v>35</v>
      </c>
      <c r="L306">
        <v>0.48299999999999998</v>
      </c>
      <c r="M306" s="9">
        <f t="shared" si="79"/>
        <v>9.091186708860759</v>
      </c>
      <c r="N306">
        <f t="shared" si="80"/>
        <v>4.5819581012658235</v>
      </c>
      <c r="O306">
        <v>10.199999999999999</v>
      </c>
      <c r="P306">
        <f t="shared" si="81"/>
        <v>-1.947332193037985</v>
      </c>
    </row>
    <row r="307" spans="1:16" x14ac:dyDescent="0.25">
      <c r="A307" s="8">
        <f>B304-B303</f>
        <v>17.236889999999999</v>
      </c>
      <c r="B307" s="8">
        <f>A304-A303</f>
        <v>1.8959999999999999</v>
      </c>
      <c r="L307">
        <v>0.48399999999999999</v>
      </c>
      <c r="M307" s="9">
        <f t="shared" si="79"/>
        <v>9.091186708860759</v>
      </c>
      <c r="N307">
        <f t="shared" si="80"/>
        <v>4.5819581012658235</v>
      </c>
      <c r="O307">
        <v>10.199999999999999</v>
      </c>
      <c r="P307">
        <f t="shared" si="81"/>
        <v>-1.8546020886076073</v>
      </c>
    </row>
    <row r="308" spans="1:16" x14ac:dyDescent="0.25">
      <c r="A308">
        <f>A307/B307</f>
        <v>9.091186708860759</v>
      </c>
      <c r="B308">
        <f>(A307/B307)*A303</f>
        <v>4.5819581012658235</v>
      </c>
      <c r="L308">
        <v>0.48499999999999999</v>
      </c>
      <c r="M308" s="9">
        <f t="shared" si="79"/>
        <v>9.091186708860759</v>
      </c>
      <c r="N308">
        <f t="shared" si="80"/>
        <v>4.5819581012658235</v>
      </c>
      <c r="O308">
        <v>10.199999999999999</v>
      </c>
      <c r="P308">
        <f t="shared" si="81"/>
        <v>-1.7618719841772297</v>
      </c>
    </row>
    <row r="309" spans="1:16" x14ac:dyDescent="0.25">
      <c r="L309">
        <v>0.48599999999999999</v>
      </c>
      <c r="M309" s="9">
        <f t="shared" si="79"/>
        <v>9.091186708860759</v>
      </c>
      <c r="N309">
        <f t="shared" si="80"/>
        <v>4.5819581012658235</v>
      </c>
      <c r="O309">
        <v>10.199999999999999</v>
      </c>
      <c r="P309">
        <f t="shared" si="81"/>
        <v>-1.6691418797468429</v>
      </c>
    </row>
    <row r="310" spans="1:16" x14ac:dyDescent="0.25">
      <c r="L310">
        <f t="shared" ref="L310:L315" si="82">((P310/O310)+N310)/M310</f>
        <v>0.525567968808895</v>
      </c>
      <c r="M310" s="9">
        <f t="shared" si="79"/>
        <v>9.091186708860759</v>
      </c>
      <c r="N310">
        <f t="shared" si="80"/>
        <v>4.5819581012658235</v>
      </c>
      <c r="O310">
        <v>10.199999999999999</v>
      </c>
      <c r="P310">
        <v>2</v>
      </c>
    </row>
    <row r="311" spans="1:16" x14ac:dyDescent="0.25">
      <c r="L311">
        <f t="shared" si="82"/>
        <v>0.54713593761779</v>
      </c>
      <c r="M311" s="9">
        <f t="shared" si="79"/>
        <v>9.091186708860759</v>
      </c>
      <c r="N311">
        <f t="shared" si="80"/>
        <v>4.5819581012658235</v>
      </c>
      <c r="O311">
        <v>10.199999999999999</v>
      </c>
      <c r="P311">
        <v>4</v>
      </c>
    </row>
    <row r="312" spans="1:16" x14ac:dyDescent="0.25">
      <c r="L312">
        <f t="shared" si="82"/>
        <v>0.56870390642668489</v>
      </c>
      <c r="M312" s="9">
        <f t="shared" si="79"/>
        <v>9.091186708860759</v>
      </c>
      <c r="N312">
        <f t="shared" si="80"/>
        <v>4.5819581012658235</v>
      </c>
      <c r="O312">
        <v>10.199999999999999</v>
      </c>
      <c r="P312">
        <v>6</v>
      </c>
    </row>
    <row r="313" spans="1:16" x14ac:dyDescent="0.25">
      <c r="L313">
        <f t="shared" si="82"/>
        <v>0.59027187523557978</v>
      </c>
      <c r="M313" s="9">
        <f t="shared" si="79"/>
        <v>9.091186708860759</v>
      </c>
      <c r="N313">
        <f t="shared" si="80"/>
        <v>4.5819581012658235</v>
      </c>
      <c r="O313">
        <v>10.199999999999999</v>
      </c>
      <c r="P313">
        <v>8</v>
      </c>
    </row>
    <row r="314" spans="1:16" x14ac:dyDescent="0.25">
      <c r="L314">
        <f t="shared" si="82"/>
        <v>0.63340781285336978</v>
      </c>
      <c r="M314" s="9">
        <f t="shared" si="79"/>
        <v>9.091186708860759</v>
      </c>
      <c r="N314">
        <f t="shared" si="80"/>
        <v>4.5819581012658235</v>
      </c>
      <c r="O314">
        <v>10.199999999999999</v>
      </c>
      <c r="P314">
        <v>12</v>
      </c>
    </row>
    <row r="315" spans="1:16" x14ac:dyDescent="0.25">
      <c r="L315">
        <f t="shared" si="82"/>
        <v>0.65497578166226456</v>
      </c>
      <c r="M315" s="9">
        <f t="shared" si="79"/>
        <v>9.091186708860759</v>
      </c>
      <c r="N315">
        <f t="shared" si="80"/>
        <v>4.5819581012658235</v>
      </c>
      <c r="O315">
        <v>10.199999999999999</v>
      </c>
      <c r="P315">
        <v>14</v>
      </c>
    </row>
    <row r="316" spans="1:16" x14ac:dyDescent="0.25">
      <c r="A316" s="17">
        <v>4.08</v>
      </c>
      <c r="B316" s="17"/>
      <c r="C316" s="17"/>
      <c r="D316" s="17"/>
      <c r="L316" s="17" t="s">
        <v>27</v>
      </c>
      <c r="M316" s="17"/>
      <c r="N316" s="17"/>
      <c r="O316" s="17"/>
      <c r="P316" s="17"/>
    </row>
    <row r="317" spans="1:16" x14ac:dyDescent="0.25">
      <c r="A317" t="s">
        <v>0</v>
      </c>
      <c r="B317" t="s">
        <v>1</v>
      </c>
      <c r="C317" t="s">
        <v>2</v>
      </c>
      <c r="D317" t="s">
        <v>3</v>
      </c>
      <c r="L317" t="s">
        <v>0</v>
      </c>
      <c r="M317" t="s">
        <v>28</v>
      </c>
      <c r="N317" t="s">
        <v>29</v>
      </c>
      <c r="O317" t="s">
        <v>30</v>
      </c>
      <c r="P317" t="s">
        <v>31</v>
      </c>
    </row>
    <row r="318" spans="1:16" x14ac:dyDescent="0.25">
      <c r="A318" s="8">
        <f>(0.48)+((C318*D318)-(0.48))</f>
        <v>0.48960000000000004</v>
      </c>
      <c r="B318">
        <v>0</v>
      </c>
      <c r="C318">
        <v>120</v>
      </c>
      <c r="D318">
        <f>A316/1000</f>
        <v>4.0800000000000003E-3</v>
      </c>
      <c r="L318" s="8">
        <f>A318</f>
        <v>0.48960000000000004</v>
      </c>
      <c r="M318" s="9">
        <f t="shared" ref="M318:M330" si="83">A$323</f>
        <v>9.0226601758793965</v>
      </c>
      <c r="N318">
        <f t="shared" ref="N318:N330" si="84">B$323</f>
        <v>4.4174944221105532</v>
      </c>
      <c r="O318">
        <v>10.199999999999999</v>
      </c>
      <c r="P318">
        <f t="shared" ref="P318:P324" si="85">((M318*L318)-N318)*O318</f>
        <v>0</v>
      </c>
    </row>
    <row r="319" spans="1:16" x14ac:dyDescent="0.25">
      <c r="A319">
        <f>C319*D319</f>
        <v>2.4</v>
      </c>
      <c r="B319">
        <v>17.236889999999999</v>
      </c>
      <c r="C319">
        <v>120</v>
      </c>
      <c r="D319">
        <f>20/1000</f>
        <v>0.02</v>
      </c>
      <c r="L319">
        <v>0.49597200000000002</v>
      </c>
      <c r="M319" s="9">
        <f t="shared" si="83"/>
        <v>9.0226601758793965</v>
      </c>
      <c r="N319">
        <f t="shared" si="84"/>
        <v>4.4174944221105532</v>
      </c>
      <c r="O319">
        <v>10.199999999999999</v>
      </c>
      <c r="P319">
        <f t="shared" si="85"/>
        <v>0.58642238453516826</v>
      </c>
    </row>
    <row r="320" spans="1:16" x14ac:dyDescent="0.25">
      <c r="L320">
        <v>0.48199999999999998</v>
      </c>
      <c r="M320" s="9">
        <f t="shared" si="83"/>
        <v>9.0226601758793965</v>
      </c>
      <c r="N320">
        <f t="shared" si="84"/>
        <v>4.4174944221105532</v>
      </c>
      <c r="O320">
        <v>10.199999999999999</v>
      </c>
      <c r="P320">
        <f t="shared" si="85"/>
        <v>-0.69943661683417968</v>
      </c>
    </row>
    <row r="321" spans="1:16" x14ac:dyDescent="0.25">
      <c r="A321" t="s">
        <v>34</v>
      </c>
      <c r="B321" t="s">
        <v>35</v>
      </c>
      <c r="L321">
        <v>0.48299999999999998</v>
      </c>
      <c r="M321" s="9">
        <f t="shared" si="83"/>
        <v>9.0226601758793965</v>
      </c>
      <c r="N321">
        <f t="shared" si="84"/>
        <v>4.4174944221105532</v>
      </c>
      <c r="O321">
        <v>10.199999999999999</v>
      </c>
      <c r="P321">
        <f t="shared" si="85"/>
        <v>-0.60740548304021225</v>
      </c>
    </row>
    <row r="322" spans="1:16" x14ac:dyDescent="0.25">
      <c r="A322" s="8">
        <f>B319-B318</f>
        <v>17.236889999999999</v>
      </c>
      <c r="B322" s="8">
        <f>A319-A318</f>
        <v>1.9103999999999999</v>
      </c>
      <c r="L322">
        <v>0.48399999999999999</v>
      </c>
      <c r="M322" s="9">
        <f t="shared" si="83"/>
        <v>9.0226601758793965</v>
      </c>
      <c r="N322">
        <f t="shared" si="84"/>
        <v>4.4174944221105532</v>
      </c>
      <c r="O322">
        <v>10.199999999999999</v>
      </c>
      <c r="P322">
        <f t="shared" si="85"/>
        <v>-0.51537434924623571</v>
      </c>
    </row>
    <row r="323" spans="1:16" x14ac:dyDescent="0.25">
      <c r="A323">
        <f>A322/B322</f>
        <v>9.0226601758793965</v>
      </c>
      <c r="B323">
        <f>(A322/B322)*A318</f>
        <v>4.4174944221105532</v>
      </c>
      <c r="L323">
        <v>0.48499999999999999</v>
      </c>
      <c r="M323" s="9">
        <f t="shared" si="83"/>
        <v>9.0226601758793965</v>
      </c>
      <c r="N323">
        <f t="shared" si="84"/>
        <v>4.4174944221105532</v>
      </c>
      <c r="O323">
        <v>10.199999999999999</v>
      </c>
      <c r="P323">
        <f t="shared" si="85"/>
        <v>-0.42334321545226827</v>
      </c>
    </row>
    <row r="324" spans="1:16" x14ac:dyDescent="0.25">
      <c r="L324">
        <v>0.48599999999999999</v>
      </c>
      <c r="M324" s="9">
        <f t="shared" si="83"/>
        <v>9.0226601758793965</v>
      </c>
      <c r="N324">
        <f t="shared" si="84"/>
        <v>4.4174944221105532</v>
      </c>
      <c r="O324">
        <v>10.199999999999999</v>
      </c>
      <c r="P324">
        <f t="shared" si="85"/>
        <v>-0.33131208165830084</v>
      </c>
    </row>
    <row r="325" spans="1:16" x14ac:dyDescent="0.25">
      <c r="L325">
        <f t="shared" ref="L325:L330" si="86">((P325/O325)+N325)/M325</f>
        <v>0.51133177616693726</v>
      </c>
      <c r="M325" s="9">
        <f t="shared" si="83"/>
        <v>9.0226601758793965</v>
      </c>
      <c r="N325">
        <f t="shared" si="84"/>
        <v>4.4174944221105532</v>
      </c>
      <c r="O325">
        <v>10.199999999999999</v>
      </c>
      <c r="P325">
        <v>2</v>
      </c>
    </row>
    <row r="326" spans="1:16" x14ac:dyDescent="0.25">
      <c r="L326">
        <f t="shared" si="86"/>
        <v>0.53306355233387448</v>
      </c>
      <c r="M326" s="9">
        <f t="shared" si="83"/>
        <v>9.0226601758793965</v>
      </c>
      <c r="N326">
        <f t="shared" si="84"/>
        <v>4.4174944221105532</v>
      </c>
      <c r="O326">
        <v>10.199999999999999</v>
      </c>
      <c r="P326">
        <v>4</v>
      </c>
    </row>
    <row r="327" spans="1:16" x14ac:dyDescent="0.25">
      <c r="L327">
        <f t="shared" si="86"/>
        <v>0.55479532850081159</v>
      </c>
      <c r="M327" s="9">
        <f t="shared" si="83"/>
        <v>9.0226601758793965</v>
      </c>
      <c r="N327">
        <f t="shared" si="84"/>
        <v>4.4174944221105532</v>
      </c>
      <c r="O327">
        <v>10.199999999999999</v>
      </c>
      <c r="P327">
        <v>6</v>
      </c>
    </row>
    <row r="328" spans="1:16" x14ac:dyDescent="0.25">
      <c r="L328">
        <f t="shared" si="86"/>
        <v>0.5765271046677487</v>
      </c>
      <c r="M328" s="9">
        <f t="shared" si="83"/>
        <v>9.0226601758793965</v>
      </c>
      <c r="N328">
        <f t="shared" si="84"/>
        <v>4.4174944221105532</v>
      </c>
      <c r="O328">
        <v>10.199999999999999</v>
      </c>
      <c r="P328">
        <v>8</v>
      </c>
    </row>
    <row r="329" spans="1:16" x14ac:dyDescent="0.25">
      <c r="L329">
        <f t="shared" si="86"/>
        <v>0.61999065700162315</v>
      </c>
      <c r="M329" s="9">
        <f t="shared" si="83"/>
        <v>9.0226601758793965</v>
      </c>
      <c r="N329">
        <f t="shared" si="84"/>
        <v>4.4174944221105532</v>
      </c>
      <c r="O329">
        <v>10.199999999999999</v>
      </c>
      <c r="P329">
        <v>12</v>
      </c>
    </row>
    <row r="330" spans="1:16" x14ac:dyDescent="0.25">
      <c r="L330">
        <f t="shared" si="86"/>
        <v>0.64172243316856026</v>
      </c>
      <c r="M330" s="9">
        <f t="shared" si="83"/>
        <v>9.0226601758793965</v>
      </c>
      <c r="N330">
        <f t="shared" si="84"/>
        <v>4.4174944221105532</v>
      </c>
      <c r="O330">
        <v>10.199999999999999</v>
      </c>
      <c r="P330">
        <v>14</v>
      </c>
    </row>
    <row r="331" spans="1:16" x14ac:dyDescent="0.25">
      <c r="A331" s="17">
        <v>4.12</v>
      </c>
      <c r="B331" s="17"/>
      <c r="C331" s="17"/>
      <c r="D331" s="17"/>
      <c r="L331" s="17" t="s">
        <v>27</v>
      </c>
      <c r="M331" s="17"/>
      <c r="N331" s="17"/>
      <c r="O331" s="17"/>
      <c r="P331" s="17"/>
    </row>
    <row r="332" spans="1:16" x14ac:dyDescent="0.25">
      <c r="A332" t="s">
        <v>0</v>
      </c>
      <c r="B332" t="s">
        <v>1</v>
      </c>
      <c r="C332" t="s">
        <v>2</v>
      </c>
      <c r="D332" t="s">
        <v>3</v>
      </c>
      <c r="L332" t="s">
        <v>0</v>
      </c>
      <c r="M332" t="s">
        <v>28</v>
      </c>
      <c r="N332" t="s">
        <v>29</v>
      </c>
      <c r="O332" t="s">
        <v>30</v>
      </c>
      <c r="P332" t="s">
        <v>31</v>
      </c>
    </row>
    <row r="333" spans="1:16" x14ac:dyDescent="0.25">
      <c r="A333" s="1">
        <f>(0.48)+((C333*D333)-(0.48))</f>
        <v>0.49440000000000006</v>
      </c>
      <c r="B333">
        <v>0</v>
      </c>
      <c r="C333">
        <v>120</v>
      </c>
      <c r="D333">
        <f>A331/1000</f>
        <v>4.1200000000000004E-3</v>
      </c>
      <c r="L333" s="8">
        <f>A333</f>
        <v>0.49440000000000006</v>
      </c>
      <c r="M333" s="9">
        <f t="shared" ref="M333:M345" si="87">A$338</f>
        <v>9.0453872795969783</v>
      </c>
      <c r="N333">
        <f t="shared" ref="N333:N345" si="88">B$338</f>
        <v>4.4720394710327467</v>
      </c>
      <c r="O333">
        <v>10.199999999999999</v>
      </c>
      <c r="P333">
        <f t="shared" ref="P333:P339" si="89">((M333*L333)-N333)*O333</f>
        <v>0</v>
      </c>
    </row>
    <row r="334" spans="1:16" x14ac:dyDescent="0.25">
      <c r="A334">
        <f>C334*D334</f>
        <v>2.4</v>
      </c>
      <c r="B334">
        <v>17.236889999999999</v>
      </c>
      <c r="C334">
        <v>120</v>
      </c>
      <c r="D334">
        <f>20/1000</f>
        <v>0.02</v>
      </c>
      <c r="L334">
        <v>0.56799999999999995</v>
      </c>
      <c r="M334" s="9">
        <f t="shared" si="87"/>
        <v>9.0453872795969783</v>
      </c>
      <c r="N334">
        <f t="shared" si="88"/>
        <v>4.4720394710327467</v>
      </c>
      <c r="O334">
        <v>10.199999999999999</v>
      </c>
      <c r="P334">
        <f t="shared" si="89"/>
        <v>6.7905531385390354</v>
      </c>
    </row>
    <row r="335" spans="1:16" x14ac:dyDescent="0.25">
      <c r="L335">
        <v>0.48199999999999998</v>
      </c>
      <c r="M335" s="9">
        <f t="shared" si="87"/>
        <v>9.0453872795969783</v>
      </c>
      <c r="N335">
        <f t="shared" si="88"/>
        <v>4.4720394710327467</v>
      </c>
      <c r="O335">
        <v>10.199999999999999</v>
      </c>
      <c r="P335">
        <f t="shared" si="89"/>
        <v>-1.1440605831234365</v>
      </c>
    </row>
    <row r="336" spans="1:16" x14ac:dyDescent="0.25">
      <c r="A336" t="s">
        <v>34</v>
      </c>
      <c r="B336" t="s">
        <v>35</v>
      </c>
      <c r="L336">
        <v>0.48299999999999998</v>
      </c>
      <c r="M336" s="9">
        <f t="shared" si="87"/>
        <v>9.0453872795969783</v>
      </c>
      <c r="N336">
        <f t="shared" si="88"/>
        <v>4.4720394710327467</v>
      </c>
      <c r="O336">
        <v>10.199999999999999</v>
      </c>
      <c r="P336">
        <f t="shared" si="89"/>
        <v>-1.0517976328715446</v>
      </c>
    </row>
    <row r="337" spans="1:16" x14ac:dyDescent="0.25">
      <c r="A337" s="8">
        <f>B334-B333</f>
        <v>17.236889999999999</v>
      </c>
      <c r="B337" s="8">
        <f>A334-A333</f>
        <v>1.9055999999999997</v>
      </c>
      <c r="L337">
        <v>0.48399999999999999</v>
      </c>
      <c r="M337" s="9">
        <f t="shared" si="87"/>
        <v>9.0453872795969783</v>
      </c>
      <c r="N337">
        <f t="shared" si="88"/>
        <v>4.4720394710327467</v>
      </c>
      <c r="O337">
        <v>10.199999999999999</v>
      </c>
      <c r="P337">
        <f t="shared" si="89"/>
        <v>-0.95953468261965269</v>
      </c>
    </row>
    <row r="338" spans="1:16" x14ac:dyDescent="0.25">
      <c r="A338">
        <f>A337/B337</f>
        <v>9.0453872795969783</v>
      </c>
      <c r="B338">
        <f>(A337/B337)*A333</f>
        <v>4.4720394710327467</v>
      </c>
      <c r="L338">
        <v>0.48499999999999999</v>
      </c>
      <c r="M338" s="9">
        <f t="shared" si="87"/>
        <v>9.0453872795969783</v>
      </c>
      <c r="N338">
        <f t="shared" si="88"/>
        <v>4.4720394710327467</v>
      </c>
      <c r="O338">
        <v>10.199999999999999</v>
      </c>
      <c r="P338">
        <f t="shared" si="89"/>
        <v>-0.86727173236776978</v>
      </c>
    </row>
    <row r="339" spans="1:16" x14ac:dyDescent="0.25">
      <c r="L339">
        <v>0.48599999999999999</v>
      </c>
      <c r="M339" s="9">
        <f t="shared" si="87"/>
        <v>9.0453872795969783</v>
      </c>
      <c r="N339">
        <f t="shared" si="88"/>
        <v>4.4720394710327467</v>
      </c>
      <c r="O339">
        <v>10.199999999999999</v>
      </c>
      <c r="P339">
        <f t="shared" si="89"/>
        <v>-0.77500878211587787</v>
      </c>
    </row>
    <row r="340" spans="1:16" x14ac:dyDescent="0.25">
      <c r="L340">
        <f t="shared" ref="L340:L345" si="90">((P340/O340)+N340)/M340</f>
        <v>0.51607717371425654</v>
      </c>
      <c r="M340" s="9">
        <f t="shared" si="87"/>
        <v>9.0453872795969783</v>
      </c>
      <c r="N340">
        <f t="shared" si="88"/>
        <v>4.4720394710327467</v>
      </c>
      <c r="O340">
        <v>10.199999999999999</v>
      </c>
      <c r="P340">
        <v>2</v>
      </c>
    </row>
    <row r="341" spans="1:16" x14ac:dyDescent="0.25">
      <c r="L341">
        <f t="shared" si="90"/>
        <v>0.53775434742851291</v>
      </c>
      <c r="M341" s="9">
        <f t="shared" si="87"/>
        <v>9.0453872795969783</v>
      </c>
      <c r="N341">
        <f t="shared" si="88"/>
        <v>4.4720394710327467</v>
      </c>
      <c r="O341">
        <v>10.199999999999999</v>
      </c>
      <c r="P341">
        <v>4</v>
      </c>
    </row>
    <row r="342" spans="1:16" x14ac:dyDescent="0.25">
      <c r="L342">
        <f t="shared" si="90"/>
        <v>0.55943152114276928</v>
      </c>
      <c r="M342" s="9">
        <f t="shared" si="87"/>
        <v>9.0453872795969783</v>
      </c>
      <c r="N342">
        <f t="shared" si="88"/>
        <v>4.4720394710327467</v>
      </c>
      <c r="O342">
        <v>10.199999999999999</v>
      </c>
      <c r="P342">
        <v>6</v>
      </c>
    </row>
    <row r="343" spans="1:16" x14ac:dyDescent="0.25">
      <c r="L343">
        <f t="shared" si="90"/>
        <v>0.58110869485702576</v>
      </c>
      <c r="M343" s="9">
        <f t="shared" si="87"/>
        <v>9.0453872795969783</v>
      </c>
      <c r="N343">
        <f t="shared" si="88"/>
        <v>4.4720394710327467</v>
      </c>
      <c r="O343">
        <v>10.199999999999999</v>
      </c>
      <c r="P343">
        <v>8</v>
      </c>
    </row>
    <row r="344" spans="1:16" x14ac:dyDescent="0.25">
      <c r="L344">
        <f t="shared" si="90"/>
        <v>0.62446304228553862</v>
      </c>
      <c r="M344" s="9">
        <f t="shared" si="87"/>
        <v>9.0453872795969783</v>
      </c>
      <c r="N344">
        <f t="shared" si="88"/>
        <v>4.4720394710327467</v>
      </c>
      <c r="O344">
        <v>10.199999999999999</v>
      </c>
      <c r="P344">
        <v>12</v>
      </c>
    </row>
    <row r="345" spans="1:16" x14ac:dyDescent="0.25">
      <c r="L345">
        <f t="shared" si="90"/>
        <v>0.64614021599979499</v>
      </c>
      <c r="M345" s="9">
        <f t="shared" si="87"/>
        <v>9.0453872795969783</v>
      </c>
      <c r="N345">
        <f t="shared" si="88"/>
        <v>4.4720394710327467</v>
      </c>
      <c r="O345">
        <v>10.199999999999999</v>
      </c>
      <c r="P345">
        <v>14</v>
      </c>
    </row>
    <row r="346" spans="1:16" x14ac:dyDescent="0.25">
      <c r="A346" s="17">
        <v>4.0599999999999996</v>
      </c>
      <c r="B346" s="17"/>
      <c r="C346" s="17"/>
      <c r="D346" s="17"/>
      <c r="L346" s="17" t="s">
        <v>27</v>
      </c>
      <c r="M346" s="17"/>
      <c r="N346" s="17"/>
      <c r="O346" s="17"/>
      <c r="P346" s="17"/>
    </row>
    <row r="347" spans="1:16" x14ac:dyDescent="0.25">
      <c r="A347" t="s">
        <v>0</v>
      </c>
      <c r="B347" t="s">
        <v>1</v>
      </c>
      <c r="C347" t="s">
        <v>2</v>
      </c>
      <c r="D347" t="s">
        <v>3</v>
      </c>
      <c r="L347" t="s">
        <v>0</v>
      </c>
      <c r="M347" t="s">
        <v>28</v>
      </c>
      <c r="N347" t="s">
        <v>29</v>
      </c>
      <c r="O347" t="s">
        <v>30</v>
      </c>
      <c r="P347" t="s">
        <v>31</v>
      </c>
    </row>
    <row r="348" spans="1:16" x14ac:dyDescent="0.25">
      <c r="A348" s="8">
        <f>(0.48)+((C348*D348)-(0.48))</f>
        <v>0.48719999999999991</v>
      </c>
      <c r="B348">
        <v>0</v>
      </c>
      <c r="C348">
        <v>120</v>
      </c>
      <c r="D348">
        <f>A346/1000</f>
        <v>4.0599999999999994E-3</v>
      </c>
      <c r="L348" s="8">
        <f>A348</f>
        <v>0.48719999999999991</v>
      </c>
      <c r="M348" s="9">
        <f t="shared" ref="M348:M360" si="91">A$308</f>
        <v>9.091186708860759</v>
      </c>
      <c r="N348">
        <f t="shared" ref="N348:N360" si="92">B$308</f>
        <v>4.5819581012658235</v>
      </c>
      <c r="O348">
        <v>10.199999999999999</v>
      </c>
      <c r="P348">
        <f t="shared" ref="P348:P354" si="93">((M348*L348)-N348)*O348</f>
        <v>-1.5578657544303989</v>
      </c>
    </row>
    <row r="349" spans="1:16" x14ac:dyDescent="0.25">
      <c r="A349">
        <f>C349*D349</f>
        <v>2.4</v>
      </c>
      <c r="B349">
        <v>17.236889999999999</v>
      </c>
      <c r="C349">
        <v>120</v>
      </c>
      <c r="D349">
        <f>20/1000</f>
        <v>0.02</v>
      </c>
      <c r="L349">
        <v>0.49597200000000002</v>
      </c>
      <c r="M349" s="9">
        <f t="shared" si="91"/>
        <v>9.091186708860759</v>
      </c>
      <c r="N349">
        <f t="shared" si="92"/>
        <v>4.5819581012658235</v>
      </c>
      <c r="O349">
        <v>10.199999999999999</v>
      </c>
      <c r="P349">
        <f t="shared" si="93"/>
        <v>-0.74443727836709295</v>
      </c>
    </row>
    <row r="350" spans="1:16" x14ac:dyDescent="0.25">
      <c r="L350">
        <v>0.48199999999999998</v>
      </c>
      <c r="M350" s="9">
        <f t="shared" si="91"/>
        <v>9.091186708860759</v>
      </c>
      <c r="N350">
        <f t="shared" si="92"/>
        <v>4.5819581012658235</v>
      </c>
      <c r="O350">
        <v>10.199999999999999</v>
      </c>
      <c r="P350">
        <f t="shared" si="93"/>
        <v>-2.0400622974683627</v>
      </c>
    </row>
    <row r="351" spans="1:16" x14ac:dyDescent="0.25">
      <c r="A351" t="s">
        <v>34</v>
      </c>
      <c r="B351" t="s">
        <v>35</v>
      </c>
      <c r="L351">
        <v>0.48299999999999998</v>
      </c>
      <c r="M351" s="9">
        <f t="shared" si="91"/>
        <v>9.091186708860759</v>
      </c>
      <c r="N351">
        <f t="shared" si="92"/>
        <v>4.5819581012658235</v>
      </c>
      <c r="O351">
        <v>10.199999999999999</v>
      </c>
      <c r="P351">
        <f t="shared" si="93"/>
        <v>-1.947332193037985</v>
      </c>
    </row>
    <row r="352" spans="1:16" x14ac:dyDescent="0.25">
      <c r="A352" s="8">
        <f>B349-B348</f>
        <v>17.236889999999999</v>
      </c>
      <c r="B352" s="8">
        <f>A349-A348</f>
        <v>1.9128000000000001</v>
      </c>
      <c r="L352">
        <v>0.48399999999999999</v>
      </c>
      <c r="M352" s="9">
        <f t="shared" si="91"/>
        <v>9.091186708860759</v>
      </c>
      <c r="N352">
        <f t="shared" si="92"/>
        <v>4.5819581012658235</v>
      </c>
      <c r="O352">
        <v>10.199999999999999</v>
      </c>
      <c r="P352">
        <f t="shared" si="93"/>
        <v>-1.8546020886076073</v>
      </c>
    </row>
    <row r="353" spans="1:16" x14ac:dyDescent="0.25">
      <c r="A353">
        <f>A352/B352</f>
        <v>9.0113393977415299</v>
      </c>
      <c r="B353">
        <f>(A352/B352)*A348</f>
        <v>4.3903245545796725</v>
      </c>
      <c r="L353">
        <v>0.48499999999999999</v>
      </c>
      <c r="M353" s="9">
        <f t="shared" si="91"/>
        <v>9.091186708860759</v>
      </c>
      <c r="N353">
        <f t="shared" si="92"/>
        <v>4.5819581012658235</v>
      </c>
      <c r="O353">
        <v>10.199999999999999</v>
      </c>
      <c r="P353">
        <f t="shared" si="93"/>
        <v>-1.7618719841772297</v>
      </c>
    </row>
    <row r="354" spans="1:16" x14ac:dyDescent="0.25">
      <c r="L354">
        <v>0.48599999999999999</v>
      </c>
      <c r="M354" s="9">
        <f t="shared" si="91"/>
        <v>9.091186708860759</v>
      </c>
      <c r="N354">
        <f t="shared" si="92"/>
        <v>4.5819581012658235</v>
      </c>
      <c r="O354">
        <v>10.199999999999999</v>
      </c>
      <c r="P354">
        <f t="shared" si="93"/>
        <v>-1.6691418797468429</v>
      </c>
    </row>
    <row r="355" spans="1:16" x14ac:dyDescent="0.25">
      <c r="L355">
        <f t="shared" ref="L355:L360" si="94">((P355/O355)+N355)/M355</f>
        <v>0.525567968808895</v>
      </c>
      <c r="M355" s="9">
        <f t="shared" si="91"/>
        <v>9.091186708860759</v>
      </c>
      <c r="N355">
        <f t="shared" si="92"/>
        <v>4.5819581012658235</v>
      </c>
      <c r="O355">
        <v>10.199999999999999</v>
      </c>
      <c r="P355">
        <v>2</v>
      </c>
    </row>
    <row r="356" spans="1:16" x14ac:dyDescent="0.25">
      <c r="L356">
        <f t="shared" si="94"/>
        <v>0.54713593761779</v>
      </c>
      <c r="M356" s="9">
        <f t="shared" si="91"/>
        <v>9.091186708860759</v>
      </c>
      <c r="N356">
        <f t="shared" si="92"/>
        <v>4.5819581012658235</v>
      </c>
      <c r="O356">
        <v>10.199999999999999</v>
      </c>
      <c r="P356">
        <v>4</v>
      </c>
    </row>
    <row r="357" spans="1:16" x14ac:dyDescent="0.25">
      <c r="L357">
        <f t="shared" si="94"/>
        <v>0.56870390642668489</v>
      </c>
      <c r="M357" s="9">
        <f t="shared" si="91"/>
        <v>9.091186708860759</v>
      </c>
      <c r="N357">
        <f t="shared" si="92"/>
        <v>4.5819581012658235</v>
      </c>
      <c r="O357">
        <v>10.199999999999999</v>
      </c>
      <c r="P357">
        <v>6</v>
      </c>
    </row>
    <row r="358" spans="1:16" x14ac:dyDescent="0.25">
      <c r="L358">
        <f t="shared" si="94"/>
        <v>0.59027187523557978</v>
      </c>
      <c r="M358" s="9">
        <f t="shared" si="91"/>
        <v>9.091186708860759</v>
      </c>
      <c r="N358">
        <f t="shared" si="92"/>
        <v>4.5819581012658235</v>
      </c>
      <c r="O358">
        <v>10.199999999999999</v>
      </c>
      <c r="P358">
        <v>8</v>
      </c>
    </row>
    <row r="359" spans="1:16" x14ac:dyDescent="0.25">
      <c r="L359">
        <f t="shared" si="94"/>
        <v>0.63340781285336978</v>
      </c>
      <c r="M359" s="9">
        <f t="shared" si="91"/>
        <v>9.091186708860759</v>
      </c>
      <c r="N359">
        <f t="shared" si="92"/>
        <v>4.5819581012658235</v>
      </c>
      <c r="O359">
        <v>10.199999999999999</v>
      </c>
      <c r="P359">
        <v>12</v>
      </c>
    </row>
    <row r="360" spans="1:16" x14ac:dyDescent="0.25">
      <c r="L360">
        <f t="shared" si="94"/>
        <v>0.65497578166226456</v>
      </c>
      <c r="M360" s="9">
        <f t="shared" si="91"/>
        <v>9.091186708860759</v>
      </c>
      <c r="N360">
        <f t="shared" si="92"/>
        <v>4.5819581012658235</v>
      </c>
      <c r="O360">
        <v>10.199999999999999</v>
      </c>
      <c r="P360">
        <v>14</v>
      </c>
    </row>
    <row r="361" spans="1:16" x14ac:dyDescent="0.25">
      <c r="A361" s="17">
        <v>4.2</v>
      </c>
      <c r="B361" s="17"/>
      <c r="C361" s="17"/>
      <c r="D361" s="17"/>
      <c r="L361" s="17" t="s">
        <v>27</v>
      </c>
      <c r="M361" s="17"/>
      <c r="N361" s="17"/>
      <c r="O361" s="17"/>
      <c r="P361" s="17"/>
    </row>
    <row r="362" spans="1:16" x14ac:dyDescent="0.25">
      <c r="A362" t="s">
        <v>0</v>
      </c>
      <c r="B362" t="s">
        <v>1</v>
      </c>
      <c r="C362" t="s">
        <v>2</v>
      </c>
      <c r="D362" t="s">
        <v>3</v>
      </c>
      <c r="L362" t="s">
        <v>0</v>
      </c>
      <c r="M362" t="s">
        <v>28</v>
      </c>
      <c r="N362" t="s">
        <v>29</v>
      </c>
      <c r="O362" t="s">
        <v>30</v>
      </c>
      <c r="P362" t="s">
        <v>31</v>
      </c>
    </row>
    <row r="363" spans="1:16" x14ac:dyDescent="0.25">
      <c r="A363" s="8">
        <f>(0.48)+((C363*D363)-(0.48))</f>
        <v>0.50400000000000011</v>
      </c>
      <c r="B363">
        <v>0</v>
      </c>
      <c r="C363">
        <v>120</v>
      </c>
      <c r="D363">
        <f>A361/1000</f>
        <v>4.2000000000000006E-3</v>
      </c>
      <c r="L363" s="8">
        <f>A363</f>
        <v>0.50400000000000011</v>
      </c>
      <c r="M363" s="9">
        <f t="shared" ref="M363:M375" si="95">A$308</f>
        <v>9.091186708860759</v>
      </c>
      <c r="N363">
        <f t="shared" ref="N363:N375" si="96">B$308</f>
        <v>4.5819581012658235</v>
      </c>
      <c r="O363">
        <v>10.199999999999999</v>
      </c>
      <c r="P363">
        <f t="shared" ref="P363:P369" si="97">((M363*L363)-N363)*O363</f>
        <v>0</v>
      </c>
    </row>
    <row r="364" spans="1:16" x14ac:dyDescent="0.25">
      <c r="A364">
        <f>C364*D364</f>
        <v>2.4</v>
      </c>
      <c r="B364">
        <v>17.236889999999999</v>
      </c>
      <c r="C364">
        <v>120</v>
      </c>
      <c r="D364">
        <f>20/1000</f>
        <v>0.02</v>
      </c>
      <c r="L364">
        <v>0.49597200000000002</v>
      </c>
      <c r="M364" s="9">
        <f t="shared" si="95"/>
        <v>9.091186708860759</v>
      </c>
      <c r="N364">
        <f t="shared" si="96"/>
        <v>4.5819581012658235</v>
      </c>
      <c r="O364">
        <v>10.199999999999999</v>
      </c>
      <c r="P364">
        <f t="shared" si="97"/>
        <v>-0.74443727836709295</v>
      </c>
    </row>
    <row r="365" spans="1:16" x14ac:dyDescent="0.25">
      <c r="L365">
        <v>0.48199999999999998</v>
      </c>
      <c r="M365" s="9">
        <f t="shared" si="95"/>
        <v>9.091186708860759</v>
      </c>
      <c r="N365">
        <f t="shared" si="96"/>
        <v>4.5819581012658235</v>
      </c>
      <c r="O365">
        <v>10.199999999999999</v>
      </c>
      <c r="P365">
        <f t="shared" si="97"/>
        <v>-2.0400622974683627</v>
      </c>
    </row>
    <row r="366" spans="1:16" x14ac:dyDescent="0.25">
      <c r="A366" t="s">
        <v>34</v>
      </c>
      <c r="B366" t="s">
        <v>35</v>
      </c>
      <c r="L366">
        <v>0.48299999999999998</v>
      </c>
      <c r="M366" s="9">
        <f t="shared" si="95"/>
        <v>9.091186708860759</v>
      </c>
      <c r="N366">
        <f t="shared" si="96"/>
        <v>4.5819581012658235</v>
      </c>
      <c r="O366">
        <v>10.199999999999999</v>
      </c>
      <c r="P366">
        <f t="shared" si="97"/>
        <v>-1.947332193037985</v>
      </c>
    </row>
    <row r="367" spans="1:16" x14ac:dyDescent="0.25">
      <c r="A367" s="8">
        <f>B364-B363</f>
        <v>17.236889999999999</v>
      </c>
      <c r="B367" s="8">
        <f>A364-A363</f>
        <v>1.8959999999999999</v>
      </c>
      <c r="L367">
        <v>0.48399999999999999</v>
      </c>
      <c r="M367" s="9">
        <f t="shared" si="95"/>
        <v>9.091186708860759</v>
      </c>
      <c r="N367">
        <f t="shared" si="96"/>
        <v>4.5819581012658235</v>
      </c>
      <c r="O367">
        <v>10.199999999999999</v>
      </c>
      <c r="P367">
        <f t="shared" si="97"/>
        <v>-1.8546020886076073</v>
      </c>
    </row>
    <row r="368" spans="1:16" x14ac:dyDescent="0.25">
      <c r="A368">
        <f>A367/B367</f>
        <v>9.091186708860759</v>
      </c>
      <c r="B368">
        <f>(A367/B367)*A363</f>
        <v>4.5819581012658235</v>
      </c>
      <c r="L368">
        <v>0.48499999999999999</v>
      </c>
      <c r="M368" s="9">
        <f t="shared" si="95"/>
        <v>9.091186708860759</v>
      </c>
      <c r="N368">
        <f t="shared" si="96"/>
        <v>4.5819581012658235</v>
      </c>
      <c r="O368">
        <v>10.199999999999999</v>
      </c>
      <c r="P368">
        <f t="shared" si="97"/>
        <v>-1.7618719841772297</v>
      </c>
    </row>
    <row r="369" spans="1:16" x14ac:dyDescent="0.25">
      <c r="L369">
        <v>0.48599999999999999</v>
      </c>
      <c r="M369" s="9">
        <f t="shared" si="95"/>
        <v>9.091186708860759</v>
      </c>
      <c r="N369">
        <f t="shared" si="96"/>
        <v>4.5819581012658235</v>
      </c>
      <c r="O369">
        <v>10.199999999999999</v>
      </c>
      <c r="P369">
        <f t="shared" si="97"/>
        <v>-1.6691418797468429</v>
      </c>
    </row>
    <row r="370" spans="1:16" x14ac:dyDescent="0.25">
      <c r="L370">
        <f t="shared" ref="L370:L375" si="98">((P370/O370)+N370)/M370</f>
        <v>0.525567968808895</v>
      </c>
      <c r="M370" s="9">
        <f t="shared" si="95"/>
        <v>9.091186708860759</v>
      </c>
      <c r="N370">
        <f t="shared" si="96"/>
        <v>4.5819581012658235</v>
      </c>
      <c r="O370">
        <v>10.199999999999999</v>
      </c>
      <c r="P370">
        <v>2</v>
      </c>
    </row>
    <row r="371" spans="1:16" x14ac:dyDescent="0.25">
      <c r="L371">
        <f t="shared" si="98"/>
        <v>0.54713593761779</v>
      </c>
      <c r="M371" s="9">
        <f t="shared" si="95"/>
        <v>9.091186708860759</v>
      </c>
      <c r="N371">
        <f t="shared" si="96"/>
        <v>4.5819581012658235</v>
      </c>
      <c r="O371">
        <v>10.199999999999999</v>
      </c>
      <c r="P371">
        <v>4</v>
      </c>
    </row>
    <row r="372" spans="1:16" x14ac:dyDescent="0.25">
      <c r="L372">
        <f t="shared" si="98"/>
        <v>0.56870390642668489</v>
      </c>
      <c r="M372" s="9">
        <f t="shared" si="95"/>
        <v>9.091186708860759</v>
      </c>
      <c r="N372">
        <f t="shared" si="96"/>
        <v>4.5819581012658235</v>
      </c>
      <c r="O372">
        <v>10.199999999999999</v>
      </c>
      <c r="P372">
        <v>6</v>
      </c>
    </row>
    <row r="373" spans="1:16" x14ac:dyDescent="0.25">
      <c r="L373">
        <f t="shared" si="98"/>
        <v>0.59027187523557978</v>
      </c>
      <c r="M373" s="9">
        <f t="shared" si="95"/>
        <v>9.091186708860759</v>
      </c>
      <c r="N373">
        <f t="shared" si="96"/>
        <v>4.5819581012658235</v>
      </c>
      <c r="O373">
        <v>10.199999999999999</v>
      </c>
      <c r="P373">
        <v>8</v>
      </c>
    </row>
    <row r="374" spans="1:16" x14ac:dyDescent="0.25">
      <c r="L374">
        <f t="shared" si="98"/>
        <v>0.63340781285336978</v>
      </c>
      <c r="M374" s="9">
        <f t="shared" si="95"/>
        <v>9.091186708860759</v>
      </c>
      <c r="N374">
        <f t="shared" si="96"/>
        <v>4.5819581012658235</v>
      </c>
      <c r="O374">
        <v>10.199999999999999</v>
      </c>
      <c r="P374">
        <v>12</v>
      </c>
    </row>
    <row r="375" spans="1:16" x14ac:dyDescent="0.25">
      <c r="L375">
        <f t="shared" si="98"/>
        <v>0.65497578166226456</v>
      </c>
      <c r="M375" s="9">
        <f t="shared" si="95"/>
        <v>9.091186708860759</v>
      </c>
      <c r="N375">
        <f t="shared" si="96"/>
        <v>4.5819581012658235</v>
      </c>
      <c r="O375">
        <v>10.199999999999999</v>
      </c>
      <c r="P375">
        <v>14</v>
      </c>
    </row>
    <row r="376" spans="1:16" x14ac:dyDescent="0.25">
      <c r="A376" s="17">
        <v>4.2</v>
      </c>
      <c r="B376" s="17"/>
      <c r="C376" s="17"/>
      <c r="D376" s="17"/>
      <c r="L376" s="17" t="s">
        <v>27</v>
      </c>
      <c r="M376" s="17"/>
      <c r="N376" s="17"/>
      <c r="O376" s="17"/>
      <c r="P376" s="17"/>
    </row>
    <row r="377" spans="1:16" x14ac:dyDescent="0.25">
      <c r="A377" t="s">
        <v>0</v>
      </c>
      <c r="B377" t="s">
        <v>1</v>
      </c>
      <c r="C377" t="s">
        <v>2</v>
      </c>
      <c r="D377" t="s">
        <v>3</v>
      </c>
      <c r="L377" t="s">
        <v>0</v>
      </c>
      <c r="M377" t="s">
        <v>28</v>
      </c>
      <c r="N377" t="s">
        <v>29</v>
      </c>
      <c r="O377" t="s">
        <v>30</v>
      </c>
      <c r="P377" t="s">
        <v>31</v>
      </c>
    </row>
    <row r="378" spans="1:16" x14ac:dyDescent="0.25">
      <c r="A378" s="8">
        <f>(0.48)+((C378*D378)-(0.48))</f>
        <v>0.50400000000000011</v>
      </c>
      <c r="B378">
        <v>0</v>
      </c>
      <c r="C378">
        <v>120</v>
      </c>
      <c r="D378">
        <f>A376/1000</f>
        <v>4.2000000000000006E-3</v>
      </c>
      <c r="L378" s="8">
        <f>A378</f>
        <v>0.50400000000000011</v>
      </c>
      <c r="M378" s="9">
        <f t="shared" ref="M378:M390" si="99">A$308</f>
        <v>9.091186708860759</v>
      </c>
      <c r="N378">
        <f t="shared" ref="N378:N390" si="100">B$308</f>
        <v>4.5819581012658235</v>
      </c>
      <c r="O378">
        <v>10.199999999999999</v>
      </c>
      <c r="P378">
        <f t="shared" ref="P378:P384" si="101">((M378*L378)-N378)*O378</f>
        <v>0</v>
      </c>
    </row>
    <row r="379" spans="1:16" x14ac:dyDescent="0.25">
      <c r="A379">
        <f>C379*D379</f>
        <v>2.4</v>
      </c>
      <c r="B379">
        <v>17.236889999999999</v>
      </c>
      <c r="C379">
        <v>120</v>
      </c>
      <c r="D379">
        <f>20/1000</f>
        <v>0.02</v>
      </c>
      <c r="L379">
        <v>0.49597200000000002</v>
      </c>
      <c r="M379" s="9">
        <f t="shared" si="99"/>
        <v>9.091186708860759</v>
      </c>
      <c r="N379">
        <f t="shared" si="100"/>
        <v>4.5819581012658235</v>
      </c>
      <c r="O379">
        <v>10.199999999999999</v>
      </c>
      <c r="P379">
        <f t="shared" si="101"/>
        <v>-0.74443727836709295</v>
      </c>
    </row>
    <row r="380" spans="1:16" x14ac:dyDescent="0.25">
      <c r="L380">
        <v>0.48199999999999998</v>
      </c>
      <c r="M380" s="9">
        <f t="shared" si="99"/>
        <v>9.091186708860759</v>
      </c>
      <c r="N380">
        <f t="shared" si="100"/>
        <v>4.5819581012658235</v>
      </c>
      <c r="O380">
        <v>10.199999999999999</v>
      </c>
      <c r="P380">
        <f t="shared" si="101"/>
        <v>-2.0400622974683627</v>
      </c>
    </row>
    <row r="381" spans="1:16" x14ac:dyDescent="0.25">
      <c r="A381" t="s">
        <v>34</v>
      </c>
      <c r="B381" t="s">
        <v>35</v>
      </c>
      <c r="L381">
        <v>0.48299999999999998</v>
      </c>
      <c r="M381" s="9">
        <f t="shared" si="99"/>
        <v>9.091186708860759</v>
      </c>
      <c r="N381">
        <f t="shared" si="100"/>
        <v>4.5819581012658235</v>
      </c>
      <c r="O381">
        <v>10.199999999999999</v>
      </c>
      <c r="P381">
        <f t="shared" si="101"/>
        <v>-1.947332193037985</v>
      </c>
    </row>
    <row r="382" spans="1:16" x14ac:dyDescent="0.25">
      <c r="A382" s="8">
        <f>B379-B378</f>
        <v>17.236889999999999</v>
      </c>
      <c r="B382" s="8">
        <f>A379-A378</f>
        <v>1.8959999999999999</v>
      </c>
      <c r="L382">
        <v>0.48399999999999999</v>
      </c>
      <c r="M382" s="9">
        <f t="shared" si="99"/>
        <v>9.091186708860759</v>
      </c>
      <c r="N382">
        <f t="shared" si="100"/>
        <v>4.5819581012658235</v>
      </c>
      <c r="O382">
        <v>10.199999999999999</v>
      </c>
      <c r="P382">
        <f t="shared" si="101"/>
        <v>-1.8546020886076073</v>
      </c>
    </row>
    <row r="383" spans="1:16" x14ac:dyDescent="0.25">
      <c r="A383">
        <f>A382/B382</f>
        <v>9.091186708860759</v>
      </c>
      <c r="B383">
        <f>(A382/B382)*A378</f>
        <v>4.5819581012658235</v>
      </c>
      <c r="L383">
        <v>0.48499999999999999</v>
      </c>
      <c r="M383" s="9">
        <f t="shared" si="99"/>
        <v>9.091186708860759</v>
      </c>
      <c r="N383">
        <f t="shared" si="100"/>
        <v>4.5819581012658235</v>
      </c>
      <c r="O383">
        <v>10.199999999999999</v>
      </c>
      <c r="P383">
        <f t="shared" si="101"/>
        <v>-1.7618719841772297</v>
      </c>
    </row>
    <row r="384" spans="1:16" x14ac:dyDescent="0.25">
      <c r="L384">
        <v>0.48599999999999999</v>
      </c>
      <c r="M384" s="9">
        <f t="shared" si="99"/>
        <v>9.091186708860759</v>
      </c>
      <c r="N384">
        <f t="shared" si="100"/>
        <v>4.5819581012658235</v>
      </c>
      <c r="O384">
        <v>10.199999999999999</v>
      </c>
      <c r="P384">
        <f t="shared" si="101"/>
        <v>-1.6691418797468429</v>
      </c>
    </row>
    <row r="385" spans="1:16" x14ac:dyDescent="0.25">
      <c r="L385">
        <f t="shared" ref="L385:L390" si="102">((P385/O385)+N385)/M385</f>
        <v>0.525567968808895</v>
      </c>
      <c r="M385" s="9">
        <f t="shared" si="99"/>
        <v>9.091186708860759</v>
      </c>
      <c r="N385">
        <f t="shared" si="100"/>
        <v>4.5819581012658235</v>
      </c>
      <c r="O385">
        <v>10.199999999999999</v>
      </c>
      <c r="P385">
        <v>2</v>
      </c>
    </row>
    <row r="386" spans="1:16" x14ac:dyDescent="0.25">
      <c r="L386">
        <f t="shared" si="102"/>
        <v>0.54713593761779</v>
      </c>
      <c r="M386" s="9">
        <f t="shared" si="99"/>
        <v>9.091186708860759</v>
      </c>
      <c r="N386">
        <f t="shared" si="100"/>
        <v>4.5819581012658235</v>
      </c>
      <c r="O386">
        <v>10.199999999999999</v>
      </c>
      <c r="P386">
        <v>4</v>
      </c>
    </row>
    <row r="387" spans="1:16" x14ac:dyDescent="0.25">
      <c r="L387">
        <f t="shared" si="102"/>
        <v>0.56870390642668489</v>
      </c>
      <c r="M387" s="9">
        <f t="shared" si="99"/>
        <v>9.091186708860759</v>
      </c>
      <c r="N387">
        <f t="shared" si="100"/>
        <v>4.5819581012658235</v>
      </c>
      <c r="O387">
        <v>10.199999999999999</v>
      </c>
      <c r="P387">
        <v>6</v>
      </c>
    </row>
    <row r="388" spans="1:16" x14ac:dyDescent="0.25">
      <c r="L388">
        <f t="shared" si="102"/>
        <v>0.59027187523557978</v>
      </c>
      <c r="M388" s="9">
        <f t="shared" si="99"/>
        <v>9.091186708860759</v>
      </c>
      <c r="N388">
        <f t="shared" si="100"/>
        <v>4.5819581012658235</v>
      </c>
      <c r="O388">
        <v>10.199999999999999</v>
      </c>
      <c r="P388">
        <v>8</v>
      </c>
    </row>
    <row r="389" spans="1:16" x14ac:dyDescent="0.25">
      <c r="L389">
        <f t="shared" si="102"/>
        <v>0.63340781285336978</v>
      </c>
      <c r="M389" s="9">
        <f t="shared" si="99"/>
        <v>9.091186708860759</v>
      </c>
      <c r="N389">
        <f t="shared" si="100"/>
        <v>4.5819581012658235</v>
      </c>
      <c r="O389">
        <v>10.199999999999999</v>
      </c>
      <c r="P389">
        <v>12</v>
      </c>
    </row>
    <row r="390" spans="1:16" x14ac:dyDescent="0.25">
      <c r="L390">
        <f t="shared" si="102"/>
        <v>0.65497578166226456</v>
      </c>
      <c r="M390" s="9">
        <f t="shared" si="99"/>
        <v>9.091186708860759</v>
      </c>
      <c r="N390">
        <f t="shared" si="100"/>
        <v>4.5819581012658235</v>
      </c>
      <c r="O390">
        <v>10.199999999999999</v>
      </c>
      <c r="P390">
        <v>14</v>
      </c>
    </row>
    <row r="391" spans="1:16" x14ac:dyDescent="0.25">
      <c r="A391" s="17">
        <v>4.2</v>
      </c>
      <c r="B391" s="17"/>
      <c r="C391" s="17"/>
      <c r="D391" s="17"/>
      <c r="L391" s="17" t="s">
        <v>27</v>
      </c>
      <c r="M391" s="17"/>
      <c r="N391" s="17"/>
      <c r="O391" s="17"/>
      <c r="P391" s="17"/>
    </row>
    <row r="392" spans="1:16" x14ac:dyDescent="0.25">
      <c r="A392" t="s">
        <v>0</v>
      </c>
      <c r="B392" t="s">
        <v>1</v>
      </c>
      <c r="C392" t="s">
        <v>2</v>
      </c>
      <c r="D392" t="s">
        <v>3</v>
      </c>
      <c r="L392" t="s">
        <v>0</v>
      </c>
      <c r="M392" t="s">
        <v>28</v>
      </c>
      <c r="N392" t="s">
        <v>29</v>
      </c>
      <c r="O392" t="s">
        <v>30</v>
      </c>
      <c r="P392" t="s">
        <v>31</v>
      </c>
    </row>
    <row r="393" spans="1:16" x14ac:dyDescent="0.25">
      <c r="A393" s="8">
        <f>(0.48)+((C393*D393)-(0.48))</f>
        <v>0.50400000000000011</v>
      </c>
      <c r="B393">
        <v>0</v>
      </c>
      <c r="C393">
        <v>120</v>
      </c>
      <c r="D393">
        <f>A391/1000</f>
        <v>4.2000000000000006E-3</v>
      </c>
      <c r="L393" s="8">
        <f>A393</f>
        <v>0.50400000000000011</v>
      </c>
      <c r="M393" s="9">
        <f t="shared" ref="M393:M405" si="103">A$308</f>
        <v>9.091186708860759</v>
      </c>
      <c r="N393">
        <f t="shared" ref="N393:N405" si="104">B$308</f>
        <v>4.5819581012658235</v>
      </c>
      <c r="O393">
        <v>10.199999999999999</v>
      </c>
      <c r="P393">
        <f t="shared" ref="P393:P399" si="105">((M393*L393)-N393)*O393</f>
        <v>0</v>
      </c>
    </row>
    <row r="394" spans="1:16" x14ac:dyDescent="0.25">
      <c r="A394">
        <f>C394*D394</f>
        <v>2.4</v>
      </c>
      <c r="B394">
        <v>17.236889999999999</v>
      </c>
      <c r="C394">
        <v>120</v>
      </c>
      <c r="D394">
        <f>20/1000</f>
        <v>0.02</v>
      </c>
      <c r="L394">
        <v>0.49597200000000002</v>
      </c>
      <c r="M394" s="9">
        <f t="shared" si="103"/>
        <v>9.091186708860759</v>
      </c>
      <c r="N394">
        <f t="shared" si="104"/>
        <v>4.5819581012658235</v>
      </c>
      <c r="O394">
        <v>10.199999999999999</v>
      </c>
      <c r="P394">
        <f t="shared" si="105"/>
        <v>-0.74443727836709295</v>
      </c>
    </row>
    <row r="395" spans="1:16" x14ac:dyDescent="0.25">
      <c r="L395">
        <v>0.48199999999999998</v>
      </c>
      <c r="M395" s="9">
        <f t="shared" si="103"/>
        <v>9.091186708860759</v>
      </c>
      <c r="N395">
        <f t="shared" si="104"/>
        <v>4.5819581012658235</v>
      </c>
      <c r="O395">
        <v>10.199999999999999</v>
      </c>
      <c r="P395">
        <f t="shared" si="105"/>
        <v>-2.0400622974683627</v>
      </c>
    </row>
    <row r="396" spans="1:16" x14ac:dyDescent="0.25">
      <c r="A396" t="s">
        <v>34</v>
      </c>
      <c r="B396" t="s">
        <v>35</v>
      </c>
      <c r="L396">
        <v>0.48299999999999998</v>
      </c>
      <c r="M396" s="9">
        <f t="shared" si="103"/>
        <v>9.091186708860759</v>
      </c>
      <c r="N396">
        <f t="shared" si="104"/>
        <v>4.5819581012658235</v>
      </c>
      <c r="O396">
        <v>10.199999999999999</v>
      </c>
      <c r="P396">
        <f t="shared" si="105"/>
        <v>-1.947332193037985</v>
      </c>
    </row>
    <row r="397" spans="1:16" x14ac:dyDescent="0.25">
      <c r="A397" s="8">
        <f>B394-B393</f>
        <v>17.236889999999999</v>
      </c>
      <c r="B397" s="8">
        <f>A394-A393</f>
        <v>1.8959999999999999</v>
      </c>
      <c r="L397">
        <v>0.48399999999999999</v>
      </c>
      <c r="M397" s="9">
        <f t="shared" si="103"/>
        <v>9.091186708860759</v>
      </c>
      <c r="N397">
        <f t="shared" si="104"/>
        <v>4.5819581012658235</v>
      </c>
      <c r="O397">
        <v>10.199999999999999</v>
      </c>
      <c r="P397">
        <f t="shared" si="105"/>
        <v>-1.8546020886076073</v>
      </c>
    </row>
    <row r="398" spans="1:16" x14ac:dyDescent="0.25">
      <c r="A398">
        <f>A397/B397</f>
        <v>9.091186708860759</v>
      </c>
      <c r="B398">
        <f>(A397/B397)*A393</f>
        <v>4.5819581012658235</v>
      </c>
      <c r="L398">
        <v>0.48499999999999999</v>
      </c>
      <c r="M398" s="9">
        <f t="shared" si="103"/>
        <v>9.091186708860759</v>
      </c>
      <c r="N398">
        <f t="shared" si="104"/>
        <v>4.5819581012658235</v>
      </c>
      <c r="O398">
        <v>10.199999999999999</v>
      </c>
      <c r="P398">
        <f t="shared" si="105"/>
        <v>-1.7618719841772297</v>
      </c>
    </row>
    <row r="399" spans="1:16" x14ac:dyDescent="0.25">
      <c r="L399">
        <v>0.48599999999999999</v>
      </c>
      <c r="M399" s="9">
        <f t="shared" si="103"/>
        <v>9.091186708860759</v>
      </c>
      <c r="N399">
        <f t="shared" si="104"/>
        <v>4.5819581012658235</v>
      </c>
      <c r="O399">
        <v>10.199999999999999</v>
      </c>
      <c r="P399">
        <f t="shared" si="105"/>
        <v>-1.6691418797468429</v>
      </c>
    </row>
    <row r="400" spans="1:16" x14ac:dyDescent="0.25">
      <c r="L400">
        <f t="shared" ref="L400:L405" si="106">((P400/O400)+N400)/M400</f>
        <v>0.525567968808895</v>
      </c>
      <c r="M400" s="9">
        <f t="shared" si="103"/>
        <v>9.091186708860759</v>
      </c>
      <c r="N400">
        <f t="shared" si="104"/>
        <v>4.5819581012658235</v>
      </c>
      <c r="O400">
        <v>10.199999999999999</v>
      </c>
      <c r="P400">
        <v>2</v>
      </c>
    </row>
    <row r="401" spans="1:16" x14ac:dyDescent="0.25">
      <c r="L401">
        <f t="shared" si="106"/>
        <v>0.54713593761779</v>
      </c>
      <c r="M401" s="9">
        <f t="shared" si="103"/>
        <v>9.091186708860759</v>
      </c>
      <c r="N401">
        <f t="shared" si="104"/>
        <v>4.5819581012658235</v>
      </c>
      <c r="O401">
        <v>10.199999999999999</v>
      </c>
      <c r="P401">
        <v>4</v>
      </c>
    </row>
    <row r="402" spans="1:16" x14ac:dyDescent="0.25">
      <c r="L402">
        <f t="shared" si="106"/>
        <v>0.56870390642668489</v>
      </c>
      <c r="M402" s="9">
        <f t="shared" si="103"/>
        <v>9.091186708860759</v>
      </c>
      <c r="N402">
        <f t="shared" si="104"/>
        <v>4.5819581012658235</v>
      </c>
      <c r="O402">
        <v>10.199999999999999</v>
      </c>
      <c r="P402">
        <v>6</v>
      </c>
    </row>
    <row r="403" spans="1:16" x14ac:dyDescent="0.25">
      <c r="L403">
        <f t="shared" si="106"/>
        <v>0.59027187523557978</v>
      </c>
      <c r="M403" s="9">
        <f t="shared" si="103"/>
        <v>9.091186708860759</v>
      </c>
      <c r="N403">
        <f t="shared" si="104"/>
        <v>4.5819581012658235</v>
      </c>
      <c r="O403">
        <v>10.199999999999999</v>
      </c>
      <c r="P403">
        <v>8</v>
      </c>
    </row>
    <row r="404" spans="1:16" x14ac:dyDescent="0.25">
      <c r="L404">
        <f t="shared" si="106"/>
        <v>0.63340781285336978</v>
      </c>
      <c r="M404" s="9">
        <f t="shared" si="103"/>
        <v>9.091186708860759</v>
      </c>
      <c r="N404">
        <f t="shared" si="104"/>
        <v>4.5819581012658235</v>
      </c>
      <c r="O404">
        <v>10.199999999999999</v>
      </c>
      <c r="P404">
        <v>12</v>
      </c>
    </row>
    <row r="405" spans="1:16" x14ac:dyDescent="0.25">
      <c r="L405">
        <f t="shared" si="106"/>
        <v>0.65497578166226456</v>
      </c>
      <c r="M405" s="9">
        <f t="shared" si="103"/>
        <v>9.091186708860759</v>
      </c>
      <c r="N405">
        <f t="shared" si="104"/>
        <v>4.5819581012658235</v>
      </c>
      <c r="O405">
        <v>10.199999999999999</v>
      </c>
      <c r="P405">
        <v>14</v>
      </c>
    </row>
    <row r="406" spans="1:16" x14ac:dyDescent="0.25">
      <c r="A406" s="17">
        <v>4.2</v>
      </c>
      <c r="B406" s="17"/>
      <c r="C406" s="17"/>
      <c r="D406" s="17"/>
      <c r="L406" s="17" t="s">
        <v>27</v>
      </c>
      <c r="M406" s="17"/>
      <c r="N406" s="17"/>
      <c r="O406" s="17"/>
      <c r="P406" s="17"/>
    </row>
    <row r="407" spans="1:16" x14ac:dyDescent="0.25">
      <c r="A407" t="s">
        <v>0</v>
      </c>
      <c r="B407" t="s">
        <v>1</v>
      </c>
      <c r="C407" t="s">
        <v>2</v>
      </c>
      <c r="D407" t="s">
        <v>3</v>
      </c>
      <c r="L407" t="s">
        <v>0</v>
      </c>
      <c r="M407" t="s">
        <v>28</v>
      </c>
      <c r="N407" t="s">
        <v>29</v>
      </c>
      <c r="O407" t="s">
        <v>30</v>
      </c>
      <c r="P407" t="s">
        <v>31</v>
      </c>
    </row>
    <row r="408" spans="1:16" x14ac:dyDescent="0.25">
      <c r="A408" s="8">
        <f>(0.48)+((C408*D408)-(0.48))</f>
        <v>0.50400000000000011</v>
      </c>
      <c r="B408">
        <v>0</v>
      </c>
      <c r="C408">
        <v>120</v>
      </c>
      <c r="D408">
        <f>A406/1000</f>
        <v>4.2000000000000006E-3</v>
      </c>
      <c r="L408" s="8">
        <f>A408</f>
        <v>0.50400000000000011</v>
      </c>
      <c r="M408" s="9">
        <f t="shared" ref="M408:M420" si="107">A$308</f>
        <v>9.091186708860759</v>
      </c>
      <c r="N408">
        <f t="shared" ref="N408:N420" si="108">B$308</f>
        <v>4.5819581012658235</v>
      </c>
      <c r="O408">
        <v>10.199999999999999</v>
      </c>
      <c r="P408">
        <f t="shared" ref="P408:P414" si="109">((M408*L408)-N408)*O408</f>
        <v>0</v>
      </c>
    </row>
    <row r="409" spans="1:16" x14ac:dyDescent="0.25">
      <c r="A409">
        <f>C409*D409</f>
        <v>2.4</v>
      </c>
      <c r="B409">
        <v>17.236889999999999</v>
      </c>
      <c r="C409">
        <v>120</v>
      </c>
      <c r="D409">
        <f>20/1000</f>
        <v>0.02</v>
      </c>
      <c r="L409">
        <v>0.49597200000000002</v>
      </c>
      <c r="M409" s="9">
        <f t="shared" si="107"/>
        <v>9.091186708860759</v>
      </c>
      <c r="N409">
        <f t="shared" si="108"/>
        <v>4.5819581012658235</v>
      </c>
      <c r="O409">
        <v>10.199999999999999</v>
      </c>
      <c r="P409">
        <f t="shared" si="109"/>
        <v>-0.74443727836709295</v>
      </c>
    </row>
    <row r="410" spans="1:16" x14ac:dyDescent="0.25">
      <c r="L410">
        <v>0.48199999999999998</v>
      </c>
      <c r="M410" s="9">
        <f t="shared" si="107"/>
        <v>9.091186708860759</v>
      </c>
      <c r="N410">
        <f t="shared" si="108"/>
        <v>4.5819581012658235</v>
      </c>
      <c r="O410">
        <v>10.199999999999999</v>
      </c>
      <c r="P410">
        <f t="shared" si="109"/>
        <v>-2.0400622974683627</v>
      </c>
    </row>
    <row r="411" spans="1:16" x14ac:dyDescent="0.25">
      <c r="A411" t="s">
        <v>34</v>
      </c>
      <c r="B411" t="s">
        <v>35</v>
      </c>
      <c r="L411">
        <v>0.48299999999999998</v>
      </c>
      <c r="M411" s="9">
        <f t="shared" si="107"/>
        <v>9.091186708860759</v>
      </c>
      <c r="N411">
        <f t="shared" si="108"/>
        <v>4.5819581012658235</v>
      </c>
      <c r="O411">
        <v>10.199999999999999</v>
      </c>
      <c r="P411">
        <f t="shared" si="109"/>
        <v>-1.947332193037985</v>
      </c>
    </row>
    <row r="412" spans="1:16" x14ac:dyDescent="0.25">
      <c r="A412" s="8">
        <f>B409-B408</f>
        <v>17.236889999999999</v>
      </c>
      <c r="B412" s="8">
        <f>A409-A408</f>
        <v>1.8959999999999999</v>
      </c>
      <c r="L412">
        <v>0.48399999999999999</v>
      </c>
      <c r="M412" s="9">
        <f t="shared" si="107"/>
        <v>9.091186708860759</v>
      </c>
      <c r="N412">
        <f t="shared" si="108"/>
        <v>4.5819581012658235</v>
      </c>
      <c r="O412">
        <v>10.199999999999999</v>
      </c>
      <c r="P412">
        <f t="shared" si="109"/>
        <v>-1.8546020886076073</v>
      </c>
    </row>
    <row r="413" spans="1:16" x14ac:dyDescent="0.25">
      <c r="A413">
        <f>A412/B412</f>
        <v>9.091186708860759</v>
      </c>
      <c r="B413">
        <f>(A412/B412)*A408</f>
        <v>4.5819581012658235</v>
      </c>
      <c r="L413">
        <v>0.48499999999999999</v>
      </c>
      <c r="M413" s="9">
        <f t="shared" si="107"/>
        <v>9.091186708860759</v>
      </c>
      <c r="N413">
        <f t="shared" si="108"/>
        <v>4.5819581012658235</v>
      </c>
      <c r="O413">
        <v>10.199999999999999</v>
      </c>
      <c r="P413">
        <f t="shared" si="109"/>
        <v>-1.7618719841772297</v>
      </c>
    </row>
    <row r="414" spans="1:16" x14ac:dyDescent="0.25">
      <c r="L414">
        <v>0.48599999999999999</v>
      </c>
      <c r="M414" s="9">
        <f t="shared" si="107"/>
        <v>9.091186708860759</v>
      </c>
      <c r="N414">
        <f t="shared" si="108"/>
        <v>4.5819581012658235</v>
      </c>
      <c r="O414">
        <v>10.199999999999999</v>
      </c>
      <c r="P414">
        <f t="shared" si="109"/>
        <v>-1.6691418797468429</v>
      </c>
    </row>
    <row r="415" spans="1:16" x14ac:dyDescent="0.25">
      <c r="L415">
        <f t="shared" ref="L415:L420" si="110">((P415/O415)+N415)/M415</f>
        <v>0.525567968808895</v>
      </c>
      <c r="M415" s="9">
        <f t="shared" si="107"/>
        <v>9.091186708860759</v>
      </c>
      <c r="N415">
        <f t="shared" si="108"/>
        <v>4.5819581012658235</v>
      </c>
      <c r="O415">
        <v>10.199999999999999</v>
      </c>
      <c r="P415">
        <v>2</v>
      </c>
    </row>
    <row r="416" spans="1:16" x14ac:dyDescent="0.25">
      <c r="L416">
        <f t="shared" si="110"/>
        <v>0.54713593761779</v>
      </c>
      <c r="M416" s="9">
        <f t="shared" si="107"/>
        <v>9.091186708860759</v>
      </c>
      <c r="N416">
        <f t="shared" si="108"/>
        <v>4.5819581012658235</v>
      </c>
      <c r="O416">
        <v>10.199999999999999</v>
      </c>
      <c r="P416">
        <v>4</v>
      </c>
    </row>
    <row r="417" spans="1:16" x14ac:dyDescent="0.25">
      <c r="L417">
        <f t="shared" si="110"/>
        <v>0.56870390642668489</v>
      </c>
      <c r="M417" s="9">
        <f t="shared" si="107"/>
        <v>9.091186708860759</v>
      </c>
      <c r="N417">
        <f t="shared" si="108"/>
        <v>4.5819581012658235</v>
      </c>
      <c r="O417">
        <v>10.199999999999999</v>
      </c>
      <c r="P417">
        <v>6</v>
      </c>
    </row>
    <row r="418" spans="1:16" x14ac:dyDescent="0.25">
      <c r="L418">
        <f t="shared" si="110"/>
        <v>0.59027187523557978</v>
      </c>
      <c r="M418" s="9">
        <f t="shared" si="107"/>
        <v>9.091186708860759</v>
      </c>
      <c r="N418">
        <f t="shared" si="108"/>
        <v>4.5819581012658235</v>
      </c>
      <c r="O418">
        <v>10.199999999999999</v>
      </c>
      <c r="P418">
        <v>8</v>
      </c>
    </row>
    <row r="419" spans="1:16" x14ac:dyDescent="0.25">
      <c r="L419">
        <f t="shared" si="110"/>
        <v>0.63340781285336978</v>
      </c>
      <c r="M419" s="9">
        <f t="shared" si="107"/>
        <v>9.091186708860759</v>
      </c>
      <c r="N419">
        <f t="shared" si="108"/>
        <v>4.5819581012658235</v>
      </c>
      <c r="O419">
        <v>10.199999999999999</v>
      </c>
      <c r="P419">
        <v>12</v>
      </c>
    </row>
    <row r="420" spans="1:16" x14ac:dyDescent="0.25">
      <c r="L420">
        <f t="shared" si="110"/>
        <v>0.65497578166226456</v>
      </c>
      <c r="M420" s="9">
        <f t="shared" si="107"/>
        <v>9.091186708860759</v>
      </c>
      <c r="N420">
        <f t="shared" si="108"/>
        <v>4.5819581012658235</v>
      </c>
      <c r="O420">
        <v>10.199999999999999</v>
      </c>
      <c r="P420">
        <v>14</v>
      </c>
    </row>
    <row r="421" spans="1:16" x14ac:dyDescent="0.25">
      <c r="A421" s="17">
        <v>4.2</v>
      </c>
      <c r="B421" s="17"/>
      <c r="C421" s="17"/>
      <c r="D421" s="17"/>
      <c r="L421" s="17" t="s">
        <v>27</v>
      </c>
      <c r="M421" s="17"/>
      <c r="N421" s="17"/>
      <c r="O421" s="17"/>
      <c r="P421" s="17"/>
    </row>
    <row r="422" spans="1:16" x14ac:dyDescent="0.25">
      <c r="A422" t="s">
        <v>0</v>
      </c>
      <c r="B422" t="s">
        <v>1</v>
      </c>
      <c r="C422" t="s">
        <v>2</v>
      </c>
      <c r="D422" t="s">
        <v>3</v>
      </c>
      <c r="L422" t="s">
        <v>0</v>
      </c>
      <c r="M422" t="s">
        <v>28</v>
      </c>
      <c r="N422" t="s">
        <v>29</v>
      </c>
      <c r="O422" t="s">
        <v>30</v>
      </c>
      <c r="P422" t="s">
        <v>31</v>
      </c>
    </row>
    <row r="423" spans="1:16" x14ac:dyDescent="0.25">
      <c r="A423" s="8">
        <f>(0.48)+((C423*D423)-(0.48))</f>
        <v>0.50400000000000011</v>
      </c>
      <c r="B423">
        <v>0</v>
      </c>
      <c r="C423">
        <v>120</v>
      </c>
      <c r="D423">
        <f>A421/1000</f>
        <v>4.2000000000000006E-3</v>
      </c>
      <c r="L423" s="8">
        <f>A423</f>
        <v>0.50400000000000011</v>
      </c>
      <c r="M423" s="9">
        <f t="shared" ref="M423:M435" si="111">A$308</f>
        <v>9.091186708860759</v>
      </c>
      <c r="N423">
        <f t="shared" ref="N423:N435" si="112">B$308</f>
        <v>4.5819581012658235</v>
      </c>
      <c r="O423">
        <v>10.199999999999999</v>
      </c>
      <c r="P423">
        <f t="shared" ref="P423:P429" si="113">((M423*L423)-N423)*O423</f>
        <v>0</v>
      </c>
    </row>
    <row r="424" spans="1:16" x14ac:dyDescent="0.25">
      <c r="A424">
        <f>C424*D424</f>
        <v>2.4</v>
      </c>
      <c r="B424">
        <v>17.236889999999999</v>
      </c>
      <c r="C424">
        <v>120</v>
      </c>
      <c r="D424">
        <f>20/1000</f>
        <v>0.02</v>
      </c>
      <c r="L424">
        <v>0.49597200000000002</v>
      </c>
      <c r="M424" s="9">
        <f t="shared" si="111"/>
        <v>9.091186708860759</v>
      </c>
      <c r="N424">
        <f t="shared" si="112"/>
        <v>4.5819581012658235</v>
      </c>
      <c r="O424">
        <v>10.199999999999999</v>
      </c>
      <c r="P424">
        <f t="shared" si="113"/>
        <v>-0.74443727836709295</v>
      </c>
    </row>
    <row r="425" spans="1:16" x14ac:dyDescent="0.25">
      <c r="L425">
        <v>0.48199999999999998</v>
      </c>
      <c r="M425" s="9">
        <f t="shared" si="111"/>
        <v>9.091186708860759</v>
      </c>
      <c r="N425">
        <f t="shared" si="112"/>
        <v>4.5819581012658235</v>
      </c>
      <c r="O425">
        <v>10.199999999999999</v>
      </c>
      <c r="P425">
        <f t="shared" si="113"/>
        <v>-2.0400622974683627</v>
      </c>
    </row>
    <row r="426" spans="1:16" x14ac:dyDescent="0.25">
      <c r="A426" t="s">
        <v>34</v>
      </c>
      <c r="B426" t="s">
        <v>35</v>
      </c>
      <c r="L426">
        <v>0.48299999999999998</v>
      </c>
      <c r="M426" s="9">
        <f t="shared" si="111"/>
        <v>9.091186708860759</v>
      </c>
      <c r="N426">
        <f t="shared" si="112"/>
        <v>4.5819581012658235</v>
      </c>
      <c r="O426">
        <v>10.199999999999999</v>
      </c>
      <c r="P426">
        <f t="shared" si="113"/>
        <v>-1.947332193037985</v>
      </c>
    </row>
    <row r="427" spans="1:16" x14ac:dyDescent="0.25">
      <c r="A427" s="8">
        <f>B424-B423</f>
        <v>17.236889999999999</v>
      </c>
      <c r="B427" s="8">
        <f>A424-A423</f>
        <v>1.8959999999999999</v>
      </c>
      <c r="L427">
        <v>0.48399999999999999</v>
      </c>
      <c r="M427" s="9">
        <f t="shared" si="111"/>
        <v>9.091186708860759</v>
      </c>
      <c r="N427">
        <f t="shared" si="112"/>
        <v>4.5819581012658235</v>
      </c>
      <c r="O427">
        <v>10.199999999999999</v>
      </c>
      <c r="P427">
        <f t="shared" si="113"/>
        <v>-1.8546020886076073</v>
      </c>
    </row>
    <row r="428" spans="1:16" x14ac:dyDescent="0.25">
      <c r="A428">
        <f>A427/B427</f>
        <v>9.091186708860759</v>
      </c>
      <c r="B428">
        <f>(A427/B427)*A423</f>
        <v>4.5819581012658235</v>
      </c>
      <c r="L428">
        <v>0.48499999999999999</v>
      </c>
      <c r="M428" s="9">
        <f t="shared" si="111"/>
        <v>9.091186708860759</v>
      </c>
      <c r="N428">
        <f t="shared" si="112"/>
        <v>4.5819581012658235</v>
      </c>
      <c r="O428">
        <v>10.199999999999999</v>
      </c>
      <c r="P428">
        <f t="shared" si="113"/>
        <v>-1.7618719841772297</v>
      </c>
    </row>
    <row r="429" spans="1:16" x14ac:dyDescent="0.25">
      <c r="L429">
        <v>0.48599999999999999</v>
      </c>
      <c r="M429" s="9">
        <f t="shared" si="111"/>
        <v>9.091186708860759</v>
      </c>
      <c r="N429">
        <f t="shared" si="112"/>
        <v>4.5819581012658235</v>
      </c>
      <c r="O429">
        <v>10.199999999999999</v>
      </c>
      <c r="P429">
        <f t="shared" si="113"/>
        <v>-1.6691418797468429</v>
      </c>
    </row>
    <row r="430" spans="1:16" x14ac:dyDescent="0.25">
      <c r="L430">
        <f t="shared" ref="L430:L435" si="114">((P430/O430)+N430)/M430</f>
        <v>0.525567968808895</v>
      </c>
      <c r="M430" s="9">
        <f t="shared" si="111"/>
        <v>9.091186708860759</v>
      </c>
      <c r="N430">
        <f t="shared" si="112"/>
        <v>4.5819581012658235</v>
      </c>
      <c r="O430">
        <v>10.199999999999999</v>
      </c>
      <c r="P430">
        <v>2</v>
      </c>
    </row>
    <row r="431" spans="1:16" x14ac:dyDescent="0.25">
      <c r="L431">
        <f t="shared" si="114"/>
        <v>0.54713593761779</v>
      </c>
      <c r="M431" s="9">
        <f t="shared" si="111"/>
        <v>9.091186708860759</v>
      </c>
      <c r="N431">
        <f t="shared" si="112"/>
        <v>4.5819581012658235</v>
      </c>
      <c r="O431">
        <v>10.199999999999999</v>
      </c>
      <c r="P431">
        <v>4</v>
      </c>
    </row>
    <row r="432" spans="1:16" x14ac:dyDescent="0.25">
      <c r="L432">
        <f t="shared" si="114"/>
        <v>0.56870390642668489</v>
      </c>
      <c r="M432" s="9">
        <f t="shared" si="111"/>
        <v>9.091186708860759</v>
      </c>
      <c r="N432">
        <f t="shared" si="112"/>
        <v>4.5819581012658235</v>
      </c>
      <c r="O432">
        <v>10.199999999999999</v>
      </c>
      <c r="P432">
        <v>6</v>
      </c>
    </row>
    <row r="433" spans="12:16" x14ac:dyDescent="0.25">
      <c r="L433">
        <f t="shared" si="114"/>
        <v>0.59027187523557978</v>
      </c>
      <c r="M433" s="9">
        <f t="shared" si="111"/>
        <v>9.091186708860759</v>
      </c>
      <c r="N433">
        <f t="shared" si="112"/>
        <v>4.5819581012658235</v>
      </c>
      <c r="O433">
        <v>10.199999999999999</v>
      </c>
      <c r="P433">
        <v>8</v>
      </c>
    </row>
    <row r="434" spans="12:16" x14ac:dyDescent="0.25">
      <c r="L434">
        <f t="shared" si="114"/>
        <v>0.63340781285336978</v>
      </c>
      <c r="M434" s="9">
        <f t="shared" si="111"/>
        <v>9.091186708860759</v>
      </c>
      <c r="N434">
        <f t="shared" si="112"/>
        <v>4.5819581012658235</v>
      </c>
      <c r="O434">
        <v>10.199999999999999</v>
      </c>
      <c r="P434">
        <v>12</v>
      </c>
    </row>
    <row r="435" spans="12:16" x14ac:dyDescent="0.25">
      <c r="L435">
        <f t="shared" si="114"/>
        <v>0.65497578166226456</v>
      </c>
      <c r="M435" s="9">
        <f t="shared" si="111"/>
        <v>9.091186708860759</v>
      </c>
      <c r="N435">
        <f t="shared" si="112"/>
        <v>4.5819581012658235</v>
      </c>
      <c r="O435">
        <v>10.199999999999999</v>
      </c>
      <c r="P435">
        <v>14</v>
      </c>
    </row>
  </sheetData>
  <mergeCells count="59">
    <mergeCell ref="A391:D391"/>
    <mergeCell ref="L391:P391"/>
    <mergeCell ref="A406:D406"/>
    <mergeCell ref="L406:P406"/>
    <mergeCell ref="A421:D421"/>
    <mergeCell ref="L421:P421"/>
    <mergeCell ref="A346:D346"/>
    <mergeCell ref="L346:P346"/>
    <mergeCell ref="A361:D361"/>
    <mergeCell ref="L361:P361"/>
    <mergeCell ref="A376:D376"/>
    <mergeCell ref="L376:P376"/>
    <mergeCell ref="A301:D301"/>
    <mergeCell ref="L301:P301"/>
    <mergeCell ref="A316:D316"/>
    <mergeCell ref="L316:P316"/>
    <mergeCell ref="A331:D331"/>
    <mergeCell ref="L331:P331"/>
    <mergeCell ref="A256:D256"/>
    <mergeCell ref="L256:P256"/>
    <mergeCell ref="A271:D271"/>
    <mergeCell ref="L271:P271"/>
    <mergeCell ref="A286:D286"/>
    <mergeCell ref="L286:P286"/>
    <mergeCell ref="A211:D211"/>
    <mergeCell ref="L211:P211"/>
    <mergeCell ref="A226:D226"/>
    <mergeCell ref="L226:P226"/>
    <mergeCell ref="A241:D241"/>
    <mergeCell ref="L241:P241"/>
    <mergeCell ref="A166:D166"/>
    <mergeCell ref="L166:P166"/>
    <mergeCell ref="A181:D181"/>
    <mergeCell ref="L181:P181"/>
    <mergeCell ref="A196:D196"/>
    <mergeCell ref="L196:P196"/>
    <mergeCell ref="A121:D121"/>
    <mergeCell ref="L121:P121"/>
    <mergeCell ref="A136:D136"/>
    <mergeCell ref="L136:P136"/>
    <mergeCell ref="A151:D151"/>
    <mergeCell ref="L151:P151"/>
    <mergeCell ref="A76:D76"/>
    <mergeCell ref="L76:P76"/>
    <mergeCell ref="A91:D91"/>
    <mergeCell ref="L91:P91"/>
    <mergeCell ref="A106:D106"/>
    <mergeCell ref="L106:P106"/>
    <mergeCell ref="A31:D31"/>
    <mergeCell ref="L31:P31"/>
    <mergeCell ref="A46:D46"/>
    <mergeCell ref="L46:P46"/>
    <mergeCell ref="A61:D61"/>
    <mergeCell ref="L61:P61"/>
    <mergeCell ref="A1:D1"/>
    <mergeCell ref="L1:P1"/>
    <mergeCell ref="AC1:AG1"/>
    <mergeCell ref="A16:D16"/>
    <mergeCell ref="L16:P16"/>
  </mergeCells>
  <pageMargins left="0.7" right="0.7" top="0.75" bottom="0.75" header="0.511811023622047" footer="0.511811023622047"/>
  <pageSetup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6"/>
  <sheetViews>
    <sheetView tabSelected="1" workbookViewId="0">
      <selection activeCell="A29" sqref="A29"/>
    </sheetView>
  </sheetViews>
  <sheetFormatPr baseColWidth="10" defaultRowHeight="15" x14ac:dyDescent="0.25"/>
  <cols>
    <col min="1" max="1" width="14.7109375" customWidth="1"/>
    <col min="2" max="2" width="17.140625" customWidth="1"/>
    <col min="13" max="13" width="15.7109375" customWidth="1"/>
    <col min="18" max="18" width="15.140625" customWidth="1"/>
  </cols>
  <sheetData>
    <row r="1" spans="1:18" x14ac:dyDescent="0.25">
      <c r="A1" s="18" t="s">
        <v>135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8" x14ac:dyDescent="0.25">
      <c r="A2" s="17">
        <v>8.9</v>
      </c>
      <c r="B2" s="17"/>
      <c r="C2" s="17"/>
      <c r="D2" s="17"/>
      <c r="L2" s="17" t="s">
        <v>27</v>
      </c>
      <c r="M2" s="17"/>
      <c r="N2" s="17"/>
      <c r="O2" s="17"/>
      <c r="P2" s="17"/>
    </row>
    <row r="3" spans="1:18" x14ac:dyDescent="0.25">
      <c r="A3" t="s">
        <v>0</v>
      </c>
      <c r="B3" t="s">
        <v>136</v>
      </c>
      <c r="C3" t="s">
        <v>2</v>
      </c>
      <c r="D3" t="s">
        <v>3</v>
      </c>
      <c r="L3" t="s">
        <v>0</v>
      </c>
      <c r="M3" t="s">
        <v>28</v>
      </c>
      <c r="N3" t="s">
        <v>29</v>
      </c>
      <c r="O3" t="s">
        <v>30</v>
      </c>
      <c r="P3" t="s">
        <v>31</v>
      </c>
    </row>
    <row r="4" spans="1:18" x14ac:dyDescent="0.25">
      <c r="A4">
        <f>C4*D4</f>
        <v>1.0680000000000001</v>
      </c>
      <c r="B4">
        <v>0</v>
      </c>
      <c r="C4">
        <v>120</v>
      </c>
      <c r="D4">
        <f>A2/1000</f>
        <v>8.8999999999999999E-3</v>
      </c>
      <c r="L4">
        <v>0.48</v>
      </c>
      <c r="M4" s="4">
        <f t="shared" ref="M4:N17" si="0">A$9</f>
        <v>7.5075075075075084</v>
      </c>
      <c r="N4">
        <f t="shared" si="0"/>
        <v>8.0180180180180187</v>
      </c>
      <c r="O4">
        <v>0.70308899999999996</v>
      </c>
      <c r="P4">
        <f t="shared" ref="P4:P10" si="1">((M4*L4)-N4)*O4</f>
        <v>-3.103726216216216</v>
      </c>
      <c r="R4">
        <f>N4/M4</f>
        <v>1.0680000000000001</v>
      </c>
    </row>
    <row r="5" spans="1:18" x14ac:dyDescent="0.25">
      <c r="A5">
        <f>C5*D5</f>
        <v>2.4</v>
      </c>
      <c r="B5">
        <v>10</v>
      </c>
      <c r="C5">
        <v>120</v>
      </c>
      <c r="D5">
        <f>20/1000</f>
        <v>0.02</v>
      </c>
      <c r="L5">
        <v>1.0068809999999999</v>
      </c>
      <c r="M5" s="4">
        <f t="shared" si="0"/>
        <v>7.5075075075075084</v>
      </c>
      <c r="N5">
        <f t="shared" si="0"/>
        <v>8.0180180180180187</v>
      </c>
      <c r="O5">
        <v>0.70308899999999996</v>
      </c>
      <c r="P5">
        <f>((M5*L5)-N5)*O5</f>
        <v>-0.32261333777027051</v>
      </c>
    </row>
    <row r="6" spans="1:18" x14ac:dyDescent="0.25">
      <c r="L6">
        <v>0.48199999999999998</v>
      </c>
      <c r="M6" s="4">
        <f t="shared" si="0"/>
        <v>7.5075075075075084</v>
      </c>
      <c r="N6">
        <f t="shared" si="0"/>
        <v>8.0180180180180187</v>
      </c>
      <c r="O6">
        <v>0.70308899999999996</v>
      </c>
      <c r="P6">
        <f t="shared" si="1"/>
        <v>-3.0931693243243243</v>
      </c>
    </row>
    <row r="7" spans="1:18" x14ac:dyDescent="0.25">
      <c r="A7" t="s">
        <v>34</v>
      </c>
      <c r="B7" t="s">
        <v>35</v>
      </c>
      <c r="L7">
        <v>2.4</v>
      </c>
      <c r="M7" s="4">
        <f t="shared" si="0"/>
        <v>7.5075075075075084</v>
      </c>
      <c r="N7">
        <f t="shared" si="0"/>
        <v>8.0180180180180187</v>
      </c>
      <c r="O7">
        <v>0.70308899999999996</v>
      </c>
      <c r="P7">
        <f t="shared" si="1"/>
        <v>7.0308899999999994</v>
      </c>
    </row>
    <row r="8" spans="1:18" x14ac:dyDescent="0.25">
      <c r="A8" s="8">
        <f>B5-B4</f>
        <v>10</v>
      </c>
      <c r="B8" s="8">
        <f>A5-A4</f>
        <v>1.3319999999999999</v>
      </c>
      <c r="L8">
        <v>0.48399999999999999</v>
      </c>
      <c r="M8" s="4">
        <f t="shared" si="0"/>
        <v>7.5075075075075084</v>
      </c>
      <c r="N8">
        <f t="shared" si="0"/>
        <v>8.0180180180180187</v>
      </c>
      <c r="O8">
        <v>0.70308899999999996</v>
      </c>
      <c r="P8">
        <f t="shared" si="1"/>
        <v>-3.0826124324324322</v>
      </c>
    </row>
    <row r="9" spans="1:18" x14ac:dyDescent="0.25">
      <c r="A9">
        <f>A8/B8</f>
        <v>7.5075075075075084</v>
      </c>
      <c r="B9">
        <f>(A8/B8)*A4</f>
        <v>8.0180180180180187</v>
      </c>
      <c r="L9">
        <v>0.50494099999999997</v>
      </c>
      <c r="M9" s="4">
        <f t="shared" si="0"/>
        <v>7.5075075075075084</v>
      </c>
      <c r="N9">
        <f t="shared" si="0"/>
        <v>8.0180180180180187</v>
      </c>
      <c r="O9">
        <v>0.70308899999999996</v>
      </c>
      <c r="P9">
        <f t="shared" si="1"/>
        <v>-2.9720764958783792</v>
      </c>
    </row>
    <row r="10" spans="1:18" x14ac:dyDescent="0.25">
      <c r="L10">
        <v>0.49394700000000002</v>
      </c>
      <c r="M10" s="4">
        <f t="shared" si="0"/>
        <v>7.5075075075075084</v>
      </c>
      <c r="N10">
        <f t="shared" si="0"/>
        <v>8.0180180180180187</v>
      </c>
      <c r="O10">
        <v>0.70308899999999996</v>
      </c>
      <c r="P10">
        <f t="shared" si="1"/>
        <v>-3.0301077306081079</v>
      </c>
    </row>
    <row r="11" spans="1:18" x14ac:dyDescent="0.25">
      <c r="L11">
        <f>((P11/O11)+N11)/M11</f>
        <v>1.4468993996492618</v>
      </c>
      <c r="M11" s="4">
        <f t="shared" si="0"/>
        <v>7.5075075075075084</v>
      </c>
      <c r="N11">
        <f t="shared" si="0"/>
        <v>8.0180180180180187</v>
      </c>
      <c r="O11">
        <v>0.70308899999999996</v>
      </c>
      <c r="P11">
        <v>2</v>
      </c>
    </row>
    <row r="12" spans="1:18" x14ac:dyDescent="0.25">
      <c r="L12">
        <f>((P12/O12)+N12)/M12</f>
        <v>1.8257987992985238</v>
      </c>
      <c r="M12" s="4">
        <f t="shared" si="0"/>
        <v>7.5075075075075084</v>
      </c>
      <c r="N12">
        <f t="shared" si="0"/>
        <v>8.0180180180180187</v>
      </c>
      <c r="O12">
        <v>0.70308899999999996</v>
      </c>
      <c r="P12">
        <v>4</v>
      </c>
    </row>
    <row r="13" spans="1:18" x14ac:dyDescent="0.25">
      <c r="L13">
        <f>((P13/O13)+N13)/M13</f>
        <v>2.2046981989477858</v>
      </c>
      <c r="M13" s="4">
        <f t="shared" si="0"/>
        <v>7.5075075075075084</v>
      </c>
      <c r="N13">
        <f t="shared" si="0"/>
        <v>8.0180180180180187</v>
      </c>
      <c r="O13">
        <v>0.70308899999999996</v>
      </c>
      <c r="P13">
        <v>6</v>
      </c>
    </row>
    <row r="14" spans="1:18" x14ac:dyDescent="0.25">
      <c r="L14">
        <f t="shared" ref="L14:L15" si="2">((P14/O14)+N14)/M14</f>
        <v>2.3999886330180105</v>
      </c>
      <c r="M14" s="4">
        <f t="shared" ref="M14:M15" si="3">A$9</f>
        <v>7.5075075075075084</v>
      </c>
      <c r="N14">
        <f t="shared" ref="N14:N15" si="4">B$9</f>
        <v>8.0180180180180187</v>
      </c>
      <c r="O14">
        <v>0.70308899999999996</v>
      </c>
      <c r="P14">
        <v>7.0308299999999999</v>
      </c>
    </row>
    <row r="15" spans="1:18" x14ac:dyDescent="0.25">
      <c r="L15">
        <f t="shared" si="2"/>
        <v>2.5835975985970476</v>
      </c>
      <c r="M15" s="4">
        <f t="shared" si="3"/>
        <v>7.5075075075075084</v>
      </c>
      <c r="N15">
        <f t="shared" si="4"/>
        <v>8.0180180180180187</v>
      </c>
      <c r="O15">
        <v>0.70308899999999996</v>
      </c>
      <c r="P15">
        <v>8</v>
      </c>
    </row>
    <row r="16" spans="1:18" x14ac:dyDescent="0.25">
      <c r="L16">
        <f>((P16/O16)+N16)/M16</f>
        <v>3.3413963978955721</v>
      </c>
      <c r="M16" s="4">
        <f t="shared" si="0"/>
        <v>7.5075075075075084</v>
      </c>
      <c r="N16">
        <f t="shared" si="0"/>
        <v>8.0180180180180187</v>
      </c>
      <c r="O16">
        <v>0.70308899999999996</v>
      </c>
      <c r="P16">
        <v>12</v>
      </c>
    </row>
    <row r="17" spans="1:16" x14ac:dyDescent="0.25">
      <c r="L17">
        <f>((P17/O17)+N17)/M17</f>
        <v>3.7202957975448343</v>
      </c>
      <c r="M17" s="4">
        <f t="shared" si="0"/>
        <v>7.5075075075075084</v>
      </c>
      <c r="N17">
        <f t="shared" si="0"/>
        <v>8.0180180180180187</v>
      </c>
      <c r="O17">
        <v>0.70308899999999996</v>
      </c>
      <c r="P17">
        <v>14</v>
      </c>
    </row>
    <row r="20" spans="1:16" x14ac:dyDescent="0.25">
      <c r="A20" s="18" t="s">
        <v>137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</row>
    <row r="21" spans="1:16" x14ac:dyDescent="0.25">
      <c r="A21" s="17">
        <v>3.31</v>
      </c>
      <c r="B21" s="17"/>
      <c r="C21" s="17"/>
      <c r="D21" s="17"/>
      <c r="L21" s="17" t="s">
        <v>27</v>
      </c>
      <c r="M21" s="17"/>
      <c r="N21" s="17"/>
      <c r="O21" s="17"/>
      <c r="P21" s="17"/>
    </row>
    <row r="22" spans="1:16" x14ac:dyDescent="0.25">
      <c r="A22" t="s">
        <v>0</v>
      </c>
      <c r="B22" t="s">
        <v>136</v>
      </c>
      <c r="C22" t="s">
        <v>2</v>
      </c>
      <c r="D22" t="s">
        <v>3</v>
      </c>
      <c r="L22" t="s">
        <v>0</v>
      </c>
      <c r="M22" t="s">
        <v>28</v>
      </c>
      <c r="N22" t="s">
        <v>29</v>
      </c>
      <c r="O22" t="s">
        <v>30</v>
      </c>
      <c r="P22" t="s">
        <v>31</v>
      </c>
    </row>
    <row r="23" spans="1:16" x14ac:dyDescent="0.25">
      <c r="A23">
        <f>C23*D23</f>
        <v>0.3972</v>
      </c>
      <c r="B23">
        <v>0</v>
      </c>
      <c r="C23">
        <v>120</v>
      </c>
      <c r="D23">
        <f>A21/1000</f>
        <v>3.31E-3</v>
      </c>
      <c r="L23">
        <v>0.48</v>
      </c>
      <c r="M23" s="4">
        <f>A$28</f>
        <v>24.965048931495911</v>
      </c>
      <c r="N23">
        <f>B$28</f>
        <v>9.9161174355901753</v>
      </c>
      <c r="O23">
        <v>0.70308899999999996</v>
      </c>
      <c r="P23">
        <f t="shared" ref="P23" si="5">((M23*L23)-N23)*O23</f>
        <v>1.4533595266626729</v>
      </c>
    </row>
    <row r="24" spans="1:16" x14ac:dyDescent="0.25">
      <c r="A24">
        <f>C24*D24</f>
        <v>2.4</v>
      </c>
      <c r="B24">
        <v>50</v>
      </c>
      <c r="C24">
        <v>120</v>
      </c>
      <c r="D24">
        <f>20/1000</f>
        <v>0.02</v>
      </c>
      <c r="L24">
        <v>0.99060999999999999</v>
      </c>
      <c r="M24" s="4">
        <f t="shared" ref="M24:M36" si="6">A$28</f>
        <v>24.965048931495911</v>
      </c>
      <c r="N24">
        <f t="shared" ref="N24:N36" si="7">B$28</f>
        <v>9.9161174355901753</v>
      </c>
      <c r="O24">
        <v>0.70308899999999996</v>
      </c>
      <c r="P24">
        <f>((M24*L24)-N24)*O24</f>
        <v>10.415918800928702</v>
      </c>
    </row>
    <row r="25" spans="1:16" x14ac:dyDescent="0.25">
      <c r="L25">
        <v>0.48199999999999998</v>
      </c>
      <c r="M25" s="4">
        <f t="shared" si="6"/>
        <v>24.965048931495911</v>
      </c>
      <c r="N25">
        <f t="shared" si="7"/>
        <v>9.9161174355901753</v>
      </c>
      <c r="O25">
        <v>0.70308899999999996</v>
      </c>
      <c r="P25">
        <f t="shared" ref="P25:P29" si="8">((M25*L25)-N25)*O25</f>
        <v>1.4884648292390661</v>
      </c>
    </row>
    <row r="26" spans="1:16" x14ac:dyDescent="0.25">
      <c r="A26" t="s">
        <v>34</v>
      </c>
      <c r="B26" t="s">
        <v>35</v>
      </c>
      <c r="L26">
        <v>2.4</v>
      </c>
      <c r="M26" s="4">
        <f t="shared" si="6"/>
        <v>24.965048931495911</v>
      </c>
      <c r="N26">
        <f t="shared" si="7"/>
        <v>9.9161174355901753</v>
      </c>
      <c r="O26">
        <v>0.70308899999999996</v>
      </c>
      <c r="P26">
        <f t="shared" si="8"/>
        <v>35.154450000000004</v>
      </c>
    </row>
    <row r="27" spans="1:16" x14ac:dyDescent="0.25">
      <c r="A27" s="8">
        <f>B24-B23</f>
        <v>50</v>
      </c>
      <c r="B27" s="8">
        <f>A24-A23</f>
        <v>2.0027999999999997</v>
      </c>
      <c r="L27">
        <v>0.48399999999999999</v>
      </c>
      <c r="M27" s="4">
        <f t="shared" si="6"/>
        <v>24.965048931495911</v>
      </c>
      <c r="N27">
        <f t="shared" si="7"/>
        <v>9.9161174355901753</v>
      </c>
      <c r="O27">
        <v>0.70308899999999996</v>
      </c>
      <c r="P27">
        <f t="shared" si="8"/>
        <v>1.5235701318154582</v>
      </c>
    </row>
    <row r="28" spans="1:16" x14ac:dyDescent="0.25">
      <c r="A28">
        <f>A27/B27</f>
        <v>24.965048931495911</v>
      </c>
      <c r="B28">
        <f>(A27/B27)*A23</f>
        <v>9.9161174355901753</v>
      </c>
      <c r="L28">
        <v>0.50494099999999997</v>
      </c>
      <c r="M28" s="4">
        <f t="shared" si="6"/>
        <v>24.965048931495911</v>
      </c>
      <c r="N28">
        <f t="shared" si="7"/>
        <v>9.9161174355901753</v>
      </c>
      <c r="O28">
        <v>0.70308899999999996</v>
      </c>
      <c r="P28">
        <f t="shared" si="8"/>
        <v>1.891140202441582</v>
      </c>
    </row>
    <row r="29" spans="1:16" x14ac:dyDescent="0.25">
      <c r="L29">
        <v>0.49394700000000002</v>
      </c>
      <c r="M29" s="4">
        <f t="shared" si="6"/>
        <v>24.965048931495911</v>
      </c>
      <c r="N29">
        <f t="shared" si="7"/>
        <v>9.9161174355901753</v>
      </c>
      <c r="O29">
        <v>0.70308899999999996</v>
      </c>
      <c r="P29">
        <f t="shared" si="8"/>
        <v>1.6981663541791501</v>
      </c>
    </row>
    <row r="30" spans="1:16" x14ac:dyDescent="0.25">
      <c r="L30">
        <f>((P30/O30)+N30)/M30</f>
        <v>0.51114290054317446</v>
      </c>
      <c r="M30" s="4">
        <f t="shared" si="6"/>
        <v>24.965048931495911</v>
      </c>
      <c r="N30">
        <f t="shared" si="7"/>
        <v>9.9161174355901753</v>
      </c>
      <c r="O30">
        <v>0.70308899999999996</v>
      </c>
      <c r="P30">
        <v>2</v>
      </c>
    </row>
    <row r="31" spans="1:16" x14ac:dyDescent="0.25">
      <c r="L31">
        <f>((P31/O31)+N31)/M31</f>
        <v>0.62508580108634892</v>
      </c>
      <c r="M31" s="4">
        <f t="shared" si="6"/>
        <v>24.965048931495911</v>
      </c>
      <c r="N31">
        <f t="shared" si="7"/>
        <v>9.9161174355901753</v>
      </c>
      <c r="O31">
        <v>0.70308899999999996</v>
      </c>
      <c r="P31">
        <v>4</v>
      </c>
    </row>
    <row r="32" spans="1:16" x14ac:dyDescent="0.25">
      <c r="L32">
        <f>((P32/O32)+N32)/M32</f>
        <v>0.73902870162952339</v>
      </c>
      <c r="M32" s="4">
        <f t="shared" si="6"/>
        <v>24.965048931495911</v>
      </c>
      <c r="N32">
        <f t="shared" si="7"/>
        <v>9.9161174355901753</v>
      </c>
      <c r="O32">
        <v>0.70308899999999996</v>
      </c>
      <c r="P32">
        <v>6</v>
      </c>
    </row>
    <row r="33" spans="12:16" x14ac:dyDescent="0.25">
      <c r="L33">
        <f t="shared" ref="L33:L34" si="9">((P33/O33)+N33)/M33</f>
        <v>0.79775658171298358</v>
      </c>
      <c r="M33" s="4">
        <f t="shared" si="6"/>
        <v>24.965048931495911</v>
      </c>
      <c r="N33">
        <f t="shared" si="7"/>
        <v>9.9161174355901753</v>
      </c>
      <c r="O33">
        <v>0.70308899999999996</v>
      </c>
      <c r="P33">
        <v>7.0308299999999999</v>
      </c>
    </row>
    <row r="34" spans="12:16" x14ac:dyDescent="0.25">
      <c r="L34">
        <f t="shared" si="9"/>
        <v>0.85297160217269785</v>
      </c>
      <c r="M34" s="4">
        <f t="shared" si="6"/>
        <v>24.965048931495911</v>
      </c>
      <c r="N34">
        <f t="shared" si="7"/>
        <v>9.9161174355901753</v>
      </c>
      <c r="O34">
        <v>0.70308899999999996</v>
      </c>
      <c r="P34">
        <v>8</v>
      </c>
    </row>
    <row r="35" spans="12:16" x14ac:dyDescent="0.25">
      <c r="L35">
        <f>((P35/O35)+N35)/M35</f>
        <v>1.0808574032590468</v>
      </c>
      <c r="M35" s="4">
        <f t="shared" si="6"/>
        <v>24.965048931495911</v>
      </c>
      <c r="N35">
        <f t="shared" si="7"/>
        <v>9.9161174355901753</v>
      </c>
      <c r="O35">
        <v>0.70308899999999996</v>
      </c>
      <c r="P35">
        <v>12</v>
      </c>
    </row>
    <row r="36" spans="12:16" x14ac:dyDescent="0.25">
      <c r="L36">
        <f>((P36/O36)+N36)/M36</f>
        <v>1.1948003038022212</v>
      </c>
      <c r="M36" s="4">
        <f t="shared" si="6"/>
        <v>24.965048931495911</v>
      </c>
      <c r="N36">
        <f t="shared" si="7"/>
        <v>9.9161174355901753</v>
      </c>
      <c r="O36">
        <v>0.70308899999999996</v>
      </c>
      <c r="P36">
        <v>14</v>
      </c>
    </row>
  </sheetData>
  <mergeCells count="6">
    <mergeCell ref="A1:P1"/>
    <mergeCell ref="A2:D2"/>
    <mergeCell ref="L2:P2"/>
    <mergeCell ref="A20:P20"/>
    <mergeCell ref="A21:D21"/>
    <mergeCell ref="L21:P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1"/>
  <sheetViews>
    <sheetView workbookViewId="0">
      <selection sqref="A1:P16"/>
    </sheetView>
  </sheetViews>
  <sheetFormatPr baseColWidth="10" defaultRowHeight="15" x14ac:dyDescent="0.25"/>
  <cols>
    <col min="13" max="13" width="13.28515625" customWidth="1"/>
  </cols>
  <sheetData>
    <row r="1" spans="1:16" x14ac:dyDescent="0.25">
      <c r="A1" s="18" t="s">
        <v>106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x14ac:dyDescent="0.25">
      <c r="A2" s="17">
        <v>4.08</v>
      </c>
      <c r="B2" s="17"/>
      <c r="C2" s="17"/>
      <c r="D2" s="17"/>
      <c r="L2" s="17" t="s">
        <v>27</v>
      </c>
      <c r="M2" s="17"/>
      <c r="N2" s="17"/>
      <c r="O2" s="17"/>
      <c r="P2" s="17"/>
    </row>
    <row r="3" spans="1:16" x14ac:dyDescent="0.25">
      <c r="A3" t="s">
        <v>0</v>
      </c>
      <c r="B3" t="s">
        <v>1</v>
      </c>
      <c r="C3" t="s">
        <v>2</v>
      </c>
      <c r="D3" t="s">
        <v>3</v>
      </c>
      <c r="L3" t="s">
        <v>0</v>
      </c>
      <c r="M3" t="s">
        <v>28</v>
      </c>
      <c r="N3" t="s">
        <v>29</v>
      </c>
      <c r="O3" t="s">
        <v>30</v>
      </c>
      <c r="P3" t="s">
        <v>31</v>
      </c>
    </row>
    <row r="4" spans="1:16" x14ac:dyDescent="0.25">
      <c r="A4">
        <f>C4*D4</f>
        <v>0.48960000000000004</v>
      </c>
      <c r="B4">
        <v>0</v>
      </c>
      <c r="C4">
        <v>120</v>
      </c>
      <c r="D4">
        <f>A2/1000</f>
        <v>4.0800000000000003E-3</v>
      </c>
      <c r="L4">
        <v>0.48</v>
      </c>
      <c r="M4" s="4">
        <f t="shared" ref="M4:M16" si="0">A$9</f>
        <v>10.827208961474037</v>
      </c>
      <c r="N4">
        <f t="shared" ref="N4:N16" si="1">B$9</f>
        <v>5.3010015075376886</v>
      </c>
      <c r="O4">
        <v>10.199999999999999</v>
      </c>
      <c r="P4">
        <f t="shared" ref="P4:P10" si="2">((M4*L4)-N4)*O4</f>
        <v>-1.0602003015075401</v>
      </c>
    </row>
    <row r="5" spans="1:16" x14ac:dyDescent="0.25">
      <c r="A5">
        <f>C5*D5</f>
        <v>2.4</v>
      </c>
      <c r="B5">
        <v>20.6843</v>
      </c>
      <c r="C5">
        <v>120</v>
      </c>
      <c r="D5">
        <f>20/1000</f>
        <v>0.02</v>
      </c>
      <c r="L5">
        <v>0.50540300000000005</v>
      </c>
      <c r="M5" s="4">
        <f t="shared" si="0"/>
        <v>10.827208961474037</v>
      </c>
      <c r="N5">
        <f t="shared" si="1"/>
        <v>5.3010015075376886</v>
      </c>
      <c r="O5">
        <v>10.199999999999999</v>
      </c>
      <c r="P5">
        <f t="shared" si="2"/>
        <v>1.7452443088253833</v>
      </c>
    </row>
    <row r="6" spans="1:16" x14ac:dyDescent="0.25">
      <c r="L6">
        <v>0.48199999999999998</v>
      </c>
      <c r="M6" s="4">
        <f t="shared" si="0"/>
        <v>10.827208961474037</v>
      </c>
      <c r="N6">
        <f t="shared" si="1"/>
        <v>5.3010015075376886</v>
      </c>
      <c r="O6">
        <v>10.199999999999999</v>
      </c>
      <c r="P6">
        <f t="shared" si="2"/>
        <v>-0.8393252386934742</v>
      </c>
    </row>
    <row r="7" spans="1:16" x14ac:dyDescent="0.25">
      <c r="A7" t="s">
        <v>34</v>
      </c>
      <c r="B7" t="s">
        <v>35</v>
      </c>
      <c r="L7">
        <v>0.49879800000000002</v>
      </c>
      <c r="M7" s="4">
        <f t="shared" si="0"/>
        <v>10.827208961474037</v>
      </c>
      <c r="N7">
        <f t="shared" si="1"/>
        <v>5.3010015075376886</v>
      </c>
      <c r="O7">
        <v>10.199999999999999</v>
      </c>
      <c r="P7">
        <f t="shared" si="2"/>
        <v>1.0158044138819109</v>
      </c>
    </row>
    <row r="8" spans="1:16" x14ac:dyDescent="0.25">
      <c r="A8" s="8">
        <f>B5-B4</f>
        <v>20.6843</v>
      </c>
      <c r="B8" s="8">
        <f>A5-A4</f>
        <v>1.9103999999999999</v>
      </c>
      <c r="L8">
        <v>0.48399999999999999</v>
      </c>
      <c r="M8" s="4">
        <f t="shared" si="0"/>
        <v>10.827208961474037</v>
      </c>
      <c r="N8">
        <f t="shared" si="1"/>
        <v>5.3010015075376886</v>
      </c>
      <c r="O8">
        <v>10.199999999999999</v>
      </c>
      <c r="P8">
        <f t="shared" si="2"/>
        <v>-0.61845017587939921</v>
      </c>
    </row>
    <row r="9" spans="1:16" x14ac:dyDescent="0.25">
      <c r="A9">
        <f>A8/B8</f>
        <v>10.827208961474037</v>
      </c>
      <c r="B9">
        <f>(A8/B8)*A4</f>
        <v>5.3010015075376886</v>
      </c>
      <c r="L9">
        <v>0.50494099999999997</v>
      </c>
      <c r="M9" s="4">
        <f t="shared" si="0"/>
        <v>10.827208961474037</v>
      </c>
      <c r="N9">
        <f t="shared" si="1"/>
        <v>5.3010015075376886</v>
      </c>
      <c r="O9">
        <v>10.199999999999999</v>
      </c>
      <c r="P9">
        <f t="shared" si="2"/>
        <v>1.6942221693153259</v>
      </c>
    </row>
    <row r="10" spans="1:16" x14ac:dyDescent="0.25">
      <c r="L10">
        <v>0.49394700000000002</v>
      </c>
      <c r="M10" s="4">
        <f t="shared" si="0"/>
        <v>10.827208961474037</v>
      </c>
      <c r="N10">
        <f t="shared" si="1"/>
        <v>5.3010015075376886</v>
      </c>
      <c r="O10">
        <v>10.199999999999999</v>
      </c>
      <c r="P10">
        <f t="shared" si="2"/>
        <v>0.48007194902638245</v>
      </c>
    </row>
    <row r="11" spans="1:16" x14ac:dyDescent="0.25">
      <c r="L11">
        <f>((P11/O11)+N11)/M11</f>
        <v>0.50770978545535106</v>
      </c>
      <c r="M11" s="4">
        <f t="shared" si="0"/>
        <v>10.827208961474037</v>
      </c>
      <c r="N11">
        <f t="shared" si="1"/>
        <v>5.3010015075376886</v>
      </c>
      <c r="O11">
        <v>10.199999999999999</v>
      </c>
      <c r="P11">
        <v>2</v>
      </c>
    </row>
    <row r="12" spans="1:16" x14ac:dyDescent="0.25">
      <c r="L12">
        <v>0.50494099999999997</v>
      </c>
      <c r="M12" s="4">
        <f t="shared" si="0"/>
        <v>10.827208961474037</v>
      </c>
      <c r="N12">
        <f t="shared" si="1"/>
        <v>5.3010015075376886</v>
      </c>
      <c r="O12">
        <v>10.199999999999999</v>
      </c>
      <c r="P12">
        <v>4</v>
      </c>
    </row>
    <row r="13" spans="1:16" x14ac:dyDescent="0.25">
      <c r="L13">
        <f>((P13/O13)+N13)/M13</f>
        <v>0.54392935636605311</v>
      </c>
      <c r="M13" s="4">
        <f t="shared" si="0"/>
        <v>10.827208961474037</v>
      </c>
      <c r="N13">
        <f t="shared" si="1"/>
        <v>5.3010015075376886</v>
      </c>
      <c r="O13">
        <v>10.199999999999999</v>
      </c>
      <c r="P13">
        <v>6</v>
      </c>
    </row>
    <row r="14" spans="1:16" x14ac:dyDescent="0.25">
      <c r="L14">
        <f>((P14/O14)+N14)/M14</f>
        <v>0.56203914182140413</v>
      </c>
      <c r="M14" s="4">
        <f t="shared" si="0"/>
        <v>10.827208961474037</v>
      </c>
      <c r="N14">
        <f t="shared" si="1"/>
        <v>5.3010015075376886</v>
      </c>
      <c r="O14">
        <v>10.199999999999999</v>
      </c>
      <c r="P14">
        <v>8</v>
      </c>
    </row>
    <row r="15" spans="1:16" x14ac:dyDescent="0.25">
      <c r="L15">
        <f>((P15/O15)+N15)/M15</f>
        <v>0.59825871273210629</v>
      </c>
      <c r="M15" s="4">
        <f t="shared" si="0"/>
        <v>10.827208961474037</v>
      </c>
      <c r="N15">
        <f t="shared" si="1"/>
        <v>5.3010015075376886</v>
      </c>
      <c r="O15">
        <v>10.199999999999999</v>
      </c>
      <c r="P15">
        <v>12</v>
      </c>
    </row>
    <row r="16" spans="1:16" x14ac:dyDescent="0.25">
      <c r="L16">
        <f>((P16/O16)+N16)/M16</f>
        <v>0.61636849818745731</v>
      </c>
      <c r="M16" s="4">
        <f t="shared" si="0"/>
        <v>10.827208961474037</v>
      </c>
      <c r="N16">
        <f t="shared" si="1"/>
        <v>5.3010015075376886</v>
      </c>
      <c r="O16">
        <v>10.199999999999999</v>
      </c>
      <c r="P16">
        <v>14</v>
      </c>
    </row>
    <row r="17" spans="1:16" x14ac:dyDescent="0.25">
      <c r="A17" s="18" t="s">
        <v>107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</row>
    <row r="18" spans="1:16" x14ac:dyDescent="0.25">
      <c r="A18" s="17">
        <v>3.97</v>
      </c>
      <c r="B18" s="17"/>
      <c r="C18" s="17"/>
      <c r="D18" s="17"/>
      <c r="L18" s="17" t="s">
        <v>27</v>
      </c>
      <c r="M18" s="17"/>
      <c r="N18" s="17"/>
      <c r="O18" s="17"/>
      <c r="P18" s="17"/>
    </row>
    <row r="19" spans="1:16" x14ac:dyDescent="0.25">
      <c r="A19" t="s">
        <v>0</v>
      </c>
      <c r="B19" t="s">
        <v>1</v>
      </c>
      <c r="C19" t="s">
        <v>2</v>
      </c>
      <c r="D19" t="s">
        <v>3</v>
      </c>
      <c r="L19" t="s">
        <v>0</v>
      </c>
      <c r="M19" t="s">
        <v>28</v>
      </c>
      <c r="N19" t="s">
        <v>29</v>
      </c>
      <c r="O19" t="s">
        <v>30</v>
      </c>
      <c r="P19" t="s">
        <v>31</v>
      </c>
    </row>
    <row r="20" spans="1:16" x14ac:dyDescent="0.25">
      <c r="A20">
        <f>C20*D20</f>
        <v>0.47640000000000005</v>
      </c>
      <c r="B20">
        <v>0</v>
      </c>
      <c r="C20">
        <v>120</v>
      </c>
      <c r="D20">
        <f>A18/1000</f>
        <v>3.9700000000000004E-3</v>
      </c>
      <c r="L20">
        <v>0.48</v>
      </c>
      <c r="M20" s="4">
        <f>A$25</f>
        <v>8.9607506758161772</v>
      </c>
      <c r="N20">
        <f>B$25</f>
        <v>4.2689016219588272</v>
      </c>
      <c r="O20">
        <v>10.199999999999999</v>
      </c>
      <c r="P20">
        <f t="shared" ref="P20:P26" si="3">((M20*L20)-N20)*O20</f>
        <v>0.32903876481596916</v>
      </c>
    </row>
    <row r="21" spans="1:16" x14ac:dyDescent="0.25">
      <c r="A21">
        <f>C21*D21</f>
        <v>2.4</v>
      </c>
      <c r="B21">
        <v>17.236899999999999</v>
      </c>
      <c r="C21">
        <v>120</v>
      </c>
      <c r="D21">
        <f>20/1000</f>
        <v>0.02</v>
      </c>
      <c r="L21">
        <v>0.50540300000000005</v>
      </c>
      <c r="M21" s="4">
        <f>A$25</f>
        <v>8.9607506758161772</v>
      </c>
      <c r="N21">
        <f t="shared" ref="N21:N32" si="4">B$25</f>
        <v>4.2689016219588272</v>
      </c>
      <c r="O21">
        <v>10.199999999999999</v>
      </c>
      <c r="P21">
        <f t="shared" si="3"/>
        <v>2.6508642488771104</v>
      </c>
    </row>
    <row r="22" spans="1:16" x14ac:dyDescent="0.25">
      <c r="L22">
        <v>0.48199999999999998</v>
      </c>
      <c r="M22" s="4">
        <f t="shared" ref="M22:M32" si="5">A$25</f>
        <v>8.9607506758161772</v>
      </c>
      <c r="N22">
        <f t="shared" si="4"/>
        <v>4.2689016219588272</v>
      </c>
      <c r="O22">
        <v>10.199999999999999</v>
      </c>
      <c r="P22">
        <f t="shared" si="3"/>
        <v>0.51183807860261166</v>
      </c>
    </row>
    <row r="23" spans="1:16" x14ac:dyDescent="0.25">
      <c r="A23" t="s">
        <v>34</v>
      </c>
      <c r="B23" t="s">
        <v>35</v>
      </c>
      <c r="L23">
        <v>0.49879800000000002</v>
      </c>
      <c r="M23" s="4">
        <f t="shared" si="5"/>
        <v>8.9607506758161772</v>
      </c>
      <c r="N23">
        <f t="shared" si="4"/>
        <v>4.2689016219588272</v>
      </c>
      <c r="O23">
        <v>10.199999999999999</v>
      </c>
      <c r="P23">
        <f t="shared" si="3"/>
        <v>2.04716951509669</v>
      </c>
    </row>
    <row r="24" spans="1:16" x14ac:dyDescent="0.25">
      <c r="A24" s="8">
        <f>B21-B20</f>
        <v>17.236899999999999</v>
      </c>
      <c r="B24" s="8">
        <f>A21-A20</f>
        <v>1.9236</v>
      </c>
      <c r="L24">
        <v>0.48399999999999999</v>
      </c>
      <c r="M24" s="4">
        <f t="shared" si="5"/>
        <v>8.9607506758161772</v>
      </c>
      <c r="N24">
        <f t="shared" si="4"/>
        <v>4.2689016219588272</v>
      </c>
      <c r="O24">
        <v>10.199999999999999</v>
      </c>
      <c r="P24">
        <f t="shared" si="3"/>
        <v>0.69463739238926325</v>
      </c>
    </row>
    <row r="25" spans="1:16" x14ac:dyDescent="0.25">
      <c r="A25">
        <f>A24/B24</f>
        <v>8.9607506758161772</v>
      </c>
      <c r="B25">
        <f>(A24/B24)*A20</f>
        <v>4.2689016219588272</v>
      </c>
      <c r="L25">
        <v>0.50494099999999997</v>
      </c>
      <c r="M25" s="4">
        <f t="shared" si="5"/>
        <v>8.9607506758161772</v>
      </c>
      <c r="N25">
        <f t="shared" si="4"/>
        <v>4.2689016219588272</v>
      </c>
      <c r="O25">
        <v>10.199999999999999</v>
      </c>
      <c r="P25">
        <f t="shared" si="3"/>
        <v>2.6086376073923789</v>
      </c>
    </row>
    <row r="26" spans="1:16" x14ac:dyDescent="0.25">
      <c r="L26">
        <v>0.49394700000000002</v>
      </c>
      <c r="M26" s="4">
        <f t="shared" si="5"/>
        <v>8.9607506758161772</v>
      </c>
      <c r="N26">
        <f t="shared" si="4"/>
        <v>4.2689016219588272</v>
      </c>
      <c r="O26">
        <v>10.199999999999999</v>
      </c>
      <c r="P26">
        <f t="shared" si="3"/>
        <v>1.6037897795071703</v>
      </c>
    </row>
    <row r="27" spans="1:16" x14ac:dyDescent="0.25">
      <c r="L27">
        <f>((P27/O27)+N27)/M27</f>
        <v>0.49828192021699008</v>
      </c>
      <c r="M27" s="4">
        <f t="shared" si="5"/>
        <v>8.9607506758161772</v>
      </c>
      <c r="N27">
        <f t="shared" si="4"/>
        <v>4.2689016219588272</v>
      </c>
      <c r="O27">
        <v>10.199999999999999</v>
      </c>
      <c r="P27">
        <v>2</v>
      </c>
    </row>
    <row r="28" spans="1:16" x14ac:dyDescent="0.25">
      <c r="L28">
        <v>0.50494099999999997</v>
      </c>
      <c r="M28" s="4">
        <f t="shared" si="5"/>
        <v>8.9607506758161772</v>
      </c>
      <c r="N28">
        <f t="shared" si="4"/>
        <v>4.2689016219588272</v>
      </c>
      <c r="O28">
        <v>10.199999999999999</v>
      </c>
      <c r="P28">
        <v>4</v>
      </c>
    </row>
    <row r="29" spans="1:16" x14ac:dyDescent="0.25">
      <c r="L29">
        <f>((P29/O29)+N29)/M29</f>
        <v>0.5420457606509701</v>
      </c>
      <c r="M29" s="4">
        <f t="shared" si="5"/>
        <v>8.9607506758161772</v>
      </c>
      <c r="N29">
        <f t="shared" si="4"/>
        <v>4.2689016219588272</v>
      </c>
      <c r="O29">
        <v>10.199999999999999</v>
      </c>
      <c r="P29">
        <v>6</v>
      </c>
    </row>
    <row r="30" spans="1:16" x14ac:dyDescent="0.25">
      <c r="L30">
        <f>((P30/O30)+N30)/M30</f>
        <v>0.56392768086796008</v>
      </c>
      <c r="M30" s="4">
        <f t="shared" si="5"/>
        <v>8.9607506758161772</v>
      </c>
      <c r="N30">
        <f t="shared" si="4"/>
        <v>4.2689016219588272</v>
      </c>
      <c r="O30">
        <v>10.199999999999999</v>
      </c>
      <c r="P30">
        <v>8</v>
      </c>
    </row>
    <row r="31" spans="1:16" x14ac:dyDescent="0.25">
      <c r="L31">
        <f>((P31/O31)+N31)/M31</f>
        <v>0.60769152130194015</v>
      </c>
      <c r="M31" s="4">
        <f t="shared" si="5"/>
        <v>8.9607506758161772</v>
      </c>
      <c r="N31">
        <f t="shared" si="4"/>
        <v>4.2689016219588272</v>
      </c>
      <c r="O31">
        <v>10.199999999999999</v>
      </c>
      <c r="P31">
        <v>12</v>
      </c>
    </row>
    <row r="32" spans="1:16" x14ac:dyDescent="0.25">
      <c r="L32">
        <f>((P32/O32)+N32)/M32</f>
        <v>0.62957344151893024</v>
      </c>
      <c r="M32" s="4">
        <f t="shared" si="5"/>
        <v>8.9607506758161772</v>
      </c>
      <c r="N32">
        <f t="shared" si="4"/>
        <v>4.2689016219588272</v>
      </c>
      <c r="O32">
        <v>10.199999999999999</v>
      </c>
      <c r="P32">
        <v>14</v>
      </c>
    </row>
    <row r="34" spans="1:16" x14ac:dyDescent="0.25">
      <c r="A34" s="18" t="s">
        <v>105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</row>
    <row r="35" spans="1:16" x14ac:dyDescent="0.25">
      <c r="A35" s="17">
        <v>4</v>
      </c>
      <c r="B35" s="17"/>
      <c r="C35" s="17"/>
      <c r="D35" s="17"/>
      <c r="L35" s="17" t="s">
        <v>27</v>
      </c>
      <c r="M35" s="17"/>
      <c r="N35" s="17"/>
      <c r="O35" s="17"/>
      <c r="P35" s="17"/>
    </row>
    <row r="36" spans="1:16" x14ac:dyDescent="0.25">
      <c r="A36" t="s">
        <v>0</v>
      </c>
      <c r="B36" t="s">
        <v>1</v>
      </c>
      <c r="C36" t="s">
        <v>2</v>
      </c>
      <c r="D36" t="s">
        <v>3</v>
      </c>
      <c r="L36" t="s">
        <v>0</v>
      </c>
      <c r="M36" t="s">
        <v>28</v>
      </c>
      <c r="N36" t="s">
        <v>29</v>
      </c>
      <c r="O36" t="s">
        <v>30</v>
      </c>
      <c r="P36" t="s">
        <v>31</v>
      </c>
    </row>
    <row r="37" spans="1:16" x14ac:dyDescent="0.25">
      <c r="A37">
        <f>C37*D37</f>
        <v>0.48</v>
      </c>
      <c r="B37">
        <v>0</v>
      </c>
      <c r="C37">
        <v>120</v>
      </c>
      <c r="D37">
        <f>A35/1000</f>
        <v>4.0000000000000001E-3</v>
      </c>
      <c r="L37">
        <v>0.48</v>
      </c>
      <c r="M37" s="4">
        <f t="shared" ref="M37:M49" si="6">A$42</f>
        <v>7.1820312500000005</v>
      </c>
      <c r="N37">
        <f t="shared" ref="N37:N49" si="7">B$42</f>
        <v>3.4473750000000001</v>
      </c>
      <c r="O37">
        <v>10.199999999999999</v>
      </c>
      <c r="P37">
        <f t="shared" ref="P37:P43" si="8">((M37*L37)-N37)*O37</f>
        <v>0</v>
      </c>
    </row>
    <row r="38" spans="1:16" x14ac:dyDescent="0.25">
      <c r="A38">
        <f>C38*D38</f>
        <v>2.4</v>
      </c>
      <c r="B38">
        <v>13.7895</v>
      </c>
      <c r="C38">
        <v>120</v>
      </c>
      <c r="D38">
        <f>20/1000</f>
        <v>0.02</v>
      </c>
      <c r="L38">
        <v>0.50540300000000005</v>
      </c>
      <c r="M38" s="4">
        <f t="shared" si="6"/>
        <v>7.1820312500000005</v>
      </c>
      <c r="N38">
        <f t="shared" si="7"/>
        <v>3.4473750000000001</v>
      </c>
      <c r="O38">
        <v>10.199999999999999</v>
      </c>
      <c r="P38">
        <f t="shared" si="8"/>
        <v>1.8609404264062532</v>
      </c>
    </row>
    <row r="39" spans="1:16" x14ac:dyDescent="0.25">
      <c r="L39">
        <v>0.48199999999999998</v>
      </c>
      <c r="M39" s="4">
        <f t="shared" si="6"/>
        <v>7.1820312500000005</v>
      </c>
      <c r="N39">
        <f t="shared" si="7"/>
        <v>3.4473750000000001</v>
      </c>
      <c r="O39">
        <v>10.199999999999999</v>
      </c>
      <c r="P39">
        <f t="shared" si="8"/>
        <v>0.14651343749999882</v>
      </c>
    </row>
    <row r="40" spans="1:16" x14ac:dyDescent="0.25">
      <c r="A40" t="s">
        <v>34</v>
      </c>
      <c r="B40" t="s">
        <v>35</v>
      </c>
      <c r="L40">
        <v>0.49879800000000002</v>
      </c>
      <c r="M40" s="4">
        <f t="shared" si="6"/>
        <v>7.1820312500000005</v>
      </c>
      <c r="N40">
        <f t="shared" si="7"/>
        <v>3.4473750000000001</v>
      </c>
      <c r="O40">
        <v>10.199999999999999</v>
      </c>
      <c r="P40">
        <f t="shared" si="8"/>
        <v>1.3770797990625028</v>
      </c>
    </row>
    <row r="41" spans="1:16" x14ac:dyDescent="0.25">
      <c r="A41" s="8">
        <f>B38-B37</f>
        <v>13.7895</v>
      </c>
      <c r="B41" s="8">
        <f>A38-A37</f>
        <v>1.92</v>
      </c>
      <c r="L41">
        <v>0.48399999999999999</v>
      </c>
      <c r="M41" s="4">
        <f t="shared" si="6"/>
        <v>7.1820312500000005</v>
      </c>
      <c r="N41">
        <f t="shared" si="7"/>
        <v>3.4473750000000001</v>
      </c>
      <c r="O41">
        <v>10.199999999999999</v>
      </c>
      <c r="P41">
        <f t="shared" si="8"/>
        <v>0.29302687500000218</v>
      </c>
    </row>
    <row r="42" spans="1:16" x14ac:dyDescent="0.25">
      <c r="A42">
        <f>A41/B41</f>
        <v>7.1820312500000005</v>
      </c>
      <c r="B42">
        <f>(A41/B41)*A37</f>
        <v>3.4473750000000001</v>
      </c>
      <c r="L42">
        <v>0.50494099999999997</v>
      </c>
      <c r="M42" s="4">
        <f t="shared" si="6"/>
        <v>7.1820312500000005</v>
      </c>
      <c r="N42">
        <f t="shared" si="7"/>
        <v>3.4473750000000001</v>
      </c>
      <c r="O42">
        <v>10.199999999999999</v>
      </c>
      <c r="P42">
        <f t="shared" si="8"/>
        <v>1.8270958223437479</v>
      </c>
    </row>
    <row r="43" spans="1:16" x14ac:dyDescent="0.25">
      <c r="L43">
        <v>0.49394700000000002</v>
      </c>
      <c r="M43" s="4">
        <f t="shared" si="6"/>
        <v>7.1820312500000005</v>
      </c>
      <c r="N43">
        <f t="shared" si="7"/>
        <v>3.4473750000000001</v>
      </c>
      <c r="O43">
        <v>10.199999999999999</v>
      </c>
      <c r="P43">
        <f t="shared" si="8"/>
        <v>1.021711456406253</v>
      </c>
    </row>
    <row r="44" spans="1:16" x14ac:dyDescent="0.25">
      <c r="L44">
        <f>((P44/O44)+N44)/M44</f>
        <v>0.50730125009864713</v>
      </c>
      <c r="M44" s="4">
        <f t="shared" si="6"/>
        <v>7.1820312500000005</v>
      </c>
      <c r="N44">
        <f t="shared" si="7"/>
        <v>3.4473750000000001</v>
      </c>
      <c r="O44">
        <v>10.199999999999999</v>
      </c>
      <c r="P44">
        <v>2</v>
      </c>
    </row>
    <row r="45" spans="1:16" x14ac:dyDescent="0.25">
      <c r="L45">
        <v>0.50494099999999997</v>
      </c>
      <c r="M45" s="4">
        <f t="shared" si="6"/>
        <v>7.1820312500000005</v>
      </c>
      <c r="N45">
        <f t="shared" si="7"/>
        <v>3.4473750000000001</v>
      </c>
      <c r="O45">
        <v>10.199999999999999</v>
      </c>
      <c r="P45">
        <v>4</v>
      </c>
    </row>
    <row r="46" spans="1:16" x14ac:dyDescent="0.25">
      <c r="L46">
        <f>((P46/O46)+N46)/M46</f>
        <v>0.5619037502959412</v>
      </c>
      <c r="M46" s="4">
        <f t="shared" si="6"/>
        <v>7.1820312500000005</v>
      </c>
      <c r="N46">
        <f t="shared" si="7"/>
        <v>3.4473750000000001</v>
      </c>
      <c r="O46">
        <v>10.199999999999999</v>
      </c>
      <c r="P46">
        <v>6</v>
      </c>
    </row>
    <row r="47" spans="1:16" x14ac:dyDescent="0.25">
      <c r="L47">
        <f>((P47/O47)+N47)/M47</f>
        <v>0.58920500039458834</v>
      </c>
      <c r="M47" s="4">
        <f t="shared" si="6"/>
        <v>7.1820312500000005</v>
      </c>
      <c r="N47">
        <f t="shared" si="7"/>
        <v>3.4473750000000001</v>
      </c>
      <c r="O47">
        <v>10.199999999999999</v>
      </c>
      <c r="P47">
        <v>8</v>
      </c>
    </row>
    <row r="48" spans="1:16" x14ac:dyDescent="0.25">
      <c r="L48">
        <f>((P48/O48)+N48)/M48</f>
        <v>0.64380750059188252</v>
      </c>
      <c r="M48" s="4">
        <f t="shared" si="6"/>
        <v>7.1820312500000005</v>
      </c>
      <c r="N48">
        <f t="shared" si="7"/>
        <v>3.4473750000000001</v>
      </c>
      <c r="O48">
        <v>10.199999999999999</v>
      </c>
      <c r="P48">
        <v>12</v>
      </c>
    </row>
    <row r="49" spans="1:16" x14ac:dyDescent="0.25">
      <c r="L49">
        <f>((P49/O49)+N49)/M49</f>
        <v>0.67110875069052955</v>
      </c>
      <c r="M49" s="4">
        <f t="shared" si="6"/>
        <v>7.1820312500000005</v>
      </c>
      <c r="N49">
        <f t="shared" si="7"/>
        <v>3.4473750000000001</v>
      </c>
      <c r="O49">
        <v>10.199999999999999</v>
      </c>
      <c r="P49">
        <v>14</v>
      </c>
    </row>
    <row r="50" spans="1:16" x14ac:dyDescent="0.25">
      <c r="A50" s="18" t="s">
        <v>108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</row>
    <row r="51" spans="1:16" x14ac:dyDescent="0.25">
      <c r="A51" s="17">
        <v>4</v>
      </c>
      <c r="B51" s="17"/>
      <c r="C51" s="17"/>
      <c r="D51" s="17"/>
      <c r="L51" s="17" t="s">
        <v>27</v>
      </c>
      <c r="M51" s="17"/>
      <c r="N51" s="17"/>
      <c r="O51" s="17"/>
      <c r="P51" s="17"/>
    </row>
    <row r="52" spans="1:16" x14ac:dyDescent="0.25">
      <c r="A52" t="s">
        <v>0</v>
      </c>
      <c r="B52" t="s">
        <v>1</v>
      </c>
      <c r="C52" t="s">
        <v>2</v>
      </c>
      <c r="D52" t="s">
        <v>3</v>
      </c>
      <c r="L52" t="s">
        <v>0</v>
      </c>
      <c r="M52" t="s">
        <v>28</v>
      </c>
      <c r="N52" t="s">
        <v>29</v>
      </c>
      <c r="O52" t="s">
        <v>30</v>
      </c>
      <c r="P52" t="s">
        <v>31</v>
      </c>
    </row>
    <row r="53" spans="1:16" x14ac:dyDescent="0.25">
      <c r="A53">
        <f>C53*D53</f>
        <v>0.48</v>
      </c>
      <c r="B53">
        <v>0</v>
      </c>
      <c r="C53">
        <v>120</v>
      </c>
      <c r="D53">
        <f>A51/1000</f>
        <v>4.0000000000000001E-3</v>
      </c>
      <c r="L53">
        <v>0.48</v>
      </c>
      <c r="M53" s="4">
        <f>A$58</f>
        <v>5.3865104166666669</v>
      </c>
      <c r="N53">
        <f>B$58</f>
        <v>2.5855250000000001</v>
      </c>
      <c r="O53">
        <v>10.199999999999999</v>
      </c>
      <c r="P53">
        <f t="shared" ref="P53:P59" si="9">((M53*L53)-N53)*O53</f>
        <v>0</v>
      </c>
    </row>
    <row r="54" spans="1:16" x14ac:dyDescent="0.25">
      <c r="A54">
        <f>C54*D54</f>
        <v>2.4</v>
      </c>
      <c r="B54">
        <v>10.3421</v>
      </c>
      <c r="C54">
        <v>120</v>
      </c>
      <c r="D54">
        <f>20/1000</f>
        <v>0.02</v>
      </c>
      <c r="L54">
        <v>0.50540300000000005</v>
      </c>
      <c r="M54" s="4">
        <f t="shared" ref="M54:M65" si="10">A$58</f>
        <v>5.3865104166666669</v>
      </c>
      <c r="N54">
        <f t="shared" ref="N54:N65" si="11">B$58</f>
        <v>2.5855250000000001</v>
      </c>
      <c r="O54">
        <v>10.199999999999999</v>
      </c>
      <c r="P54">
        <f t="shared" si="9"/>
        <v>1.3957019459687516</v>
      </c>
    </row>
    <row r="55" spans="1:16" x14ac:dyDescent="0.25">
      <c r="L55">
        <v>0.48199999999999998</v>
      </c>
      <c r="M55" s="4">
        <f t="shared" si="10"/>
        <v>5.3865104166666669</v>
      </c>
      <c r="N55">
        <f t="shared" si="11"/>
        <v>2.5855250000000001</v>
      </c>
      <c r="O55">
        <v>10.199999999999999</v>
      </c>
      <c r="P55">
        <f t="shared" si="9"/>
        <v>0.10988481249999865</v>
      </c>
    </row>
    <row r="56" spans="1:16" x14ac:dyDescent="0.25">
      <c r="A56" t="s">
        <v>34</v>
      </c>
      <c r="B56" t="s">
        <v>35</v>
      </c>
      <c r="L56">
        <v>0.49879800000000002</v>
      </c>
      <c r="M56" s="4">
        <f t="shared" si="10"/>
        <v>5.3865104166666669</v>
      </c>
      <c r="N56">
        <f t="shared" si="11"/>
        <v>2.5855250000000001</v>
      </c>
      <c r="O56">
        <v>10.199999999999999</v>
      </c>
      <c r="P56">
        <f t="shared" si="9"/>
        <v>1.0328073526875032</v>
      </c>
    </row>
    <row r="57" spans="1:16" x14ac:dyDescent="0.25">
      <c r="A57" s="8">
        <f>B54-B53</f>
        <v>10.3421</v>
      </c>
      <c r="B57" s="8">
        <f>A54-A53</f>
        <v>1.92</v>
      </c>
      <c r="L57">
        <v>0.48399999999999999</v>
      </c>
      <c r="M57" s="4">
        <f t="shared" si="10"/>
        <v>5.3865104166666669</v>
      </c>
      <c r="N57">
        <f t="shared" si="11"/>
        <v>2.5855250000000001</v>
      </c>
      <c r="O57">
        <v>10.199999999999999</v>
      </c>
      <c r="P57">
        <f t="shared" si="9"/>
        <v>0.2197696249999973</v>
      </c>
    </row>
    <row r="58" spans="1:16" x14ac:dyDescent="0.25">
      <c r="A58">
        <f>A57/B57</f>
        <v>5.3865104166666669</v>
      </c>
      <c r="B58">
        <f>(A57/B57)*A53</f>
        <v>2.5855250000000001</v>
      </c>
      <c r="L58">
        <v>0.50494099999999997</v>
      </c>
      <c r="M58" s="4">
        <f t="shared" si="10"/>
        <v>5.3865104166666669</v>
      </c>
      <c r="N58">
        <f t="shared" si="11"/>
        <v>2.5855250000000001</v>
      </c>
      <c r="O58">
        <v>10.199999999999999</v>
      </c>
      <c r="P58">
        <f t="shared" si="9"/>
        <v>1.3703185542812497</v>
      </c>
    </row>
    <row r="59" spans="1:16" x14ac:dyDescent="0.25">
      <c r="L59">
        <v>0.49394700000000002</v>
      </c>
      <c r="M59" s="4">
        <f t="shared" si="10"/>
        <v>5.3865104166666669</v>
      </c>
      <c r="N59">
        <f t="shared" si="11"/>
        <v>2.5855250000000001</v>
      </c>
      <c r="O59">
        <v>10.199999999999999</v>
      </c>
      <c r="P59">
        <f t="shared" si="9"/>
        <v>0.76628173996875049</v>
      </c>
    </row>
    <row r="60" spans="1:16" x14ac:dyDescent="0.25">
      <c r="L60">
        <f>((P60/O60)+N60)/M60</f>
        <v>0.51640175479209194</v>
      </c>
      <c r="M60" s="4">
        <f t="shared" si="10"/>
        <v>5.3865104166666669</v>
      </c>
      <c r="N60">
        <f t="shared" si="11"/>
        <v>2.5855250000000001</v>
      </c>
      <c r="O60">
        <v>10.199999999999999</v>
      </c>
      <c r="P60">
        <v>2</v>
      </c>
    </row>
    <row r="61" spans="1:16" x14ac:dyDescent="0.25">
      <c r="L61">
        <v>0.50494099999999997</v>
      </c>
      <c r="M61" s="4">
        <f t="shared" si="10"/>
        <v>5.3865104166666669</v>
      </c>
      <c r="N61">
        <f t="shared" si="11"/>
        <v>2.5855250000000001</v>
      </c>
      <c r="O61">
        <v>10.199999999999999</v>
      </c>
      <c r="P61">
        <v>4</v>
      </c>
    </row>
    <row r="62" spans="1:16" x14ac:dyDescent="0.25">
      <c r="L62">
        <f>((P62/O62)+N62)/M62</f>
        <v>0.58920526437627585</v>
      </c>
      <c r="M62" s="4">
        <f t="shared" si="10"/>
        <v>5.3865104166666669</v>
      </c>
      <c r="N62">
        <f t="shared" si="11"/>
        <v>2.5855250000000001</v>
      </c>
      <c r="O62">
        <v>10.199999999999999</v>
      </c>
      <c r="P62">
        <v>6</v>
      </c>
    </row>
    <row r="63" spans="1:16" x14ac:dyDescent="0.25">
      <c r="L63">
        <f>((P63/O63)+N63)/M63</f>
        <v>0.62560701916836781</v>
      </c>
      <c r="M63" s="4">
        <f t="shared" si="10"/>
        <v>5.3865104166666669</v>
      </c>
      <c r="N63">
        <f t="shared" si="11"/>
        <v>2.5855250000000001</v>
      </c>
      <c r="O63">
        <v>10.199999999999999</v>
      </c>
      <c r="P63">
        <v>8</v>
      </c>
    </row>
    <row r="64" spans="1:16" x14ac:dyDescent="0.25">
      <c r="L64">
        <f>((P64/O64)+N64)/M64</f>
        <v>0.69841052875255161</v>
      </c>
      <c r="M64" s="4">
        <f t="shared" si="10"/>
        <v>5.3865104166666669</v>
      </c>
      <c r="N64">
        <f t="shared" si="11"/>
        <v>2.5855250000000001</v>
      </c>
      <c r="O64">
        <v>10.199999999999999</v>
      </c>
      <c r="P64">
        <v>12</v>
      </c>
    </row>
    <row r="65" spans="1:16" x14ac:dyDescent="0.25">
      <c r="L65">
        <f>((P65/O65)+N65)/M65</f>
        <v>0.73481228354464356</v>
      </c>
      <c r="M65" s="4">
        <f t="shared" si="10"/>
        <v>5.3865104166666669</v>
      </c>
      <c r="N65">
        <f t="shared" si="11"/>
        <v>2.5855250000000001</v>
      </c>
      <c r="O65">
        <v>10.199999999999999</v>
      </c>
      <c r="P65">
        <v>14</v>
      </c>
    </row>
    <row r="66" spans="1:16" x14ac:dyDescent="0.25">
      <c r="A66" s="18" t="s">
        <v>109</v>
      </c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</row>
    <row r="67" spans="1:16" x14ac:dyDescent="0.25">
      <c r="A67" s="17">
        <v>4</v>
      </c>
      <c r="B67" s="17"/>
      <c r="C67" s="17"/>
      <c r="D67" s="17"/>
      <c r="L67" s="17" t="s">
        <v>27</v>
      </c>
      <c r="M67" s="17"/>
      <c r="N67" s="17"/>
      <c r="O67" s="17"/>
      <c r="P67" s="17"/>
    </row>
    <row r="68" spans="1:16" x14ac:dyDescent="0.25">
      <c r="A68" t="s">
        <v>0</v>
      </c>
      <c r="B68" t="s">
        <v>1</v>
      </c>
      <c r="C68" t="s">
        <v>2</v>
      </c>
      <c r="D68" t="s">
        <v>3</v>
      </c>
      <c r="L68" t="s">
        <v>0</v>
      </c>
      <c r="M68" t="s">
        <v>28</v>
      </c>
      <c r="N68" t="s">
        <v>29</v>
      </c>
      <c r="O68" t="s">
        <v>30</v>
      </c>
      <c r="P68" t="s">
        <v>31</v>
      </c>
    </row>
    <row r="69" spans="1:16" x14ac:dyDescent="0.25">
      <c r="A69">
        <f>C69*D69</f>
        <v>0.48</v>
      </c>
      <c r="B69">
        <v>0</v>
      </c>
      <c r="C69">
        <v>120</v>
      </c>
      <c r="D69">
        <f>A67/1000</f>
        <v>4.0000000000000001E-3</v>
      </c>
      <c r="L69">
        <v>0.48</v>
      </c>
      <c r="M69" s="4">
        <f>A$74</f>
        <v>3.5910208333333333</v>
      </c>
      <c r="N69">
        <f>B$74</f>
        <v>1.7236899999999999</v>
      </c>
      <c r="O69">
        <v>10.199999999999999</v>
      </c>
      <c r="P69">
        <f t="shared" ref="P69:P75" si="12">((M69*L69)-N69)*O69</f>
        <v>0</v>
      </c>
    </row>
    <row r="70" spans="1:16" x14ac:dyDescent="0.25">
      <c r="A70">
        <f>C70*D70</f>
        <v>2.4</v>
      </c>
      <c r="B70">
        <v>6.8947599999999998</v>
      </c>
      <c r="C70">
        <v>120</v>
      </c>
      <c r="D70">
        <f>20/1000</f>
        <v>0.02</v>
      </c>
      <c r="L70">
        <v>0.50540300000000005</v>
      </c>
      <c r="M70" s="4">
        <f t="shared" ref="M70:M81" si="13">A$74</f>
        <v>3.5910208333333333</v>
      </c>
      <c r="N70">
        <f t="shared" ref="N70:N81" si="14">B$74</f>
        <v>1.7236899999999999</v>
      </c>
      <c r="O70">
        <v>10.199999999999999</v>
      </c>
      <c r="P70">
        <f t="shared" si="12"/>
        <v>0.93047156273750287</v>
      </c>
    </row>
    <row r="71" spans="1:16" x14ac:dyDescent="0.25">
      <c r="L71">
        <v>0.48199999999999998</v>
      </c>
      <c r="M71" s="4">
        <f t="shared" si="13"/>
        <v>3.5910208333333333</v>
      </c>
      <c r="N71">
        <f t="shared" si="14"/>
        <v>1.7236899999999999</v>
      </c>
      <c r="O71">
        <v>10.199999999999999</v>
      </c>
      <c r="P71">
        <f t="shared" si="12"/>
        <v>7.3256824999999137E-2</v>
      </c>
    </row>
    <row r="72" spans="1:16" x14ac:dyDescent="0.25">
      <c r="A72" t="s">
        <v>34</v>
      </c>
      <c r="B72" t="s">
        <v>35</v>
      </c>
      <c r="L72">
        <v>0.49879800000000002</v>
      </c>
      <c r="M72" s="4">
        <f t="shared" si="13"/>
        <v>3.5910208333333333</v>
      </c>
      <c r="N72">
        <f t="shared" si="14"/>
        <v>1.7236899999999999</v>
      </c>
      <c r="O72">
        <v>10.199999999999999</v>
      </c>
      <c r="P72">
        <f t="shared" si="12"/>
        <v>0.68854089817500141</v>
      </c>
    </row>
    <row r="73" spans="1:16" x14ac:dyDescent="0.25">
      <c r="A73" s="8">
        <f>B70-B69</f>
        <v>6.8947599999999998</v>
      </c>
      <c r="B73" s="8">
        <f>A70-A69</f>
        <v>1.92</v>
      </c>
      <c r="L73">
        <v>0.48399999999999999</v>
      </c>
      <c r="M73" s="4">
        <f t="shared" si="13"/>
        <v>3.5910208333333333</v>
      </c>
      <c r="N73">
        <f t="shared" si="14"/>
        <v>1.7236899999999999</v>
      </c>
      <c r="O73">
        <v>10.199999999999999</v>
      </c>
      <c r="P73">
        <f t="shared" si="12"/>
        <v>0.14651365000000055</v>
      </c>
    </row>
    <row r="74" spans="1:16" x14ac:dyDescent="0.25">
      <c r="A74">
        <f>A73/B73</f>
        <v>3.5910208333333333</v>
      </c>
      <c r="B74">
        <f>(A73/B73)*A69</f>
        <v>1.7236899999999999</v>
      </c>
      <c r="L74">
        <v>0.50494099999999997</v>
      </c>
      <c r="M74" s="4">
        <f t="shared" si="13"/>
        <v>3.5910208333333333</v>
      </c>
      <c r="N74">
        <f t="shared" si="14"/>
        <v>1.7236899999999999</v>
      </c>
      <c r="O74">
        <v>10.199999999999999</v>
      </c>
      <c r="P74">
        <f t="shared" si="12"/>
        <v>0.91354923616249928</v>
      </c>
    </row>
    <row r="75" spans="1:16" x14ac:dyDescent="0.25">
      <c r="L75">
        <v>0.49394700000000002</v>
      </c>
      <c r="M75" s="4">
        <f t="shared" si="13"/>
        <v>3.5910208333333333</v>
      </c>
      <c r="N75">
        <f t="shared" si="14"/>
        <v>1.7236899999999999</v>
      </c>
      <c r="O75">
        <v>10.199999999999999</v>
      </c>
      <c r="P75">
        <f t="shared" si="12"/>
        <v>0.51085646913750216</v>
      </c>
    </row>
    <row r="76" spans="1:16" x14ac:dyDescent="0.25">
      <c r="L76">
        <f>((P76/O76)+N76)/M76</f>
        <v>0.53460242100309419</v>
      </c>
      <c r="M76" s="4">
        <f t="shared" si="13"/>
        <v>3.5910208333333333</v>
      </c>
      <c r="N76">
        <f t="shared" si="14"/>
        <v>1.7236899999999999</v>
      </c>
      <c r="O76">
        <v>10.199999999999999</v>
      </c>
      <c r="P76">
        <v>2</v>
      </c>
    </row>
    <row r="77" spans="1:16" x14ac:dyDescent="0.25">
      <c r="L77">
        <v>0.50494099999999997</v>
      </c>
      <c r="M77" s="4">
        <f t="shared" si="13"/>
        <v>3.5910208333333333</v>
      </c>
      <c r="N77">
        <f t="shared" si="14"/>
        <v>1.7236899999999999</v>
      </c>
      <c r="O77">
        <v>10.199999999999999</v>
      </c>
      <c r="P77">
        <v>4</v>
      </c>
    </row>
    <row r="78" spans="1:16" x14ac:dyDescent="0.25">
      <c r="L78">
        <f>((P78/O78)+N78)/M78</f>
        <v>0.64380726300928282</v>
      </c>
      <c r="M78" s="4">
        <f t="shared" si="13"/>
        <v>3.5910208333333333</v>
      </c>
      <c r="N78">
        <f t="shared" si="14"/>
        <v>1.7236899999999999</v>
      </c>
      <c r="O78">
        <v>10.199999999999999</v>
      </c>
      <c r="P78">
        <v>6</v>
      </c>
    </row>
    <row r="79" spans="1:16" x14ac:dyDescent="0.25">
      <c r="L79">
        <f>((P79/O79)+N79)/M79</f>
        <v>0.69840968401237713</v>
      </c>
      <c r="M79" s="4">
        <f t="shared" si="13"/>
        <v>3.5910208333333333</v>
      </c>
      <c r="N79">
        <f t="shared" si="14"/>
        <v>1.7236899999999999</v>
      </c>
      <c r="O79">
        <v>10.199999999999999</v>
      </c>
      <c r="P79">
        <v>8</v>
      </c>
    </row>
    <row r="80" spans="1:16" x14ac:dyDescent="0.25">
      <c r="L80">
        <f>((P80/O80)+N80)/M80</f>
        <v>0.80761452601856543</v>
      </c>
      <c r="M80" s="4">
        <f t="shared" si="13"/>
        <v>3.5910208333333333</v>
      </c>
      <c r="N80">
        <f t="shared" si="14"/>
        <v>1.7236899999999999</v>
      </c>
      <c r="O80">
        <v>10.199999999999999</v>
      </c>
      <c r="P80">
        <v>12</v>
      </c>
    </row>
    <row r="81" spans="12:16" x14ac:dyDescent="0.25">
      <c r="L81">
        <f>((P81/O81)+N81)/M81</f>
        <v>0.86221694702165974</v>
      </c>
      <c r="M81" s="4">
        <f t="shared" si="13"/>
        <v>3.5910208333333333</v>
      </c>
      <c r="N81">
        <f t="shared" si="14"/>
        <v>1.7236899999999999</v>
      </c>
      <c r="O81">
        <v>10.199999999999999</v>
      </c>
      <c r="P81">
        <v>14</v>
      </c>
    </row>
  </sheetData>
  <mergeCells count="15">
    <mergeCell ref="A1:P1"/>
    <mergeCell ref="A18:D18"/>
    <mergeCell ref="L18:P18"/>
    <mergeCell ref="A17:P17"/>
    <mergeCell ref="A50:P50"/>
    <mergeCell ref="A2:D2"/>
    <mergeCell ref="L2:P2"/>
    <mergeCell ref="A35:D35"/>
    <mergeCell ref="L35:P35"/>
    <mergeCell ref="A34:P34"/>
    <mergeCell ref="A51:D51"/>
    <mergeCell ref="L51:P51"/>
    <mergeCell ref="A66:P66"/>
    <mergeCell ref="A67:D67"/>
    <mergeCell ref="L67:P6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30"/>
  <sheetViews>
    <sheetView workbookViewId="0">
      <selection activeCell="I16" sqref="I16"/>
    </sheetView>
  </sheetViews>
  <sheetFormatPr baseColWidth="10" defaultRowHeight="15" x14ac:dyDescent="0.25"/>
  <cols>
    <col min="2" max="2" width="8.85546875" customWidth="1"/>
    <col min="3" max="3" width="10" customWidth="1"/>
  </cols>
  <sheetData>
    <row r="1" spans="1:18" x14ac:dyDescent="0.25">
      <c r="A1" s="19" t="s">
        <v>86</v>
      </c>
      <c r="B1" s="19"/>
      <c r="C1" s="19"/>
      <c r="D1" s="19"/>
      <c r="E1" s="19"/>
      <c r="F1" s="19"/>
      <c r="G1" s="19" t="s">
        <v>88</v>
      </c>
      <c r="H1" s="19"/>
      <c r="I1" s="19"/>
      <c r="J1" s="19"/>
      <c r="K1" s="19"/>
      <c r="L1" s="19"/>
      <c r="M1" s="23" t="s">
        <v>104</v>
      </c>
      <c r="N1" s="24"/>
      <c r="O1" s="24"/>
      <c r="P1" s="24"/>
      <c r="Q1" s="24"/>
      <c r="R1" s="25"/>
    </row>
    <row r="2" spans="1:18" x14ac:dyDescent="0.25">
      <c r="A2" s="20" t="s">
        <v>80</v>
      </c>
      <c r="B2" s="21"/>
      <c r="C2" s="21"/>
      <c r="D2" s="21"/>
      <c r="E2" s="21"/>
      <c r="F2" s="22"/>
      <c r="G2" s="20" t="s">
        <v>80</v>
      </c>
      <c r="H2" s="21"/>
      <c r="I2" s="21"/>
      <c r="J2" s="21"/>
      <c r="K2" s="21"/>
      <c r="L2" s="22"/>
      <c r="M2" s="20" t="s">
        <v>80</v>
      </c>
      <c r="N2" s="21"/>
      <c r="O2" s="21"/>
      <c r="P2" s="21"/>
      <c r="Q2" s="21"/>
      <c r="R2" s="22"/>
    </row>
    <row r="3" spans="1:18" x14ac:dyDescent="0.25">
      <c r="A3" s="20" t="s">
        <v>81</v>
      </c>
      <c r="B3" s="21"/>
      <c r="C3" s="21"/>
      <c r="D3" s="21"/>
      <c r="E3" s="21"/>
      <c r="F3" s="22"/>
      <c r="G3" s="20" t="s">
        <v>81</v>
      </c>
      <c r="H3" s="21"/>
      <c r="I3" s="21"/>
      <c r="J3" s="21"/>
      <c r="K3" s="21"/>
      <c r="L3" s="22"/>
      <c r="M3" s="20" t="s">
        <v>87</v>
      </c>
      <c r="N3" s="21"/>
      <c r="O3" s="21"/>
      <c r="P3" s="21"/>
      <c r="Q3" s="21"/>
      <c r="R3" s="22"/>
    </row>
    <row r="4" spans="1:18" x14ac:dyDescent="0.25">
      <c r="A4" s="20" t="s">
        <v>91</v>
      </c>
      <c r="B4" s="21"/>
      <c r="C4" s="21"/>
      <c r="D4" s="21"/>
      <c r="E4" s="21"/>
      <c r="F4" s="22"/>
      <c r="G4" s="20" t="s">
        <v>94</v>
      </c>
      <c r="H4" s="21"/>
      <c r="I4" s="21"/>
      <c r="J4" s="21"/>
      <c r="K4" s="21"/>
      <c r="L4" s="22"/>
      <c r="M4" s="20"/>
      <c r="N4" s="21"/>
      <c r="O4" s="21"/>
      <c r="P4" s="21"/>
      <c r="Q4" s="21"/>
      <c r="R4" s="22"/>
    </row>
    <row r="5" spans="1:18" x14ac:dyDescent="0.25">
      <c r="A5" s="20" t="s">
        <v>90</v>
      </c>
      <c r="B5" s="21"/>
      <c r="C5" s="21"/>
      <c r="D5" s="21"/>
      <c r="E5" s="21"/>
      <c r="F5" s="22"/>
      <c r="G5" s="20"/>
      <c r="H5" s="21"/>
      <c r="I5" s="21"/>
      <c r="J5" s="21"/>
      <c r="K5" s="21"/>
      <c r="L5" s="22"/>
      <c r="M5" s="20"/>
      <c r="N5" s="21"/>
      <c r="O5" s="21"/>
      <c r="P5" s="21"/>
      <c r="Q5" s="21"/>
      <c r="R5" s="22"/>
    </row>
    <row r="6" spans="1:18" x14ac:dyDescent="0.25">
      <c r="A6" s="19" t="s">
        <v>79</v>
      </c>
      <c r="B6" s="19"/>
      <c r="C6" s="19"/>
      <c r="D6" s="19"/>
      <c r="E6" s="19"/>
      <c r="F6" s="19"/>
      <c r="G6" s="19" t="s">
        <v>89</v>
      </c>
      <c r="H6" s="19"/>
      <c r="I6" s="19"/>
      <c r="J6" s="19"/>
      <c r="K6" s="19"/>
      <c r="L6" s="19"/>
      <c r="M6" s="23" t="s">
        <v>103</v>
      </c>
      <c r="N6" s="24"/>
      <c r="O6" s="24"/>
      <c r="P6" s="24"/>
      <c r="Q6" s="24"/>
      <c r="R6" s="25"/>
    </row>
    <row r="7" spans="1:18" x14ac:dyDescent="0.25">
      <c r="A7" s="20" t="s">
        <v>80</v>
      </c>
      <c r="B7" s="21"/>
      <c r="C7" s="21"/>
      <c r="D7" s="21"/>
      <c r="E7" s="21"/>
      <c r="F7" s="22"/>
      <c r="G7" s="20" t="s">
        <v>80</v>
      </c>
      <c r="H7" s="21"/>
      <c r="I7" s="21"/>
      <c r="J7" s="21"/>
      <c r="K7" s="21"/>
      <c r="L7" s="22"/>
      <c r="M7" s="20" t="s">
        <v>80</v>
      </c>
      <c r="N7" s="21"/>
      <c r="O7" s="21"/>
      <c r="P7" s="21"/>
      <c r="Q7" s="21"/>
      <c r="R7" s="22"/>
    </row>
    <row r="8" spans="1:18" x14ac:dyDescent="0.25">
      <c r="A8" s="20" t="s">
        <v>81</v>
      </c>
      <c r="B8" s="21"/>
      <c r="C8" s="21"/>
      <c r="D8" s="21"/>
      <c r="E8" s="21"/>
      <c r="F8" s="22"/>
      <c r="G8" s="20" t="s">
        <v>81</v>
      </c>
      <c r="H8" s="21"/>
      <c r="I8" s="21"/>
      <c r="J8" s="21"/>
      <c r="K8" s="21"/>
      <c r="L8" s="22"/>
      <c r="M8" s="20" t="s">
        <v>87</v>
      </c>
      <c r="N8" s="21"/>
      <c r="O8" s="21"/>
      <c r="P8" s="21"/>
      <c r="Q8" s="21"/>
      <c r="R8" s="22"/>
    </row>
    <row r="9" spans="1:18" x14ac:dyDescent="0.25">
      <c r="A9" s="20" t="s">
        <v>92</v>
      </c>
      <c r="B9" s="21"/>
      <c r="C9" s="21"/>
      <c r="D9" s="21"/>
      <c r="E9" s="21"/>
      <c r="F9" s="22"/>
      <c r="G9" s="20" t="s">
        <v>99</v>
      </c>
      <c r="H9" s="21"/>
      <c r="I9" s="21"/>
      <c r="J9" s="21"/>
      <c r="K9" s="21"/>
      <c r="L9" s="22"/>
      <c r="M9" s="20"/>
      <c r="N9" s="21"/>
      <c r="O9" s="21"/>
      <c r="P9" s="21"/>
      <c r="Q9" s="21"/>
      <c r="R9" s="22"/>
    </row>
    <row r="10" spans="1:18" x14ac:dyDescent="0.25">
      <c r="A10" s="20" t="s">
        <v>93</v>
      </c>
      <c r="B10" s="21"/>
      <c r="C10" s="21"/>
      <c r="D10" s="21"/>
      <c r="E10" s="21"/>
      <c r="F10" s="22"/>
      <c r="G10" s="20"/>
      <c r="H10" s="21"/>
      <c r="I10" s="21"/>
      <c r="J10" s="21"/>
      <c r="K10" s="21"/>
      <c r="L10" s="22"/>
      <c r="M10" s="20"/>
      <c r="N10" s="21"/>
      <c r="O10" s="21"/>
      <c r="P10" s="21"/>
      <c r="Q10" s="21"/>
      <c r="R10" s="22"/>
    </row>
    <row r="11" spans="1:18" x14ac:dyDescent="0.25">
      <c r="A11" s="23" t="s">
        <v>82</v>
      </c>
      <c r="B11" s="24"/>
      <c r="C11" s="24"/>
      <c r="D11" s="24"/>
      <c r="E11" s="24"/>
      <c r="F11" s="25"/>
      <c r="M11" s="23" t="s">
        <v>102</v>
      </c>
      <c r="N11" s="24"/>
      <c r="O11" s="24"/>
      <c r="P11" s="24"/>
      <c r="Q11" s="24"/>
      <c r="R11" s="25"/>
    </row>
    <row r="12" spans="1:18" x14ac:dyDescent="0.25">
      <c r="A12" s="20" t="s">
        <v>80</v>
      </c>
      <c r="B12" s="21"/>
      <c r="C12" s="21"/>
      <c r="D12" s="21"/>
      <c r="E12" s="21"/>
      <c r="F12" s="22"/>
      <c r="M12" s="20" t="s">
        <v>80</v>
      </c>
      <c r="N12" s="21"/>
      <c r="O12" s="21"/>
      <c r="P12" s="21"/>
      <c r="Q12" s="21"/>
      <c r="R12" s="22"/>
    </row>
    <row r="13" spans="1:18" x14ac:dyDescent="0.25">
      <c r="A13" s="20" t="s">
        <v>81</v>
      </c>
      <c r="B13" s="21"/>
      <c r="C13" s="21"/>
      <c r="D13" s="21"/>
      <c r="E13" s="21"/>
      <c r="F13" s="22"/>
      <c r="M13" s="20" t="s">
        <v>87</v>
      </c>
      <c r="N13" s="21"/>
      <c r="O13" s="21"/>
      <c r="P13" s="21"/>
      <c r="Q13" s="21"/>
      <c r="R13" s="22"/>
    </row>
    <row r="14" spans="1:18" x14ac:dyDescent="0.25">
      <c r="A14" s="20"/>
      <c r="B14" s="21"/>
      <c r="C14" s="21"/>
      <c r="D14" s="21"/>
      <c r="E14" s="21"/>
      <c r="F14" s="22"/>
      <c r="M14" s="20"/>
      <c r="N14" s="21"/>
      <c r="O14" s="21"/>
      <c r="P14" s="21"/>
      <c r="Q14" s="21"/>
      <c r="R14" s="22"/>
    </row>
    <row r="15" spans="1:18" x14ac:dyDescent="0.25">
      <c r="A15" s="20"/>
      <c r="B15" s="21"/>
      <c r="C15" s="21"/>
      <c r="D15" s="21"/>
      <c r="E15" s="21"/>
      <c r="F15" s="22"/>
      <c r="M15" s="20"/>
      <c r="N15" s="21"/>
      <c r="O15" s="21"/>
      <c r="P15" s="21"/>
      <c r="Q15" s="21"/>
      <c r="R15" s="22"/>
    </row>
    <row r="16" spans="1:18" x14ac:dyDescent="0.25">
      <c r="A16" s="23" t="s">
        <v>83</v>
      </c>
      <c r="B16" s="24"/>
      <c r="C16" s="24"/>
      <c r="D16" s="24"/>
      <c r="E16" s="24"/>
      <c r="F16" s="25"/>
      <c r="M16" s="23" t="s">
        <v>101</v>
      </c>
      <c r="N16" s="24"/>
      <c r="O16" s="24"/>
      <c r="P16" s="24"/>
      <c r="Q16" s="24"/>
      <c r="R16" s="25"/>
    </row>
    <row r="17" spans="1:18" x14ac:dyDescent="0.25">
      <c r="A17" s="20" t="s">
        <v>80</v>
      </c>
      <c r="B17" s="21"/>
      <c r="C17" s="21"/>
      <c r="D17" s="21"/>
      <c r="E17" s="21"/>
      <c r="F17" s="22"/>
      <c r="M17" s="20" t="s">
        <v>80</v>
      </c>
      <c r="N17" s="21"/>
      <c r="O17" s="21"/>
      <c r="P17" s="21"/>
      <c r="Q17" s="21"/>
      <c r="R17" s="22"/>
    </row>
    <row r="18" spans="1:18" x14ac:dyDescent="0.25">
      <c r="A18" s="20" t="s">
        <v>81</v>
      </c>
      <c r="B18" s="21"/>
      <c r="C18" s="21"/>
      <c r="D18" s="21"/>
      <c r="E18" s="21"/>
      <c r="F18" s="22"/>
      <c r="M18" s="20" t="s">
        <v>87</v>
      </c>
      <c r="N18" s="21"/>
      <c r="O18" s="21"/>
      <c r="P18" s="21"/>
      <c r="Q18" s="21"/>
      <c r="R18" s="22"/>
    </row>
    <row r="19" spans="1:18" x14ac:dyDescent="0.25">
      <c r="A19" s="20" t="s">
        <v>94</v>
      </c>
      <c r="B19" s="21"/>
      <c r="C19" s="21"/>
      <c r="D19" s="21"/>
      <c r="E19" s="21"/>
      <c r="F19" s="22"/>
      <c r="M19" s="20" t="s">
        <v>97</v>
      </c>
      <c r="N19" s="21"/>
      <c r="O19" s="21"/>
      <c r="P19" s="21"/>
      <c r="Q19" s="21"/>
      <c r="R19" s="22"/>
    </row>
    <row r="20" spans="1:18" x14ac:dyDescent="0.25">
      <c r="A20" s="20" t="s">
        <v>95</v>
      </c>
      <c r="B20" s="21"/>
      <c r="C20" s="21"/>
      <c r="D20" s="21"/>
      <c r="E20" s="21"/>
      <c r="F20" s="22"/>
      <c r="M20" s="20" t="s">
        <v>98</v>
      </c>
      <c r="N20" s="21"/>
      <c r="O20" s="21"/>
      <c r="P20" s="21"/>
      <c r="Q20" s="21"/>
      <c r="R20" s="22"/>
    </row>
    <row r="21" spans="1:18" x14ac:dyDescent="0.25">
      <c r="A21" s="23" t="s">
        <v>84</v>
      </c>
      <c r="B21" s="24"/>
      <c r="C21" s="24"/>
      <c r="D21" s="24"/>
      <c r="E21" s="24"/>
      <c r="F21" s="25"/>
      <c r="M21" s="23" t="s">
        <v>100</v>
      </c>
      <c r="N21" s="24"/>
      <c r="O21" s="24"/>
      <c r="P21" s="24"/>
      <c r="Q21" s="24"/>
      <c r="R21" s="25"/>
    </row>
    <row r="22" spans="1:18" x14ac:dyDescent="0.25">
      <c r="A22" s="20" t="s">
        <v>80</v>
      </c>
      <c r="B22" s="21"/>
      <c r="C22" s="21"/>
      <c r="D22" s="21"/>
      <c r="E22" s="21"/>
      <c r="F22" s="22"/>
      <c r="M22" s="20" t="s">
        <v>80</v>
      </c>
      <c r="N22" s="21"/>
      <c r="O22" s="21"/>
      <c r="P22" s="21"/>
      <c r="Q22" s="21"/>
      <c r="R22" s="22"/>
    </row>
    <row r="23" spans="1:18" x14ac:dyDescent="0.25">
      <c r="A23" s="20" t="s">
        <v>81</v>
      </c>
      <c r="B23" s="21"/>
      <c r="C23" s="21"/>
      <c r="D23" s="21"/>
      <c r="E23" s="21"/>
      <c r="F23" s="22"/>
      <c r="M23" s="20" t="s">
        <v>87</v>
      </c>
      <c r="N23" s="21"/>
      <c r="O23" s="21"/>
      <c r="P23" s="21"/>
      <c r="Q23" s="21"/>
      <c r="R23" s="22"/>
    </row>
    <row r="24" spans="1:18" x14ac:dyDescent="0.25">
      <c r="A24" s="20" t="s">
        <v>96</v>
      </c>
      <c r="B24" s="21"/>
      <c r="C24" s="21"/>
      <c r="D24" s="21"/>
      <c r="E24" s="21"/>
      <c r="F24" s="22"/>
      <c r="M24" s="20"/>
      <c r="N24" s="21"/>
      <c r="O24" s="21"/>
      <c r="P24" s="21"/>
      <c r="Q24" s="21"/>
      <c r="R24" s="22"/>
    </row>
    <row r="25" spans="1:18" x14ac:dyDescent="0.25">
      <c r="A25" s="20" t="s">
        <v>95</v>
      </c>
      <c r="B25" s="21"/>
      <c r="C25" s="21"/>
      <c r="D25" s="21"/>
      <c r="E25" s="21"/>
      <c r="F25" s="22"/>
      <c r="M25" s="20"/>
      <c r="N25" s="21"/>
      <c r="O25" s="21"/>
      <c r="P25" s="21"/>
      <c r="Q25" s="21"/>
      <c r="R25" s="22"/>
    </row>
    <row r="26" spans="1:18" x14ac:dyDescent="0.25">
      <c r="A26" s="23" t="s">
        <v>85</v>
      </c>
      <c r="B26" s="24"/>
      <c r="C26" s="24"/>
      <c r="D26" s="24"/>
      <c r="E26" s="24"/>
      <c r="F26" s="25"/>
    </row>
    <row r="27" spans="1:18" x14ac:dyDescent="0.25">
      <c r="A27" s="20" t="s">
        <v>80</v>
      </c>
      <c r="B27" s="21"/>
      <c r="C27" s="21"/>
      <c r="D27" s="21"/>
      <c r="E27" s="21"/>
      <c r="F27" s="22"/>
    </row>
    <row r="28" spans="1:18" x14ac:dyDescent="0.25">
      <c r="A28" s="20" t="s">
        <v>81</v>
      </c>
      <c r="B28" s="21"/>
      <c r="C28" s="21"/>
      <c r="D28" s="21"/>
      <c r="E28" s="21"/>
      <c r="F28" s="22"/>
    </row>
    <row r="29" spans="1:18" x14ac:dyDescent="0.25">
      <c r="A29" s="20"/>
      <c r="B29" s="21"/>
      <c r="C29" s="21"/>
      <c r="D29" s="21"/>
      <c r="E29" s="21"/>
      <c r="F29" s="22"/>
    </row>
    <row r="30" spans="1:18" x14ac:dyDescent="0.25">
      <c r="A30" s="20"/>
      <c r="B30" s="21"/>
      <c r="C30" s="21"/>
      <c r="D30" s="21"/>
      <c r="E30" s="21"/>
      <c r="F30" s="22"/>
    </row>
  </sheetData>
  <mergeCells count="65">
    <mergeCell ref="A11:F11"/>
    <mergeCell ref="A6:F6"/>
    <mergeCell ref="A7:F7"/>
    <mergeCell ref="A8:F8"/>
    <mergeCell ref="A9:F9"/>
    <mergeCell ref="A10:F10"/>
    <mergeCell ref="A22:F22"/>
    <mergeCell ref="A23:F23"/>
    <mergeCell ref="A12:F12"/>
    <mergeCell ref="A13:F13"/>
    <mergeCell ref="A14:F14"/>
    <mergeCell ref="A15:F15"/>
    <mergeCell ref="A16:F16"/>
    <mergeCell ref="A17:F17"/>
    <mergeCell ref="A30:F30"/>
    <mergeCell ref="A1:F1"/>
    <mergeCell ref="A2:F2"/>
    <mergeCell ref="A3:F3"/>
    <mergeCell ref="A4:F4"/>
    <mergeCell ref="A5:F5"/>
    <mergeCell ref="A24:F24"/>
    <mergeCell ref="A25:F25"/>
    <mergeCell ref="A26:F26"/>
    <mergeCell ref="A27:F27"/>
    <mergeCell ref="A28:F28"/>
    <mergeCell ref="A29:F29"/>
    <mergeCell ref="A18:F18"/>
    <mergeCell ref="A19:F19"/>
    <mergeCell ref="A20:F20"/>
    <mergeCell ref="A21:F21"/>
    <mergeCell ref="M1:R1"/>
    <mergeCell ref="M2:R2"/>
    <mergeCell ref="M3:R3"/>
    <mergeCell ref="M4:R4"/>
    <mergeCell ref="M5:R5"/>
    <mergeCell ref="M6:R6"/>
    <mergeCell ref="M7:R7"/>
    <mergeCell ref="M8:R8"/>
    <mergeCell ref="M9:R9"/>
    <mergeCell ref="M10:R10"/>
    <mergeCell ref="M11:R11"/>
    <mergeCell ref="M12:R12"/>
    <mergeCell ref="M13:R13"/>
    <mergeCell ref="M14:R14"/>
    <mergeCell ref="M15:R15"/>
    <mergeCell ref="M16:R16"/>
    <mergeCell ref="M17:R17"/>
    <mergeCell ref="M18:R18"/>
    <mergeCell ref="M19:R19"/>
    <mergeCell ref="M20:R20"/>
    <mergeCell ref="M21:R21"/>
    <mergeCell ref="M22:R22"/>
    <mergeCell ref="M23:R23"/>
    <mergeCell ref="M24:R24"/>
    <mergeCell ref="M25:R25"/>
    <mergeCell ref="G1:L1"/>
    <mergeCell ref="G2:L2"/>
    <mergeCell ref="G3:L3"/>
    <mergeCell ref="G4:L4"/>
    <mergeCell ref="G5:L5"/>
    <mergeCell ref="G6:L6"/>
    <mergeCell ref="G7:L7"/>
    <mergeCell ref="G8:L8"/>
    <mergeCell ref="G9:L9"/>
    <mergeCell ref="G10:L1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47"/>
  <sheetViews>
    <sheetView zoomScaleNormal="100" workbookViewId="0">
      <selection activeCell="O16" sqref="O16"/>
    </sheetView>
  </sheetViews>
  <sheetFormatPr baseColWidth="10" defaultColWidth="9.140625" defaultRowHeight="15" x14ac:dyDescent="0.25"/>
  <cols>
    <col min="3" max="3" width="11.85546875" customWidth="1"/>
    <col min="7" max="7" width="19.5703125" customWidth="1"/>
    <col min="15" max="15" width="18.7109375" customWidth="1"/>
    <col min="16" max="16" width="10.5703125" customWidth="1"/>
    <col min="19" max="19" width="20.140625" customWidth="1"/>
    <col min="20" max="20" width="15.42578125" customWidth="1"/>
    <col min="25" max="25" width="15.1406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</row>
    <row r="2" spans="1:25" x14ac:dyDescent="0.25">
      <c r="A2" s="1">
        <v>0.48</v>
      </c>
      <c r="B2">
        <v>0</v>
      </c>
      <c r="C2">
        <v>120</v>
      </c>
      <c r="D2">
        <v>4.0000000000000001E-3</v>
      </c>
      <c r="F2">
        <v>0</v>
      </c>
      <c r="G2">
        <v>0.01</v>
      </c>
      <c r="T2" t="s">
        <v>4</v>
      </c>
    </row>
    <row r="3" spans="1:25" x14ac:dyDescent="0.25">
      <c r="A3">
        <f>C3*D3</f>
        <v>2.4</v>
      </c>
      <c r="B3" s="2">
        <v>17.236893200000001</v>
      </c>
      <c r="C3">
        <v>120</v>
      </c>
      <c r="D3">
        <v>0.02</v>
      </c>
      <c r="O3">
        <v>0.56699999999999995</v>
      </c>
      <c r="P3">
        <v>8.9770000000000003</v>
      </c>
      <c r="Q3">
        <v>3.3092000000000001</v>
      </c>
      <c r="R3">
        <v>10.199999999999999</v>
      </c>
      <c r="S3" s="3">
        <f>(P3*O3-Q3)*R3</f>
        <v>18.163741799999993</v>
      </c>
      <c r="U3">
        <v>0.56699999999999995</v>
      </c>
      <c r="V3">
        <v>8.9770000000000003</v>
      </c>
      <c r="W3">
        <v>4.4092000000000002</v>
      </c>
      <c r="X3">
        <v>10.199999999999999</v>
      </c>
      <c r="Y3" s="3">
        <f>(V3*U3-W3)*X3</f>
        <v>6.9437417999999917</v>
      </c>
    </row>
    <row r="4" spans="1:25" x14ac:dyDescent="0.25">
      <c r="A4">
        <v>0.56699999999999995</v>
      </c>
      <c r="B4">
        <v>8.9770000000000003</v>
      </c>
      <c r="C4">
        <v>3.3092000000000001</v>
      </c>
      <c r="D4">
        <v>10.199999999999999</v>
      </c>
      <c r="E4" s="3">
        <f>(B4*A4-C4)*D4</f>
        <v>18.163741799999993</v>
      </c>
      <c r="O4">
        <v>0.56699999999999995</v>
      </c>
      <c r="P4">
        <v>8.9770000000000003</v>
      </c>
      <c r="Q4">
        <v>5.3091999999999997</v>
      </c>
      <c r="R4">
        <v>10.199999999999999</v>
      </c>
      <c r="S4" s="3">
        <f>(P4*O4-Q4)*R4</f>
        <v>-2.2362582000000022</v>
      </c>
      <c r="U4">
        <v>0.56699999999999995</v>
      </c>
      <c r="V4">
        <v>8.9770000000000003</v>
      </c>
      <c r="W4">
        <v>4.4592000000000001</v>
      </c>
      <c r="X4">
        <v>10.199999999999999</v>
      </c>
      <c r="Y4" s="3">
        <f>(V4*U4-W4)*X4</f>
        <v>6.4337417999999937</v>
      </c>
    </row>
    <row r="5" spans="1:25" x14ac:dyDescent="0.25">
      <c r="A5">
        <v>0.56699999999999995</v>
      </c>
      <c r="B5">
        <v>8.9770000000000003</v>
      </c>
      <c r="C5">
        <v>5.3091999999999997</v>
      </c>
      <c r="D5">
        <v>10.199999999999999</v>
      </c>
      <c r="E5" s="3">
        <f>(B5*A5-C5)*D5</f>
        <v>-2.2362582000000022</v>
      </c>
      <c r="O5">
        <v>0.56699999999999995</v>
      </c>
      <c r="P5">
        <v>8.9770000000000003</v>
      </c>
      <c r="Q5">
        <v>4.3091999999999997</v>
      </c>
      <c r="R5">
        <v>10.199999999999999</v>
      </c>
      <c r="S5" s="3">
        <f>(P5*O5-Q5)*R5</f>
        <v>7.9637417999999967</v>
      </c>
      <c r="T5">
        <v>6</v>
      </c>
      <c r="U5">
        <v>0.56699999999999995</v>
      </c>
      <c r="V5">
        <v>8.9770000000000003</v>
      </c>
      <c r="W5">
        <v>4.4192</v>
      </c>
      <c r="X5">
        <v>10.199999999999999</v>
      </c>
      <c r="Y5" s="3">
        <f>(V5*U5-W5)*X5</f>
        <v>6.8417417999999941</v>
      </c>
    </row>
    <row r="6" spans="1:25" x14ac:dyDescent="0.25">
      <c r="A6">
        <v>0.56699999999999995</v>
      </c>
      <c r="B6">
        <v>8.9770000000000003</v>
      </c>
      <c r="C6">
        <v>4.3091999999999997</v>
      </c>
      <c r="D6">
        <v>10.199999999999999</v>
      </c>
      <c r="E6" s="3">
        <f>(B6*A6-C6)*D6</f>
        <v>7.9637417999999967</v>
      </c>
      <c r="F6" t="s">
        <v>5</v>
      </c>
      <c r="O6">
        <v>0.56699999999999995</v>
      </c>
      <c r="P6">
        <v>8.9770000000000003</v>
      </c>
      <c r="Q6">
        <v>4.5091999999999999</v>
      </c>
      <c r="R6">
        <v>10.199999999999999</v>
      </c>
      <c r="S6" s="3">
        <f>(P6*O6-Q6)*R6</f>
        <v>5.9237417999999957</v>
      </c>
      <c r="U6">
        <v>0.56699999999999995</v>
      </c>
      <c r="V6">
        <v>8.9770000000000003</v>
      </c>
      <c r="W6">
        <v>4.4101999999999997</v>
      </c>
      <c r="X6">
        <v>10.199999999999999</v>
      </c>
      <c r="Y6" s="3">
        <f>(V6*U6-W6)*X6</f>
        <v>6.9335417999999969</v>
      </c>
    </row>
    <row r="7" spans="1:25" x14ac:dyDescent="0.25">
      <c r="A7" s="3">
        <v>0.56699999999999995</v>
      </c>
      <c r="B7" s="3">
        <v>10.77</v>
      </c>
      <c r="C7" s="3">
        <v>5.17</v>
      </c>
      <c r="D7" s="3">
        <v>10.199999999999999</v>
      </c>
      <c r="E7" s="3">
        <f>(B7*A7-C7)*D7</f>
        <v>9.5532179999999887</v>
      </c>
      <c r="F7" t="s">
        <v>6</v>
      </c>
      <c r="O7">
        <f>((S7/10.2)+Q7)/P7</f>
        <v>0.49659654947485249</v>
      </c>
      <c r="P7">
        <v>8.9775484999999993</v>
      </c>
      <c r="Q7">
        <v>4.4092000000000002</v>
      </c>
      <c r="R7">
        <v>10.199999999999999</v>
      </c>
      <c r="S7">
        <v>0.5</v>
      </c>
      <c r="U7">
        <v>0.56699999999999995</v>
      </c>
      <c r="V7">
        <v>8.9770000000000003</v>
      </c>
      <c r="W7">
        <f>W3+0.01</f>
        <v>4.4192</v>
      </c>
      <c r="X7">
        <v>10.199999999999999</v>
      </c>
      <c r="Y7" s="3">
        <f>(V7*U7-W7)*X7</f>
        <v>6.8417417999999941</v>
      </c>
    </row>
    <row r="8" spans="1:25" x14ac:dyDescent="0.25">
      <c r="A8">
        <f>((E8/10.2)+C8)/B8</f>
        <v>0.22399417818900091</v>
      </c>
      <c r="B8">
        <v>19.238</v>
      </c>
      <c r="C8">
        <v>4.3091999999999997</v>
      </c>
      <c r="D8">
        <v>10.199999999999999</v>
      </c>
      <c r="O8" s="4">
        <f>((S9/10.2)+Q8)/P8</f>
        <v>0.49228027180572576</v>
      </c>
      <c r="P8">
        <v>8.9770000000000003</v>
      </c>
      <c r="Q8">
        <v>4.4192</v>
      </c>
      <c r="R8">
        <v>10.199999999999999</v>
      </c>
      <c r="S8">
        <v>0</v>
      </c>
      <c r="V8">
        <v>8.9770000000000003</v>
      </c>
      <c r="W8">
        <v>4.4101999999999997</v>
      </c>
      <c r="X8">
        <v>10.199999999999999</v>
      </c>
    </row>
    <row r="9" spans="1:25" x14ac:dyDescent="0.25">
      <c r="A9">
        <f>((E9/D9)+C9)/B9</f>
        <v>0.22399827969321198</v>
      </c>
      <c r="B9">
        <v>279.02</v>
      </c>
      <c r="C9">
        <v>62.5</v>
      </c>
      <c r="D9" s="5">
        <v>0.70308893597800004</v>
      </c>
      <c r="O9" s="4">
        <f>((S10/10.2)+Q9)/P9</f>
        <v>0.49005235602094244</v>
      </c>
      <c r="P9">
        <v>8.9770000000000003</v>
      </c>
      <c r="Q9">
        <f>Q7-0.01</f>
        <v>4.3992000000000004</v>
      </c>
      <c r="R9">
        <v>10.199999999999999</v>
      </c>
      <c r="S9">
        <v>0</v>
      </c>
    </row>
    <row r="10" spans="1:25" x14ac:dyDescent="0.25">
      <c r="A10">
        <v>0.224</v>
      </c>
      <c r="B10">
        <v>279.02</v>
      </c>
      <c r="C10">
        <v>62.5</v>
      </c>
      <c r="D10" s="5">
        <v>0.70308893597800004</v>
      </c>
      <c r="E10" s="3">
        <f>(B10*A10-C10)*D10</f>
        <v>3.374826892666552E-4</v>
      </c>
      <c r="O10" s="4">
        <f>((S11/10.2)+Q10)/P10</f>
        <v>0.49127770970257317</v>
      </c>
      <c r="P10">
        <v>8.9770000000000003</v>
      </c>
      <c r="Q10">
        <v>4.4101999999999997</v>
      </c>
      <c r="R10">
        <v>10.199999999999999</v>
      </c>
      <c r="S10">
        <v>0</v>
      </c>
      <c r="U10">
        <v>0.50271100000000002</v>
      </c>
      <c r="V10">
        <v>8.9775484999999993</v>
      </c>
      <c r="W10">
        <v>4.4092000000000002</v>
      </c>
      <c r="X10">
        <v>10.199999999999999</v>
      </c>
      <c r="Y10">
        <f t="shared" ref="Y10:Y16" si="0">(V10*U10-W10)*X10</f>
        <v>1.0599063166316942</v>
      </c>
    </row>
    <row r="11" spans="1:25" x14ac:dyDescent="0.25">
      <c r="O11" s="4">
        <f>((S12/10.2)+Q11)/P11</f>
        <v>0.49121427748343555</v>
      </c>
      <c r="P11">
        <v>8.9775484999999993</v>
      </c>
      <c r="Q11">
        <v>4.4099000000000004</v>
      </c>
      <c r="R11">
        <v>10.199999999999999</v>
      </c>
      <c r="S11">
        <v>0</v>
      </c>
      <c r="U11">
        <v>0.49808400000000003</v>
      </c>
      <c r="V11">
        <v>8.9775484999999993</v>
      </c>
      <c r="W11">
        <v>4.4092000000000002</v>
      </c>
      <c r="X11">
        <v>10.199999999999999</v>
      </c>
      <c r="Y11">
        <f t="shared" si="0"/>
        <v>0.63620732415479353</v>
      </c>
    </row>
    <row r="12" spans="1:25" x14ac:dyDescent="0.25">
      <c r="O12" s="6">
        <f>((S13/10.2)+Q12)/P12</f>
        <v>0.36860842355794576</v>
      </c>
      <c r="P12">
        <v>8.9775484999999993</v>
      </c>
      <c r="Q12">
        <v>3.3092000000000001</v>
      </c>
      <c r="R12">
        <v>10.199999999999999</v>
      </c>
      <c r="S12">
        <v>0</v>
      </c>
      <c r="U12">
        <v>0.495556</v>
      </c>
      <c r="V12">
        <v>8.9775484999999993</v>
      </c>
      <c r="W12">
        <v>4.4092000000000002</v>
      </c>
      <c r="X12">
        <v>10.199999999999999</v>
      </c>
      <c r="Y12">
        <f t="shared" si="0"/>
        <v>0.40471584955319312</v>
      </c>
    </row>
    <row r="13" spans="1:25" x14ac:dyDescent="0.25">
      <c r="A13" t="s">
        <v>7</v>
      </c>
      <c r="B13" t="s">
        <v>8</v>
      </c>
      <c r="C13" t="s">
        <v>9</v>
      </c>
      <c r="O13" s="6">
        <f>((S13/10.2)+Q13)/P13</f>
        <v>0.49113630519512097</v>
      </c>
      <c r="P13">
        <v>8.9775484999999993</v>
      </c>
      <c r="Q13">
        <v>4.4092000000000002</v>
      </c>
      <c r="R13">
        <v>10.199999999999999</v>
      </c>
      <c r="S13">
        <v>0</v>
      </c>
      <c r="U13">
        <v>0.49507000000000001</v>
      </c>
      <c r="V13">
        <v>8.9775484999999993</v>
      </c>
      <c r="W13">
        <v>4.4092000000000002</v>
      </c>
      <c r="X13">
        <v>10.199999999999999</v>
      </c>
      <c r="Y13">
        <f t="shared" si="0"/>
        <v>0.36021234612899328</v>
      </c>
    </row>
    <row r="14" spans="1:25" x14ac:dyDescent="0.25">
      <c r="A14">
        <v>0.01</v>
      </c>
      <c r="U14">
        <v>0.498</v>
      </c>
      <c r="V14">
        <v>8.9775484999999993</v>
      </c>
      <c r="W14">
        <v>4.4092000000000002</v>
      </c>
      <c r="X14">
        <v>10.199999999999999</v>
      </c>
      <c r="Y14">
        <f t="shared" si="0"/>
        <v>0.62851536059999635</v>
      </c>
    </row>
    <row r="15" spans="1:25" x14ac:dyDescent="0.25">
      <c r="O15">
        <f>((S15/10.2)+Q15)/P15</f>
        <v>0.50205679375458401</v>
      </c>
      <c r="P15">
        <v>8.9775484999999993</v>
      </c>
      <c r="Q15">
        <v>4.4092000000000002</v>
      </c>
      <c r="R15">
        <v>10.199999999999999</v>
      </c>
      <c r="S15">
        <v>1</v>
      </c>
      <c r="T15" t="s">
        <v>10</v>
      </c>
      <c r="U15">
        <f>0.498+0.00221</f>
        <v>0.50021000000000004</v>
      </c>
      <c r="V15">
        <v>8.9775484999999993</v>
      </c>
      <c r="W15">
        <v>4.4092000000000002</v>
      </c>
      <c r="X15">
        <v>10.199999999999999</v>
      </c>
      <c r="Y15">
        <f t="shared" si="0"/>
        <v>0.83088725888700032</v>
      </c>
    </row>
    <row r="16" spans="1:25" x14ac:dyDescent="0.25">
      <c r="O16">
        <f>((S16/10.2)+Q16)/P16</f>
        <v>0.49113630519512097</v>
      </c>
      <c r="P16">
        <v>8.9775484999999993</v>
      </c>
      <c r="Q16">
        <v>4.4092000000000002</v>
      </c>
      <c r="R16">
        <v>10.199999999999999</v>
      </c>
      <c r="S16">
        <v>0</v>
      </c>
      <c r="U16">
        <f>0.502711+0.00221</f>
        <v>0.50492100000000006</v>
      </c>
      <c r="V16">
        <v>8.9775484999999993</v>
      </c>
      <c r="W16">
        <v>4.4092000000000002</v>
      </c>
      <c r="X16">
        <v>10.199999999999999</v>
      </c>
      <c r="Y16">
        <f t="shared" si="0"/>
        <v>1.2622782149186982</v>
      </c>
    </row>
    <row r="17" spans="1:25" x14ac:dyDescent="0.25">
      <c r="A17" t="s">
        <v>11</v>
      </c>
      <c r="B17" t="s">
        <v>12</v>
      </c>
      <c r="C17" t="s">
        <v>13</v>
      </c>
      <c r="O17">
        <f>((S17/10.2)+Q17)/P17</f>
        <v>0.49571238740731949</v>
      </c>
      <c r="P17">
        <v>8.9775484999999993</v>
      </c>
      <c r="Q17">
        <v>4.4502819999999996</v>
      </c>
      <c r="R17">
        <v>10.199999999999999</v>
      </c>
      <c r="S17">
        <v>0</v>
      </c>
    </row>
    <row r="18" spans="1:25" x14ac:dyDescent="0.25">
      <c r="B18" t="s">
        <v>14</v>
      </c>
      <c r="C18" t="s">
        <v>15</v>
      </c>
      <c r="O18">
        <f>((S18/R18)+Q18)/P18</f>
        <v>0.51755336452624556</v>
      </c>
      <c r="P18">
        <v>8.9775484999999993</v>
      </c>
      <c r="Q18">
        <v>4.4502819999999996</v>
      </c>
      <c r="R18">
        <v>10.199999999999999</v>
      </c>
      <c r="S18">
        <v>2</v>
      </c>
    </row>
    <row r="19" spans="1:25" x14ac:dyDescent="0.25">
      <c r="O19">
        <f>((S19/R19)+Q19)/P19</f>
        <v>0.53939434164517164</v>
      </c>
      <c r="P19">
        <v>8.9775484999999993</v>
      </c>
      <c r="Q19">
        <v>4.4502819999999996</v>
      </c>
      <c r="R19">
        <v>10.199999999999999</v>
      </c>
      <c r="S19">
        <v>4</v>
      </c>
      <c r="U19">
        <v>0.498</v>
      </c>
      <c r="V19">
        <v>8.9775484999999993</v>
      </c>
      <c r="W19">
        <v>4.4092000000000002</v>
      </c>
      <c r="X19">
        <v>10.199999999999999</v>
      </c>
      <c r="Y19">
        <f t="shared" ref="Y19:Y46" si="1">(V19*U19-W19)*X19</f>
        <v>0.62851536059999635</v>
      </c>
    </row>
    <row r="20" spans="1:25" x14ac:dyDescent="0.25">
      <c r="U20">
        <v>0.499</v>
      </c>
      <c r="V20">
        <v>8.9775484999999993</v>
      </c>
      <c r="W20">
        <v>4.4092000000000002</v>
      </c>
      <c r="X20">
        <v>10.199999999999999</v>
      </c>
      <c r="Y20">
        <f t="shared" si="1"/>
        <v>0.7200863552999951</v>
      </c>
    </row>
    <row r="21" spans="1:25" x14ac:dyDescent="0.25">
      <c r="U21">
        <v>0.5</v>
      </c>
      <c r="V21">
        <v>8.9775484999999993</v>
      </c>
      <c r="W21">
        <v>4.4092000000000002</v>
      </c>
      <c r="X21">
        <v>10.199999999999999</v>
      </c>
      <c r="Y21">
        <f t="shared" si="1"/>
        <v>0.81165734999999384</v>
      </c>
    </row>
    <row r="22" spans="1:25" x14ac:dyDescent="0.25">
      <c r="B22" t="s">
        <v>16</v>
      </c>
      <c r="C22" t="s">
        <v>17</v>
      </c>
      <c r="D22" t="s">
        <v>18</v>
      </c>
      <c r="G22" t="s">
        <v>19</v>
      </c>
      <c r="O22" t="s">
        <v>20</v>
      </c>
      <c r="U22">
        <v>0.501</v>
      </c>
      <c r="V22">
        <v>8.9775484999999993</v>
      </c>
      <c r="W22">
        <v>4.4092000000000002</v>
      </c>
      <c r="X22">
        <v>10.199999999999999</v>
      </c>
      <c r="Y22">
        <f t="shared" si="1"/>
        <v>0.90322834469999258</v>
      </c>
    </row>
    <row r="23" spans="1:25" x14ac:dyDescent="0.25">
      <c r="B23">
        <v>14.7</v>
      </c>
      <c r="C23">
        <v>0</v>
      </c>
      <c r="D23">
        <v>10</v>
      </c>
      <c r="G23" t="s">
        <v>21</v>
      </c>
      <c r="H23" t="s">
        <v>22</v>
      </c>
      <c r="I23" t="s">
        <v>15</v>
      </c>
      <c r="U23">
        <v>0.502</v>
      </c>
      <c r="V23">
        <v>8.9775484999999993</v>
      </c>
      <c r="W23">
        <v>4.4092000000000002</v>
      </c>
      <c r="X23">
        <v>10.199999999999999</v>
      </c>
      <c r="Y23">
        <f t="shared" si="1"/>
        <v>0.99479933939999132</v>
      </c>
    </row>
    <row r="24" spans="1:25" x14ac:dyDescent="0.25">
      <c r="B24">
        <f>30-B23</f>
        <v>15.3</v>
      </c>
      <c r="C24">
        <v>10.66</v>
      </c>
      <c r="D24">
        <v>20</v>
      </c>
      <c r="G24" t="s">
        <v>23</v>
      </c>
      <c r="H24" t="s">
        <v>24</v>
      </c>
      <c r="I24" t="s">
        <v>13</v>
      </c>
      <c r="O24">
        <v>0.498</v>
      </c>
      <c r="P24">
        <v>9.0625095000000009</v>
      </c>
      <c r="Q24">
        <v>4.5131297000000004</v>
      </c>
      <c r="R24">
        <v>10.199999999999999</v>
      </c>
      <c r="S24" s="7">
        <f t="shared" ref="S24:S33" si="2">(P24*O24-Q24)*R24</f>
        <v>3.1619999898424565E-7</v>
      </c>
      <c r="U24">
        <v>0.503</v>
      </c>
      <c r="V24">
        <v>8.9775484999999993</v>
      </c>
      <c r="W24">
        <v>4.4092000000000002</v>
      </c>
      <c r="X24">
        <v>10.199999999999999</v>
      </c>
      <c r="Y24">
        <f t="shared" si="1"/>
        <v>1.08637033409999</v>
      </c>
    </row>
    <row r="25" spans="1:25" x14ac:dyDescent="0.25">
      <c r="B25">
        <f>C25*B24/C24</f>
        <v>14.998592870544089</v>
      </c>
      <c r="C25">
        <v>10.45</v>
      </c>
      <c r="D25">
        <f>B25*D24/(B24+B23)</f>
        <v>9.9990619136960603</v>
      </c>
      <c r="E25">
        <f>D25+D23</f>
        <v>19.99906191369606</v>
      </c>
      <c r="G25" t="s">
        <v>25</v>
      </c>
      <c r="O25">
        <v>0.499</v>
      </c>
      <c r="P25">
        <v>9.0625095000000009</v>
      </c>
      <c r="Q25">
        <v>4.5131297000000004</v>
      </c>
      <c r="R25">
        <v>10.199999999999999</v>
      </c>
      <c r="S25" s="7">
        <f t="shared" si="2"/>
        <v>9.243791310000446E-2</v>
      </c>
      <c r="U25">
        <v>0.504</v>
      </c>
      <c r="V25">
        <v>8.9775484999999993</v>
      </c>
      <c r="W25">
        <v>4.4092000000000002</v>
      </c>
      <c r="X25">
        <v>10.199999999999999</v>
      </c>
      <c r="Y25">
        <f t="shared" si="1"/>
        <v>1.1779413287999978</v>
      </c>
    </row>
    <row r="26" spans="1:25" x14ac:dyDescent="0.25">
      <c r="B26">
        <f>C26*B24/C24</f>
        <v>14.352720450281426</v>
      </c>
      <c r="C26">
        <v>10</v>
      </c>
      <c r="D26">
        <f>B26*D24/(B24+B23)</f>
        <v>9.568480300187618</v>
      </c>
      <c r="E26">
        <f>D26+D23</f>
        <v>19.568480300187616</v>
      </c>
      <c r="H26">
        <f t="shared" ref="H26:H35" si="3">E26</f>
        <v>19.568480300187616</v>
      </c>
      <c r="I26">
        <f>H26-10</f>
        <v>9.5684803001876162</v>
      </c>
      <c r="J26">
        <f t="shared" ref="J26:J35" si="4">I26*30/20</f>
        <v>14.352720450281424</v>
      </c>
      <c r="K26">
        <f>J26*0.703088935978</f>
        <v>10.091238949778049</v>
      </c>
      <c r="M26">
        <f>10/0.10432</f>
        <v>95.858895705521476</v>
      </c>
      <c r="O26">
        <v>0.5</v>
      </c>
      <c r="P26">
        <v>9.0625095000000009</v>
      </c>
      <c r="Q26">
        <v>4.5131297000000004</v>
      </c>
      <c r="R26">
        <v>10.199999999999999</v>
      </c>
      <c r="S26" s="7">
        <f t="shared" si="2"/>
        <v>0.18487551000000088</v>
      </c>
      <c r="U26">
        <v>0.505</v>
      </c>
      <c r="V26">
        <v>8.9775484999999993</v>
      </c>
      <c r="W26">
        <v>4.4092000000000002</v>
      </c>
      <c r="X26">
        <v>10.199999999999999</v>
      </c>
      <c r="Y26">
        <f t="shared" si="1"/>
        <v>1.2695123234999965</v>
      </c>
    </row>
    <row r="27" spans="1:25" x14ac:dyDescent="0.25">
      <c r="B27">
        <f>C27*B24/C24</f>
        <v>11.482176360225141</v>
      </c>
      <c r="C27">
        <v>8</v>
      </c>
      <c r="D27">
        <f>B27*D24/(B24+B23)</f>
        <v>7.6547842401500938</v>
      </c>
      <c r="E27">
        <f>D27+D23</f>
        <v>17.654784240150093</v>
      </c>
      <c r="H27">
        <f t="shared" si="3"/>
        <v>17.654784240150093</v>
      </c>
      <c r="I27">
        <f>D27</f>
        <v>7.6547842401500938</v>
      </c>
      <c r="J27">
        <f t="shared" si="4"/>
        <v>11.482176360225141</v>
      </c>
      <c r="K27">
        <f t="shared" ref="K27:K34" si="5">J27*0.704</f>
        <v>8.083452157598499</v>
      </c>
      <c r="M27">
        <f>K27/0.083452</f>
        <v>96.863492278177858</v>
      </c>
      <c r="O27">
        <v>0.501</v>
      </c>
      <c r="P27">
        <v>9.0625095000000009</v>
      </c>
      <c r="Q27">
        <v>4.5131297000000004</v>
      </c>
      <c r="R27">
        <v>10.199999999999999</v>
      </c>
      <c r="S27" s="7">
        <f t="shared" si="2"/>
        <v>0.27731310689999727</v>
      </c>
      <c r="U27">
        <v>0.50600000000000001</v>
      </c>
      <c r="V27">
        <v>8.9775484999999993</v>
      </c>
      <c r="W27">
        <v>4.4092000000000002</v>
      </c>
      <c r="X27">
        <v>10.199999999999999</v>
      </c>
      <c r="Y27">
        <f t="shared" si="1"/>
        <v>1.3610833181999953</v>
      </c>
    </row>
    <row r="28" spans="1:25" x14ac:dyDescent="0.25">
      <c r="B28">
        <f>C28*B24/C24</f>
        <v>12.917448405253285</v>
      </c>
      <c r="C28">
        <v>9</v>
      </c>
      <c r="D28">
        <f>B28*D24/(B24+B23)</f>
        <v>8.6116322701688564</v>
      </c>
      <c r="E28">
        <f>D28+D23</f>
        <v>18.611632270168855</v>
      </c>
      <c r="H28">
        <f t="shared" si="3"/>
        <v>18.611632270168855</v>
      </c>
      <c r="I28">
        <f>H28-10</f>
        <v>8.6116322701688546</v>
      </c>
      <c r="J28">
        <f t="shared" si="4"/>
        <v>12.917448405253282</v>
      </c>
      <c r="K28">
        <f t="shared" si="5"/>
        <v>9.0938836772983098</v>
      </c>
      <c r="O28">
        <v>0.502</v>
      </c>
      <c r="P28">
        <v>9.0625095000000009</v>
      </c>
      <c r="Q28">
        <v>4.5131297000000004</v>
      </c>
      <c r="R28">
        <v>10.199999999999999</v>
      </c>
      <c r="S28" s="7">
        <f t="shared" si="2"/>
        <v>0.36975070380000274</v>
      </c>
      <c r="U28">
        <v>0.50700000000000001</v>
      </c>
      <c r="V28">
        <v>8.9775484999999993</v>
      </c>
      <c r="W28">
        <v>4.4092000000000002</v>
      </c>
      <c r="X28">
        <v>10.199999999999999</v>
      </c>
      <c r="Y28">
        <f t="shared" si="1"/>
        <v>1.452654312899994</v>
      </c>
    </row>
    <row r="29" spans="1:25" x14ac:dyDescent="0.25">
      <c r="B29">
        <f>C29*B24/C24</f>
        <v>10.046904315196999</v>
      </c>
      <c r="C29">
        <v>7</v>
      </c>
      <c r="D29">
        <f>B29*D24/(B24+B23)</f>
        <v>6.6979362101313322</v>
      </c>
      <c r="E29">
        <f>D29+D23</f>
        <v>16.697936210131331</v>
      </c>
      <c r="H29">
        <f t="shared" si="3"/>
        <v>16.697936210131331</v>
      </c>
      <c r="I29">
        <f>D29</f>
        <v>6.6979362101313322</v>
      </c>
      <c r="J29">
        <f t="shared" si="4"/>
        <v>10.046904315196999</v>
      </c>
      <c r="K29">
        <f t="shared" si="5"/>
        <v>7.0730206378986864</v>
      </c>
      <c r="O29">
        <v>0.503</v>
      </c>
      <c r="P29">
        <v>9.0625095000000009</v>
      </c>
      <c r="Q29">
        <v>4.5131297000000004</v>
      </c>
      <c r="R29">
        <v>10.199999999999999</v>
      </c>
      <c r="S29" s="7">
        <f t="shared" si="2"/>
        <v>0.46218830069999917</v>
      </c>
      <c r="U29">
        <v>0.50800000000000001</v>
      </c>
      <c r="V29">
        <v>8.9775484999999993</v>
      </c>
      <c r="W29">
        <v>4.4092000000000002</v>
      </c>
      <c r="X29">
        <v>10.199999999999999</v>
      </c>
      <c r="Y29">
        <f t="shared" si="1"/>
        <v>1.5442253075999928</v>
      </c>
    </row>
    <row r="30" spans="1:25" x14ac:dyDescent="0.25">
      <c r="B30">
        <f>C30*B24/C24</f>
        <v>8.6116322701688564</v>
      </c>
      <c r="C30">
        <v>6</v>
      </c>
      <c r="D30">
        <f>B30*D24/(B24+B23)</f>
        <v>5.7410881801125706</v>
      </c>
      <c r="E30">
        <f>D30+D23</f>
        <v>15.74108818011257</v>
      </c>
      <c r="H30">
        <f t="shared" si="3"/>
        <v>15.74108818011257</v>
      </c>
      <c r="I30">
        <f>D30</f>
        <v>5.7410881801125706</v>
      </c>
      <c r="J30">
        <f t="shared" si="4"/>
        <v>8.6116322701688564</v>
      </c>
      <c r="K30">
        <f t="shared" si="5"/>
        <v>6.0625891181988747</v>
      </c>
      <c r="O30">
        <v>0.504</v>
      </c>
      <c r="P30">
        <v>9.0625095000000009</v>
      </c>
      <c r="Q30">
        <v>4.5131297000000004</v>
      </c>
      <c r="R30">
        <v>10.199999999999999</v>
      </c>
      <c r="S30" s="7">
        <f t="shared" si="2"/>
        <v>0.55462589760000469</v>
      </c>
      <c r="U30">
        <v>0.50900000000000001</v>
      </c>
      <c r="V30">
        <v>8.9775484999999993</v>
      </c>
      <c r="W30">
        <v>4.4092000000000002</v>
      </c>
      <c r="X30">
        <v>10.199999999999999</v>
      </c>
      <c r="Y30">
        <f t="shared" si="1"/>
        <v>1.6357963022999915</v>
      </c>
    </row>
    <row r="31" spans="1:25" x14ac:dyDescent="0.25">
      <c r="B31">
        <f>C31*B24/C24</f>
        <v>7.176360225140713</v>
      </c>
      <c r="C31">
        <v>5</v>
      </c>
      <c r="D31">
        <f>B31*D24/(B24+B23)</f>
        <v>4.784240150093809</v>
      </c>
      <c r="E31">
        <f>D31+D23</f>
        <v>14.784240150093808</v>
      </c>
      <c r="H31">
        <f t="shared" si="3"/>
        <v>14.784240150093808</v>
      </c>
      <c r="I31">
        <f>D31</f>
        <v>4.784240150093809</v>
      </c>
      <c r="J31">
        <f t="shared" si="4"/>
        <v>7.1763602251407139</v>
      </c>
      <c r="K31">
        <f t="shared" si="5"/>
        <v>5.0521575984990621</v>
      </c>
      <c r="O31">
        <v>0.505</v>
      </c>
      <c r="P31">
        <v>9.0625095000000009</v>
      </c>
      <c r="Q31">
        <v>4.5131297000000004</v>
      </c>
      <c r="R31">
        <v>10.199999999999999</v>
      </c>
      <c r="S31" s="7">
        <f t="shared" si="2"/>
        <v>0.64706349450000111</v>
      </c>
      <c r="U31">
        <v>0.51</v>
      </c>
      <c r="V31">
        <v>8.9775484999999993</v>
      </c>
      <c r="W31">
        <v>4.4092000000000002</v>
      </c>
      <c r="X31">
        <v>10.199999999999999</v>
      </c>
      <c r="Y31">
        <f t="shared" si="1"/>
        <v>1.7273672969999903</v>
      </c>
    </row>
    <row r="32" spans="1:25" x14ac:dyDescent="0.25">
      <c r="B32">
        <f>C32*B26/C26</f>
        <v>4.3058161350844282</v>
      </c>
      <c r="C32">
        <v>3</v>
      </c>
      <c r="D32">
        <f>B32*D24/(B24+B23)</f>
        <v>2.8705440900562853</v>
      </c>
      <c r="E32">
        <f>D32+10</f>
        <v>12.870544090056285</v>
      </c>
      <c r="H32">
        <f t="shared" si="3"/>
        <v>12.870544090056285</v>
      </c>
      <c r="I32">
        <f>H32-10</f>
        <v>2.8705440900562849</v>
      </c>
      <c r="J32">
        <f t="shared" si="4"/>
        <v>4.3058161350844273</v>
      </c>
      <c r="K32">
        <f t="shared" si="5"/>
        <v>3.0312945590994365</v>
      </c>
      <c r="O32">
        <v>0.50600000000000001</v>
      </c>
      <c r="P32">
        <v>9.0625095000000009</v>
      </c>
      <c r="Q32">
        <v>4.5131297000000004</v>
      </c>
      <c r="R32">
        <v>10.199999999999999</v>
      </c>
      <c r="S32" s="7">
        <f t="shared" si="2"/>
        <v>0.73950109139999753</v>
      </c>
      <c r="U32">
        <v>0.51100000000000001</v>
      </c>
      <c r="V32">
        <v>8.9775484999999993</v>
      </c>
      <c r="W32">
        <v>4.4092000000000002</v>
      </c>
      <c r="X32">
        <v>10.199999999999999</v>
      </c>
      <c r="Y32">
        <f t="shared" si="1"/>
        <v>1.8189382916999981</v>
      </c>
    </row>
    <row r="33" spans="1:25" x14ac:dyDescent="0.25">
      <c r="B33">
        <f>C33*B26/C26</f>
        <v>2.8705440900562853</v>
      </c>
      <c r="C33">
        <v>2</v>
      </c>
      <c r="D33">
        <f>B33*D24/(B23+B23)</f>
        <v>1.9527510816709424</v>
      </c>
      <c r="E33">
        <f>D33+10</f>
        <v>11.952751081670943</v>
      </c>
      <c r="H33">
        <f t="shared" si="3"/>
        <v>11.952751081670943</v>
      </c>
      <c r="I33">
        <f>D33</f>
        <v>1.9527510816709424</v>
      </c>
      <c r="J33">
        <f t="shared" si="4"/>
        <v>2.9291266225064136</v>
      </c>
      <c r="K33">
        <f t="shared" si="5"/>
        <v>2.0621051422445151</v>
      </c>
      <c r="O33">
        <v>0.51500000000000001</v>
      </c>
      <c r="P33">
        <v>9.0625095000000009</v>
      </c>
      <c r="Q33">
        <v>4.5131297000000004</v>
      </c>
      <c r="R33">
        <v>10.199999999999999</v>
      </c>
      <c r="S33" s="7">
        <f t="shared" si="2"/>
        <v>1.5714394635000015</v>
      </c>
      <c r="U33">
        <v>0.51200000000000001</v>
      </c>
      <c r="V33">
        <v>8.9775484999999993</v>
      </c>
      <c r="W33">
        <v>4.4092000000000002</v>
      </c>
      <c r="X33">
        <v>10.199999999999999</v>
      </c>
      <c r="Y33">
        <f t="shared" si="1"/>
        <v>1.9105092863999968</v>
      </c>
    </row>
    <row r="34" spans="1:25" x14ac:dyDescent="0.25">
      <c r="B34">
        <f>C34*B28/C28</f>
        <v>6.6022514071294562</v>
      </c>
      <c r="C34">
        <v>4.5999999999999996</v>
      </c>
      <c r="D34">
        <f>B34*D24/(B23+B24)</f>
        <v>4.4015009380863042</v>
      </c>
      <c r="E34">
        <f>D34+10</f>
        <v>14.401500938086304</v>
      </c>
      <c r="H34">
        <f t="shared" si="3"/>
        <v>14.401500938086304</v>
      </c>
      <c r="I34">
        <f>H34-10</f>
        <v>4.4015009380863042</v>
      </c>
      <c r="J34">
        <f t="shared" si="4"/>
        <v>6.6022514071294562</v>
      </c>
      <c r="K34">
        <f t="shared" si="5"/>
        <v>4.6479849906191371</v>
      </c>
      <c r="U34">
        <v>0.51300000000000001</v>
      </c>
      <c r="V34">
        <v>8.9775484999999993</v>
      </c>
      <c r="W34">
        <v>4.4092000000000002</v>
      </c>
      <c r="X34">
        <v>10.199999999999999</v>
      </c>
      <c r="Y34">
        <f t="shared" si="1"/>
        <v>2.0020802810999956</v>
      </c>
    </row>
    <row r="35" spans="1:25" x14ac:dyDescent="0.25">
      <c r="B35">
        <f>C35*B28/C28</f>
        <v>6.8893058161350851</v>
      </c>
      <c r="C35">
        <v>4.8</v>
      </c>
      <c r="D35">
        <f>B35*D24/(B23+B24)</f>
        <v>4.592870544090057</v>
      </c>
      <c r="E35">
        <f>D35+10</f>
        <v>14.592870544090058</v>
      </c>
      <c r="H35">
        <f t="shared" si="3"/>
        <v>14.592870544090058</v>
      </c>
      <c r="I35">
        <f>D35</f>
        <v>4.592870544090057</v>
      </c>
      <c r="J35">
        <f t="shared" si="4"/>
        <v>6.8893058161350851</v>
      </c>
      <c r="K35">
        <f>J35*0.703088935978</f>
        <v>4.8437946958934646</v>
      </c>
      <c r="O35">
        <v>0.498</v>
      </c>
      <c r="P35">
        <v>8.9775484999999993</v>
      </c>
      <c r="Q35">
        <v>4.3092224999999997</v>
      </c>
      <c r="R35">
        <v>10.199999999999999</v>
      </c>
      <c r="S35">
        <f>(P35*O35-Q35)*R35</f>
        <v>1.6482858606000013</v>
      </c>
      <c r="U35">
        <v>0.51400000000000001</v>
      </c>
      <c r="V35">
        <v>8.9775484999999993</v>
      </c>
      <c r="W35">
        <v>4.4092000000000002</v>
      </c>
      <c r="X35">
        <v>10.199999999999999</v>
      </c>
      <c r="Y35">
        <f t="shared" si="1"/>
        <v>2.0936512757999943</v>
      </c>
    </row>
    <row r="36" spans="1:25" x14ac:dyDescent="0.25">
      <c r="O36">
        <v>0.499</v>
      </c>
      <c r="P36">
        <v>8.9775484999999993</v>
      </c>
      <c r="Q36">
        <v>4.4092000000000002</v>
      </c>
      <c r="R36">
        <v>10.199999999999999</v>
      </c>
      <c r="S36">
        <f>(P36*O36-Q36)*R36</f>
        <v>0.7200863552999951</v>
      </c>
      <c r="U36">
        <v>0.51500000000000001</v>
      </c>
      <c r="V36">
        <v>8.9775484999999993</v>
      </c>
      <c r="W36">
        <v>4.4092000000000002</v>
      </c>
      <c r="X36">
        <v>10.199999999999999</v>
      </c>
      <c r="Y36">
        <f t="shared" si="1"/>
        <v>2.1852222704999931</v>
      </c>
    </row>
    <row r="37" spans="1:25" x14ac:dyDescent="0.25">
      <c r="H37">
        <f>E37</f>
        <v>0</v>
      </c>
      <c r="I37">
        <f>D37</f>
        <v>0</v>
      </c>
      <c r="J37">
        <f>I37*30/20</f>
        <v>0</v>
      </c>
      <c r="K37">
        <f>J37*0.704</f>
        <v>0</v>
      </c>
      <c r="O37">
        <v>0.5</v>
      </c>
      <c r="P37">
        <v>8.9775484999999993</v>
      </c>
      <c r="Q37">
        <v>4.4092000000000002</v>
      </c>
      <c r="R37">
        <v>10.199999999999999</v>
      </c>
      <c r="S37">
        <f>(P37*O37-Q37)*R37</f>
        <v>0.81165734999999384</v>
      </c>
      <c r="U37">
        <v>0.51600000000000001</v>
      </c>
      <c r="V37">
        <v>8.9775484999999993</v>
      </c>
      <c r="W37">
        <v>4.4092000000000002</v>
      </c>
      <c r="X37">
        <v>10.199999999999999</v>
      </c>
      <c r="Y37">
        <f t="shared" si="1"/>
        <v>2.2767932651999918</v>
      </c>
    </row>
    <row r="38" spans="1:25" x14ac:dyDescent="0.25">
      <c r="O38">
        <v>0.501</v>
      </c>
      <c r="P38">
        <v>8.9775484999999993</v>
      </c>
      <c r="Q38">
        <v>4.4092000000000002</v>
      </c>
      <c r="R38">
        <v>10.199999999999999</v>
      </c>
      <c r="S38">
        <f>(P38*O38-Q38)*R38</f>
        <v>0.90322834469999258</v>
      </c>
      <c r="U38">
        <v>0.51700000000000002</v>
      </c>
      <c r="V38">
        <v>8.9775484999999993</v>
      </c>
      <c r="W38">
        <v>4.4092000000000002</v>
      </c>
      <c r="X38">
        <v>10.199999999999999</v>
      </c>
      <c r="Y38">
        <f t="shared" si="1"/>
        <v>2.3683642598999906</v>
      </c>
    </row>
    <row r="39" spans="1:25" x14ac:dyDescent="0.25">
      <c r="O39">
        <v>0.502</v>
      </c>
      <c r="P39">
        <v>8.9775484999999993</v>
      </c>
      <c r="Q39">
        <v>4.4092000000000002</v>
      </c>
      <c r="R39">
        <v>10.199999999999999</v>
      </c>
      <c r="S39">
        <f>(P39*O39-Q39)*R39</f>
        <v>0.99479933939999132</v>
      </c>
      <c r="U39">
        <v>0.51800000000000002</v>
      </c>
      <c r="V39">
        <v>8.9775484999999993</v>
      </c>
      <c r="W39">
        <v>4.4092000000000002</v>
      </c>
      <c r="X39">
        <v>10.199999999999999</v>
      </c>
      <c r="Y39">
        <f t="shared" si="1"/>
        <v>2.4599352545999982</v>
      </c>
    </row>
    <row r="40" spans="1:25" x14ac:dyDescent="0.25">
      <c r="U40">
        <v>0.51900000000000002</v>
      </c>
      <c r="V40">
        <v>8.9775484999999993</v>
      </c>
      <c r="W40">
        <v>4.4092000000000002</v>
      </c>
      <c r="X40">
        <v>10.199999999999999</v>
      </c>
      <c r="Y40">
        <f t="shared" si="1"/>
        <v>2.5515062492999969</v>
      </c>
    </row>
    <row r="41" spans="1:25" x14ac:dyDescent="0.25">
      <c r="A41">
        <v>0.48</v>
      </c>
      <c r="B41">
        <v>0</v>
      </c>
      <c r="O41">
        <v>0.48</v>
      </c>
      <c r="P41">
        <v>8.9775484999999993</v>
      </c>
      <c r="Q41">
        <v>4.3092224999999997</v>
      </c>
      <c r="R41">
        <v>10.199999999999999</v>
      </c>
      <c r="S41">
        <f>(P41*O41-Q41)*R41</f>
        <v>7.95599999694474E-6</v>
      </c>
      <c r="U41">
        <v>0.52</v>
      </c>
      <c r="V41">
        <v>8.9775484999999993</v>
      </c>
      <c r="W41">
        <v>4.4092000000000002</v>
      </c>
      <c r="X41">
        <v>10.199999999999999</v>
      </c>
      <c r="Y41">
        <f t="shared" si="1"/>
        <v>2.6430772439999957</v>
      </c>
    </row>
    <row r="42" spans="1:25" x14ac:dyDescent="0.25">
      <c r="A42">
        <v>2.4</v>
      </c>
      <c r="B42">
        <v>17.236889999999999</v>
      </c>
      <c r="O42">
        <v>0.48099999999999998</v>
      </c>
      <c r="P42">
        <v>8.9775484999999993</v>
      </c>
      <c r="Q42">
        <v>4.3092224999999997</v>
      </c>
      <c r="R42">
        <v>10.199999999999999</v>
      </c>
      <c r="S42">
        <f>(P42*O42-Q42)*R42</f>
        <v>9.1578950699995679E-2</v>
      </c>
      <c r="U42">
        <v>0.52100000000000002</v>
      </c>
      <c r="V42">
        <v>8.9775484999999993</v>
      </c>
      <c r="W42">
        <v>4.4092000000000002</v>
      </c>
      <c r="X42">
        <v>10.199999999999999</v>
      </c>
      <c r="Y42">
        <f t="shared" si="1"/>
        <v>2.7346482386999944</v>
      </c>
    </row>
    <row r="43" spans="1:25" x14ac:dyDescent="0.25">
      <c r="O43">
        <v>0.48199999999999998</v>
      </c>
      <c r="P43">
        <v>8.9775484999999993</v>
      </c>
      <c r="Q43">
        <v>4.3092224999999997</v>
      </c>
      <c r="R43">
        <v>10.199999999999999</v>
      </c>
      <c r="S43">
        <f>(P43*O43-Q43)*R43</f>
        <v>0.18314994539999441</v>
      </c>
      <c r="U43">
        <v>0.52200000000000002</v>
      </c>
      <c r="V43">
        <v>8.9775484999999993</v>
      </c>
      <c r="W43">
        <v>4.4092000000000002</v>
      </c>
      <c r="X43">
        <v>10.199999999999999</v>
      </c>
      <c r="Y43">
        <f t="shared" si="1"/>
        <v>2.8262192333999931</v>
      </c>
    </row>
    <row r="44" spans="1:25" x14ac:dyDescent="0.25">
      <c r="O44">
        <f>O41+R47</f>
        <v>0.48914299999999999</v>
      </c>
      <c r="P44">
        <v>8.9775484999999993</v>
      </c>
      <c r="Q44">
        <v>4.3092224999999997</v>
      </c>
      <c r="R44">
        <v>10.199999999999999</v>
      </c>
      <c r="S44">
        <f>(P44*O44-Q44)*R44</f>
        <v>0.83724156054209464</v>
      </c>
      <c r="U44">
        <v>0.52300000000000002</v>
      </c>
      <c r="V44">
        <v>8.9775484999999993</v>
      </c>
      <c r="W44">
        <v>4.4092000000000002</v>
      </c>
      <c r="X44">
        <v>10.199999999999999</v>
      </c>
      <c r="Y44">
        <f t="shared" si="1"/>
        <v>2.9177902280999919</v>
      </c>
    </row>
    <row r="45" spans="1:25" x14ac:dyDescent="0.25">
      <c r="U45">
        <v>0.52400000000000002</v>
      </c>
      <c r="V45">
        <v>8.9775484999999993</v>
      </c>
      <c r="W45">
        <v>4.4092000000000002</v>
      </c>
      <c r="X45">
        <v>10.199999999999999</v>
      </c>
      <c r="Y45">
        <f t="shared" si="1"/>
        <v>3.0093612228</v>
      </c>
    </row>
    <row r="46" spans="1:25" x14ac:dyDescent="0.25">
      <c r="U46">
        <v>0.52500000000000002</v>
      </c>
      <c r="V46">
        <v>8.9775484999999993</v>
      </c>
      <c r="W46">
        <v>4.4092000000000002</v>
      </c>
      <c r="X46">
        <v>10.199999999999999</v>
      </c>
      <c r="Y46">
        <f t="shared" si="1"/>
        <v>3.1009322174999987</v>
      </c>
    </row>
    <row r="47" spans="1:25" x14ac:dyDescent="0.25">
      <c r="P47">
        <v>0.47965400000000002</v>
      </c>
      <c r="Q47">
        <v>0.47051100000000001</v>
      </c>
      <c r="R47">
        <f>P47-Q47</f>
        <v>9.1430000000000122E-3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39"/>
  <sheetViews>
    <sheetView zoomScaleNormal="100" workbookViewId="0">
      <selection activeCell="A16" sqref="A16:D16"/>
    </sheetView>
  </sheetViews>
  <sheetFormatPr baseColWidth="10" defaultColWidth="10.7109375" defaultRowHeight="15" x14ac:dyDescent="0.25"/>
  <cols>
    <col min="13" max="13" width="30.5703125" customWidth="1"/>
  </cols>
  <sheetData>
    <row r="1" spans="1:16" x14ac:dyDescent="0.25">
      <c r="A1" s="17" t="s">
        <v>26</v>
      </c>
      <c r="B1" s="17"/>
      <c r="C1" s="17"/>
      <c r="D1" s="17"/>
      <c r="L1" s="17" t="s">
        <v>27</v>
      </c>
      <c r="M1" s="17"/>
      <c r="N1" s="17"/>
      <c r="O1" s="17"/>
      <c r="P1" s="17"/>
    </row>
    <row r="2" spans="1:16" x14ac:dyDescent="0.25">
      <c r="A2" t="s">
        <v>0</v>
      </c>
      <c r="B2" t="s">
        <v>1</v>
      </c>
      <c r="C2" t="s">
        <v>2</v>
      </c>
      <c r="D2" t="s">
        <v>3</v>
      </c>
      <c r="L2" t="s">
        <v>0</v>
      </c>
      <c r="M2" t="s">
        <v>28</v>
      </c>
      <c r="N2" t="s">
        <v>29</v>
      </c>
      <c r="O2" t="s">
        <v>30</v>
      </c>
      <c r="P2" t="s">
        <v>31</v>
      </c>
    </row>
    <row r="3" spans="1:16" x14ac:dyDescent="0.25">
      <c r="A3">
        <f>C3*D3</f>
        <v>0.48</v>
      </c>
      <c r="B3">
        <v>0</v>
      </c>
      <c r="C3">
        <v>120</v>
      </c>
      <c r="D3">
        <f>4/1000</f>
        <v>4.0000000000000001E-3</v>
      </c>
      <c r="L3">
        <v>0.48</v>
      </c>
      <c r="M3" s="4">
        <v>8.9775468749999998</v>
      </c>
      <c r="N3">
        <v>4.3092224999999997</v>
      </c>
      <c r="O3">
        <v>10.199999999999999</v>
      </c>
      <c r="P3">
        <f t="shared" ref="P3:P9" si="0">((M3*L3)-N3)*O3</f>
        <v>0</v>
      </c>
    </row>
    <row r="4" spans="1:16" x14ac:dyDescent="0.25">
      <c r="A4">
        <f>C4*D4</f>
        <v>2.4</v>
      </c>
      <c r="B4">
        <v>17.236889999999999</v>
      </c>
      <c r="C4">
        <v>120</v>
      </c>
      <c r="D4">
        <f>20/1000</f>
        <v>0.02</v>
      </c>
      <c r="L4">
        <v>0.48099999999999998</v>
      </c>
      <c r="M4" s="4">
        <v>8.9775468749999998</v>
      </c>
      <c r="N4">
        <v>4.3092224999999997</v>
      </c>
      <c r="O4">
        <v>10.199999999999999</v>
      </c>
      <c r="P4">
        <f t="shared" si="0"/>
        <v>9.1570978125001895E-2</v>
      </c>
    </row>
    <row r="5" spans="1:16" x14ac:dyDescent="0.25">
      <c r="L5">
        <v>0.48199999999999998</v>
      </c>
      <c r="M5" s="4">
        <v>8.9775468749999998</v>
      </c>
      <c r="N5">
        <v>4.3092224999999997</v>
      </c>
      <c r="O5">
        <v>10.199999999999999</v>
      </c>
      <c r="P5">
        <f t="shared" si="0"/>
        <v>0.18314195625000379</v>
      </c>
    </row>
    <row r="6" spans="1:16" x14ac:dyDescent="0.25">
      <c r="L6">
        <v>0.48299999999999998</v>
      </c>
      <c r="M6" s="4">
        <v>8.9775468749999998</v>
      </c>
      <c r="N6">
        <v>4.3092224999999997</v>
      </c>
      <c r="O6">
        <v>10.199999999999999</v>
      </c>
      <c r="P6">
        <f t="shared" si="0"/>
        <v>0.27471293437499661</v>
      </c>
    </row>
    <row r="7" spans="1:16" x14ac:dyDescent="0.25">
      <c r="L7">
        <v>0.48399999999999999</v>
      </c>
      <c r="M7" s="4">
        <v>8.9775468749999998</v>
      </c>
      <c r="N7">
        <v>4.3092224999999997</v>
      </c>
      <c r="O7">
        <v>10.199999999999999</v>
      </c>
      <c r="P7">
        <f t="shared" si="0"/>
        <v>0.36628391249999853</v>
      </c>
    </row>
    <row r="8" spans="1:16" x14ac:dyDescent="0.25">
      <c r="L8">
        <v>0.48499999999999999</v>
      </c>
      <c r="M8" s="4">
        <v>8.9775468749999998</v>
      </c>
      <c r="N8">
        <v>4.3092224999999997</v>
      </c>
      <c r="O8">
        <v>10.199999999999999</v>
      </c>
      <c r="P8">
        <f t="shared" si="0"/>
        <v>0.4578548906250004</v>
      </c>
    </row>
    <row r="9" spans="1:16" x14ac:dyDescent="0.25">
      <c r="L9">
        <v>0.49394700000000002</v>
      </c>
      <c r="M9" s="4">
        <v>8.9775468749999998</v>
      </c>
      <c r="N9">
        <v>4.3092224999999997</v>
      </c>
      <c r="O9">
        <v>10.199999999999999</v>
      </c>
      <c r="P9">
        <f t="shared" si="0"/>
        <v>1.2771404319093798</v>
      </c>
    </row>
    <row r="10" spans="1:16" x14ac:dyDescent="0.25">
      <c r="L10">
        <f>((P10/O10)+N10)/M10</f>
        <v>0.50184098107229869</v>
      </c>
      <c r="M10" s="4">
        <v>8.9775468749999998</v>
      </c>
      <c r="N10">
        <v>4.3092224999999997</v>
      </c>
      <c r="O10">
        <v>10.199999999999999</v>
      </c>
      <c r="P10">
        <v>2</v>
      </c>
    </row>
    <row r="11" spans="1:16" x14ac:dyDescent="0.25">
      <c r="L11">
        <f>((P11/O11)+N11)/M11</f>
        <v>0.52368196214459739</v>
      </c>
      <c r="M11" s="4">
        <v>8.9775468749999998</v>
      </c>
      <c r="N11">
        <v>4.3092224999999997</v>
      </c>
      <c r="O11">
        <v>10.199999999999999</v>
      </c>
      <c r="P11">
        <v>4</v>
      </c>
    </row>
    <row r="12" spans="1:16" x14ac:dyDescent="0.25">
      <c r="L12">
        <f>((P12/O12)+N12)/M12</f>
        <v>0.54552294321689598</v>
      </c>
      <c r="M12" s="4">
        <v>8.9775468749999998</v>
      </c>
      <c r="N12">
        <v>4.3092224999999997</v>
      </c>
      <c r="O12">
        <v>10.199999999999999</v>
      </c>
      <c r="P12">
        <v>6</v>
      </c>
    </row>
    <row r="13" spans="1:16" x14ac:dyDescent="0.25">
      <c r="L13">
        <f>((P13/O13)+N13)/M13</f>
        <v>0.56736392428919458</v>
      </c>
      <c r="M13" s="4">
        <v>8.9775468749999998</v>
      </c>
      <c r="N13">
        <v>4.3092224999999997</v>
      </c>
      <c r="O13">
        <v>10.199999999999999</v>
      </c>
      <c r="P13">
        <v>8</v>
      </c>
    </row>
    <row r="14" spans="1:16" x14ac:dyDescent="0.25">
      <c r="L14">
        <f>((P14/O14)+N14)/M14</f>
        <v>0.61104588643379198</v>
      </c>
      <c r="M14" s="4">
        <v>8.9775468749999998</v>
      </c>
      <c r="N14">
        <v>4.3092224999999997</v>
      </c>
      <c r="O14">
        <v>10.199999999999999</v>
      </c>
      <c r="P14">
        <v>12</v>
      </c>
    </row>
    <row r="15" spans="1:16" x14ac:dyDescent="0.25">
      <c r="L15">
        <v>0.49881300000000001</v>
      </c>
      <c r="M15" s="4">
        <v>8.9775468749999998</v>
      </c>
      <c r="N15">
        <v>4.3092224999999997</v>
      </c>
      <c r="O15">
        <v>10.199999999999999</v>
      </c>
      <c r="P15">
        <f>((M15*L15)-N15)*O15</f>
        <v>1.7227248114656291</v>
      </c>
    </row>
    <row r="16" spans="1:16" x14ac:dyDescent="0.25">
      <c r="A16" s="17" t="s">
        <v>32</v>
      </c>
      <c r="B16" s="17"/>
      <c r="C16" s="17"/>
      <c r="D16" s="17"/>
      <c r="L16" s="17" t="s">
        <v>27</v>
      </c>
      <c r="M16" s="17"/>
      <c r="N16" s="17"/>
      <c r="O16" s="17"/>
      <c r="P16" s="17"/>
    </row>
    <row r="17" spans="1:18" x14ac:dyDescent="0.25">
      <c r="A17" t="s">
        <v>0</v>
      </c>
      <c r="B17" t="s">
        <v>1</v>
      </c>
      <c r="C17" t="s">
        <v>2</v>
      </c>
      <c r="D17" t="s">
        <v>3</v>
      </c>
      <c r="L17" t="s">
        <v>0</v>
      </c>
      <c r="M17" t="s">
        <v>28</v>
      </c>
      <c r="N17" t="s">
        <v>29</v>
      </c>
      <c r="O17" t="s">
        <v>30</v>
      </c>
      <c r="P17" t="s">
        <v>31</v>
      </c>
    </row>
    <row r="18" spans="1:18" x14ac:dyDescent="0.25">
      <c r="A18" s="8">
        <v>0.47520000000000001</v>
      </c>
      <c r="B18">
        <v>0</v>
      </c>
      <c r="C18">
        <v>120</v>
      </c>
      <c r="D18">
        <f>4.04/1000</f>
        <v>4.0400000000000002E-3</v>
      </c>
      <c r="L18">
        <v>0.48359999999999997</v>
      </c>
      <c r="M18" s="9">
        <v>8.9944113963682</v>
      </c>
      <c r="N18">
        <v>4.3496973512836998</v>
      </c>
      <c r="O18">
        <v>10.199999999999999</v>
      </c>
      <c r="P18">
        <f t="shared" ref="P18:P24" si="1">((M18*L18)-N18)*O18</f>
        <v>-3.895550548804749E-13</v>
      </c>
    </row>
    <row r="19" spans="1:18" x14ac:dyDescent="0.25">
      <c r="A19">
        <f>C19*D19</f>
        <v>2.4</v>
      </c>
      <c r="B19">
        <v>17.236889999999999</v>
      </c>
      <c r="C19">
        <v>120</v>
      </c>
      <c r="D19">
        <f>20/1000</f>
        <v>0.02</v>
      </c>
      <c r="L19">
        <v>0.48399999999999999</v>
      </c>
      <c r="M19" s="9">
        <v>8.9944113963682</v>
      </c>
      <c r="N19">
        <v>4.3496973512836998</v>
      </c>
      <c r="O19">
        <v>10.199999999999999</v>
      </c>
      <c r="P19">
        <f t="shared" si="1"/>
        <v>3.6697198496792004E-2</v>
      </c>
      <c r="R19" s="8"/>
    </row>
    <row r="20" spans="1:18" x14ac:dyDescent="0.25">
      <c r="L20">
        <v>0.48499999999999999</v>
      </c>
      <c r="M20" s="9">
        <v>8.9944113963682</v>
      </c>
      <c r="N20">
        <v>4.3496973512836998</v>
      </c>
      <c r="O20">
        <v>10.199999999999999</v>
      </c>
      <c r="P20">
        <f t="shared" si="1"/>
        <v>0.12844019473974588</v>
      </c>
    </row>
    <row r="21" spans="1:18" x14ac:dyDescent="0.25">
      <c r="L21">
        <v>0.48599999999999999</v>
      </c>
      <c r="M21" s="9">
        <v>8.9944113963682</v>
      </c>
      <c r="N21">
        <v>4.3496973512836998</v>
      </c>
      <c r="O21">
        <v>10.199999999999999</v>
      </c>
      <c r="P21">
        <f t="shared" si="1"/>
        <v>0.22018319098269978</v>
      </c>
    </row>
    <row r="22" spans="1:18" x14ac:dyDescent="0.25">
      <c r="L22">
        <v>0.48699999999999999</v>
      </c>
      <c r="M22" s="9">
        <v>8.9944113963682</v>
      </c>
      <c r="N22">
        <v>4.3496973512836998</v>
      </c>
      <c r="O22">
        <v>10.199999999999999</v>
      </c>
      <c r="P22">
        <f t="shared" si="1"/>
        <v>0.31192618722565368</v>
      </c>
    </row>
    <row r="23" spans="1:18" x14ac:dyDescent="0.25">
      <c r="L23">
        <v>0.48799999999999999</v>
      </c>
      <c r="M23" s="9">
        <v>8.9944113963682</v>
      </c>
      <c r="N23">
        <v>4.3496973512836998</v>
      </c>
      <c r="O23">
        <v>10.199999999999999</v>
      </c>
      <c r="P23">
        <f t="shared" si="1"/>
        <v>0.40366918346861663</v>
      </c>
    </row>
    <row r="24" spans="1:18" x14ac:dyDescent="0.25">
      <c r="L24">
        <v>0.49495499999999998</v>
      </c>
      <c r="M24" s="9">
        <v>8.9944113963682</v>
      </c>
      <c r="N24">
        <v>4.3496973512836998</v>
      </c>
      <c r="O24">
        <v>10.199999999999999</v>
      </c>
      <c r="P24">
        <f t="shared" si="1"/>
        <v>1.0417417223383643</v>
      </c>
    </row>
    <row r="25" spans="1:18" x14ac:dyDescent="0.25">
      <c r="L25">
        <f>((P25/O25)+N25)/M25</f>
        <v>0.50540002923279237</v>
      </c>
      <c r="M25" s="9">
        <v>8.9944113963682</v>
      </c>
      <c r="N25">
        <v>4.3496973512836998</v>
      </c>
      <c r="O25">
        <v>10.199999999999999</v>
      </c>
      <c r="P25">
        <v>2</v>
      </c>
    </row>
    <row r="26" spans="1:18" x14ac:dyDescent="0.25">
      <c r="L26">
        <f>((P26/O26)+N26)/M26</f>
        <v>0.52720005846558049</v>
      </c>
      <c r="M26" s="9">
        <v>8.9944113963682</v>
      </c>
      <c r="N26">
        <v>4.3496973512836998</v>
      </c>
      <c r="O26">
        <v>10.199999999999999</v>
      </c>
      <c r="P26">
        <v>4</v>
      </c>
    </row>
    <row r="27" spans="1:18" x14ac:dyDescent="0.25">
      <c r="L27">
        <f>((P27/O27)+N27)/M27</f>
        <v>0.5490000876983685</v>
      </c>
      <c r="M27" s="9">
        <v>8.9944113963682</v>
      </c>
      <c r="N27">
        <v>4.3496973512836998</v>
      </c>
      <c r="O27">
        <v>10.199999999999999</v>
      </c>
      <c r="P27">
        <v>6</v>
      </c>
    </row>
    <row r="28" spans="1:18" x14ac:dyDescent="0.25">
      <c r="L28">
        <f>((P28/O28)+N28)/M28</f>
        <v>0.57080011693115662</v>
      </c>
      <c r="M28" s="9">
        <v>8.9944113963682</v>
      </c>
      <c r="N28">
        <v>4.3496973512836998</v>
      </c>
      <c r="O28">
        <v>10.199999999999999</v>
      </c>
      <c r="P28">
        <v>8</v>
      </c>
    </row>
    <row r="29" spans="1:18" x14ac:dyDescent="0.25">
      <c r="L29">
        <f>((P29/O29)+N29)/M29</f>
        <v>0.61440017539673275</v>
      </c>
      <c r="M29" s="9">
        <v>8.9944113963682</v>
      </c>
      <c r="N29">
        <v>4.3496973512836998</v>
      </c>
      <c r="O29">
        <v>10.199999999999999</v>
      </c>
      <c r="P29">
        <v>12</v>
      </c>
    </row>
    <row r="30" spans="1:18" x14ac:dyDescent="0.25">
      <c r="L30">
        <v>0.49881300000000001</v>
      </c>
      <c r="M30" s="9">
        <v>8.9607454772301995</v>
      </c>
      <c r="N30">
        <v>4.2688991453535001</v>
      </c>
      <c r="O30">
        <v>10.199999999999999</v>
      </c>
      <c r="P30">
        <f t="shared" ref="P30:P39" si="2">((M30*L30)-N30)*O30</f>
        <v>2.0485393214772998</v>
      </c>
    </row>
    <row r="31" spans="1:18" x14ac:dyDescent="0.25">
      <c r="A31" s="17" t="s">
        <v>33</v>
      </c>
      <c r="B31" s="17"/>
      <c r="C31" s="17"/>
      <c r="D31" s="17"/>
      <c r="L31">
        <v>0.51544999999999996</v>
      </c>
      <c r="M31" s="9">
        <v>8.9607454772301995</v>
      </c>
      <c r="N31">
        <v>4.2688991453535001</v>
      </c>
      <c r="O31">
        <v>10.199999999999999</v>
      </c>
      <c r="P31">
        <f t="shared" si="2"/>
        <v>3.5691545310250192</v>
      </c>
    </row>
    <row r="32" spans="1:18" x14ac:dyDescent="0.25">
      <c r="A32" t="s">
        <v>0</v>
      </c>
      <c r="B32" t="s">
        <v>1</v>
      </c>
      <c r="C32" t="s">
        <v>2</v>
      </c>
      <c r="D32" t="s">
        <v>3</v>
      </c>
      <c r="L32">
        <v>0.51815100000000003</v>
      </c>
      <c r="M32" s="9">
        <v>8.9607454772301995</v>
      </c>
      <c r="N32">
        <v>4.2688991453535001</v>
      </c>
      <c r="O32">
        <v>10.199999999999999</v>
      </c>
      <c r="P32">
        <f t="shared" si="2"/>
        <v>3.816024861071809</v>
      </c>
    </row>
    <row r="33" spans="1:16" x14ac:dyDescent="0.25">
      <c r="A33">
        <f>C33*D33</f>
        <v>0.48599999999999999</v>
      </c>
      <c r="B33">
        <v>0</v>
      </c>
      <c r="C33">
        <v>120</v>
      </c>
      <c r="D33">
        <f>4.05/1000</f>
        <v>4.0499999999999998E-3</v>
      </c>
      <c r="L33">
        <v>0.48359999999999997</v>
      </c>
      <c r="M33" s="9">
        <v>8.9607454772301995</v>
      </c>
      <c r="N33">
        <v>4.2688991453535001</v>
      </c>
      <c r="O33">
        <v>10.199999999999999</v>
      </c>
      <c r="P33">
        <f t="shared" si="2"/>
        <v>0.65807714783724602</v>
      </c>
    </row>
    <row r="34" spans="1:16" x14ac:dyDescent="0.25">
      <c r="A34">
        <f>C34*D34</f>
        <v>2.4</v>
      </c>
      <c r="B34">
        <v>17.236889999999999</v>
      </c>
      <c r="C34">
        <v>120</v>
      </c>
      <c r="D34">
        <f>20/1000</f>
        <v>0.02</v>
      </c>
      <c r="L34">
        <v>0.48</v>
      </c>
      <c r="M34" s="9">
        <v>8.9607454772301995</v>
      </c>
      <c r="N34">
        <v>4.2688991453535001</v>
      </c>
      <c r="O34">
        <v>10.199999999999999</v>
      </c>
      <c r="P34">
        <f t="shared" si="2"/>
        <v>0.32903857391335495</v>
      </c>
    </row>
    <row r="35" spans="1:16" x14ac:dyDescent="0.25">
      <c r="L35">
        <v>0.48099999999999998</v>
      </c>
      <c r="M35" s="9">
        <v>8.9607454772301995</v>
      </c>
      <c r="N35">
        <v>4.2688991453535001</v>
      </c>
      <c r="O35">
        <v>10.199999999999999</v>
      </c>
      <c r="P35">
        <f t="shared" si="2"/>
        <v>0.42043817778110343</v>
      </c>
    </row>
    <row r="36" spans="1:16" x14ac:dyDescent="0.25">
      <c r="L36">
        <v>0.49398700000000001</v>
      </c>
      <c r="M36" s="9">
        <v>8.9607454772301995</v>
      </c>
      <c r="N36">
        <v>4.2688991453535001</v>
      </c>
      <c r="O36">
        <v>10.199999999999999</v>
      </c>
      <c r="P36">
        <f t="shared" si="2"/>
        <v>1.6074448332115507</v>
      </c>
    </row>
    <row r="37" spans="1:16" x14ac:dyDescent="0.25">
      <c r="L37">
        <v>0.49398700000000001</v>
      </c>
      <c r="M37" s="9">
        <v>8.9955158977556096</v>
      </c>
      <c r="N37">
        <v>4.2554915461347003</v>
      </c>
      <c r="O37">
        <v>10.199999999999999</v>
      </c>
      <c r="P37">
        <f t="shared" si="2"/>
        <v>1.9193989296289802</v>
      </c>
    </row>
    <row r="38" spans="1:16" x14ac:dyDescent="0.25">
      <c r="L38">
        <v>0.49481999999999998</v>
      </c>
      <c r="M38" s="9">
        <v>8.9955158977556096</v>
      </c>
      <c r="N38">
        <v>4.2554915461347003</v>
      </c>
      <c r="O38">
        <v>10.199999999999999</v>
      </c>
      <c r="P38">
        <f t="shared" si="2"/>
        <v>1.9958302300058515</v>
      </c>
    </row>
    <row r="39" spans="1:16" x14ac:dyDescent="0.25">
      <c r="L39">
        <v>0.48</v>
      </c>
      <c r="M39" s="9">
        <v>8.9955158977556096</v>
      </c>
      <c r="N39">
        <v>4.2554915461347003</v>
      </c>
      <c r="O39">
        <v>10.199999999999999</v>
      </c>
      <c r="P39">
        <f t="shared" si="2"/>
        <v>0.63603206483751873</v>
      </c>
    </row>
  </sheetData>
  <mergeCells count="5">
    <mergeCell ref="A1:D1"/>
    <mergeCell ref="L1:P1"/>
    <mergeCell ref="A16:D16"/>
    <mergeCell ref="L16:P16"/>
    <mergeCell ref="A31:D31"/>
  </mergeCells>
  <pageMargins left="0.7" right="0.7" top="0.75" bottom="0.75" header="0.511811023622047" footer="0.511811023622047"/>
  <pageSetup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50"/>
  <sheetViews>
    <sheetView topLeftCell="A115" zoomScaleNormal="100" workbookViewId="0">
      <selection activeCell="S18" sqref="S18"/>
    </sheetView>
  </sheetViews>
  <sheetFormatPr baseColWidth="10" defaultColWidth="10.7109375" defaultRowHeight="15" x14ac:dyDescent="0.25"/>
  <cols>
    <col min="13" max="13" width="28.5703125" customWidth="1"/>
  </cols>
  <sheetData>
    <row r="1" spans="1:16" x14ac:dyDescent="0.25">
      <c r="A1" s="17">
        <v>3.99</v>
      </c>
      <c r="B1" s="17"/>
      <c r="C1" s="17"/>
      <c r="D1" s="17"/>
      <c r="L1" s="17" t="s">
        <v>27</v>
      </c>
      <c r="M1" s="17"/>
      <c r="N1" s="17"/>
      <c r="O1" s="17"/>
      <c r="P1" s="17"/>
    </row>
    <row r="2" spans="1:16" x14ac:dyDescent="0.25">
      <c r="A2" t="s">
        <v>0</v>
      </c>
      <c r="B2" t="s">
        <v>1</v>
      </c>
      <c r="C2" t="s">
        <v>2</v>
      </c>
      <c r="D2" t="s">
        <v>3</v>
      </c>
      <c r="L2" t="s">
        <v>0</v>
      </c>
      <c r="M2" t="s">
        <v>28</v>
      </c>
      <c r="N2" t="s">
        <v>29</v>
      </c>
      <c r="O2" t="s">
        <v>30</v>
      </c>
      <c r="P2" t="s">
        <v>31</v>
      </c>
    </row>
    <row r="3" spans="1:16" x14ac:dyDescent="0.25">
      <c r="A3">
        <f>(0.48)-(0.48-C3*D3)</f>
        <v>0.47880000000000006</v>
      </c>
      <c r="B3">
        <v>0</v>
      </c>
      <c r="C3">
        <v>120</v>
      </c>
      <c r="D3">
        <f>A1/1000</f>
        <v>3.9900000000000005E-3</v>
      </c>
      <c r="L3">
        <f>A3</f>
        <v>0.47880000000000006</v>
      </c>
      <c r="M3" s="4">
        <f t="shared" ref="M3:M15" si="0">A$8</f>
        <v>8.9719394128669592</v>
      </c>
      <c r="N3">
        <f t="shared" ref="N3:N15" si="1">B$8</f>
        <v>4.295764590880701</v>
      </c>
      <c r="O3">
        <v>10.199999999999999</v>
      </c>
      <c r="P3">
        <f t="shared" ref="P3:P9" si="2">((M3*L3)-N3)*O3</f>
        <v>0</v>
      </c>
    </row>
    <row r="4" spans="1:16" x14ac:dyDescent="0.25">
      <c r="A4">
        <f>C4*D4</f>
        <v>2.4</v>
      </c>
      <c r="B4">
        <v>17.236889999999999</v>
      </c>
      <c r="C4">
        <v>120</v>
      </c>
      <c r="D4">
        <f>20/1000</f>
        <v>0.02</v>
      </c>
      <c r="L4">
        <v>0.50178100000000003</v>
      </c>
      <c r="M4" s="4">
        <f t="shared" si="0"/>
        <v>8.9719394128669592</v>
      </c>
      <c r="N4">
        <f t="shared" si="1"/>
        <v>4.295764590880701</v>
      </c>
      <c r="O4">
        <v>10.199999999999999</v>
      </c>
      <c r="P4">
        <f t="shared" si="2"/>
        <v>2.1030782244003703</v>
      </c>
    </row>
    <row r="5" spans="1:16" x14ac:dyDescent="0.25">
      <c r="L5">
        <v>2</v>
      </c>
      <c r="M5" s="4">
        <f t="shared" si="0"/>
        <v>8.9719394128669592</v>
      </c>
      <c r="N5">
        <f t="shared" si="1"/>
        <v>4.295764590880701</v>
      </c>
      <c r="O5">
        <v>10.199999999999999</v>
      </c>
      <c r="P5">
        <f t="shared" si="2"/>
        <v>139.2107651955028</v>
      </c>
    </row>
    <row r="6" spans="1:16" x14ac:dyDescent="0.25">
      <c r="A6" t="s">
        <v>34</v>
      </c>
      <c r="B6" t="s">
        <v>35</v>
      </c>
      <c r="L6">
        <v>0.49855699999999997</v>
      </c>
      <c r="M6" s="4">
        <f t="shared" si="0"/>
        <v>8.9719394128669592</v>
      </c>
      <c r="N6">
        <f t="shared" si="1"/>
        <v>4.295764590880701</v>
      </c>
      <c r="O6">
        <v>10.199999999999999</v>
      </c>
      <c r="P6">
        <f t="shared" si="2"/>
        <v>1.808037791196115</v>
      </c>
    </row>
    <row r="7" spans="1:16" x14ac:dyDescent="0.25">
      <c r="A7" s="8">
        <f>B4-B3</f>
        <v>17.236889999999999</v>
      </c>
      <c r="B7" s="8">
        <f>A4-A3</f>
        <v>1.9211999999999998</v>
      </c>
      <c r="L7">
        <v>0.49763400000000002</v>
      </c>
      <c r="M7" s="4">
        <f t="shared" si="0"/>
        <v>8.9719394128669592</v>
      </c>
      <c r="N7">
        <f t="shared" si="1"/>
        <v>4.295764590880701</v>
      </c>
      <c r="O7">
        <v>10.199999999999999</v>
      </c>
      <c r="P7">
        <f t="shared" si="2"/>
        <v>1.7235705703997417</v>
      </c>
    </row>
    <row r="8" spans="1:16" x14ac:dyDescent="0.25">
      <c r="A8">
        <f>A7/B7</f>
        <v>8.9719394128669592</v>
      </c>
      <c r="B8">
        <f>(A7/B7)*A3</f>
        <v>4.295764590880701</v>
      </c>
      <c r="L8">
        <v>0.495392</v>
      </c>
      <c r="M8" s="4">
        <f t="shared" si="0"/>
        <v>8.9719394128669592</v>
      </c>
      <c r="N8">
        <f t="shared" si="1"/>
        <v>4.295764590880701</v>
      </c>
      <c r="O8">
        <v>10.199999999999999</v>
      </c>
      <c r="P8">
        <f t="shared" si="2"/>
        <v>1.5183966711305361</v>
      </c>
    </row>
    <row r="9" spans="1:16" x14ac:dyDescent="0.25">
      <c r="L9">
        <v>0.491062</v>
      </c>
      <c r="M9" s="4">
        <f t="shared" si="0"/>
        <v>8.9719394128669592</v>
      </c>
      <c r="N9">
        <f t="shared" si="1"/>
        <v>4.295764590880701</v>
      </c>
      <c r="O9">
        <v>10.199999999999999</v>
      </c>
      <c r="P9">
        <f t="shared" si="2"/>
        <v>1.1221419950218543</v>
      </c>
    </row>
    <row r="10" spans="1:16" x14ac:dyDescent="0.25">
      <c r="L10">
        <f t="shared" ref="L10:L15" si="3">((P10/O10)+N10)/M10</f>
        <v>0.50065463168546898</v>
      </c>
      <c r="M10" s="4">
        <f t="shared" si="0"/>
        <v>8.9719394128669592</v>
      </c>
      <c r="N10">
        <f t="shared" si="1"/>
        <v>4.295764590880701</v>
      </c>
      <c r="O10">
        <v>10.199999999999999</v>
      </c>
      <c r="P10">
        <v>2</v>
      </c>
    </row>
    <row r="11" spans="1:16" x14ac:dyDescent="0.25">
      <c r="L11">
        <f t="shared" si="3"/>
        <v>0.52250926337093784</v>
      </c>
      <c r="M11" s="4">
        <f t="shared" si="0"/>
        <v>8.9719394128669592</v>
      </c>
      <c r="N11">
        <f t="shared" si="1"/>
        <v>4.295764590880701</v>
      </c>
      <c r="O11">
        <v>10.199999999999999</v>
      </c>
      <c r="P11">
        <v>4</v>
      </c>
    </row>
    <row r="12" spans="1:16" x14ac:dyDescent="0.25">
      <c r="L12">
        <f t="shared" si="3"/>
        <v>0.55529121089914113</v>
      </c>
      <c r="M12" s="4">
        <f t="shared" si="0"/>
        <v>8.9719394128669592</v>
      </c>
      <c r="N12">
        <f t="shared" si="1"/>
        <v>4.295764590880701</v>
      </c>
      <c r="O12">
        <v>10.199999999999999</v>
      </c>
      <c r="P12">
        <v>7</v>
      </c>
    </row>
    <row r="13" spans="1:16" x14ac:dyDescent="0.25">
      <c r="L13">
        <f t="shared" si="3"/>
        <v>0.56621852674187545</v>
      </c>
      <c r="M13" s="4">
        <f t="shared" si="0"/>
        <v>8.9719394128669592</v>
      </c>
      <c r="N13">
        <f t="shared" si="1"/>
        <v>4.295764590880701</v>
      </c>
      <c r="O13">
        <v>10.199999999999999</v>
      </c>
      <c r="P13">
        <v>8</v>
      </c>
    </row>
    <row r="14" spans="1:16" x14ac:dyDescent="0.25">
      <c r="L14">
        <f t="shared" si="3"/>
        <v>0.60992779011281317</v>
      </c>
      <c r="M14" s="4">
        <f t="shared" si="0"/>
        <v>8.9719394128669592</v>
      </c>
      <c r="N14">
        <f t="shared" si="1"/>
        <v>4.295764590880701</v>
      </c>
      <c r="O14">
        <v>10.199999999999999</v>
      </c>
      <c r="P14">
        <v>12</v>
      </c>
    </row>
    <row r="15" spans="1:16" x14ac:dyDescent="0.25">
      <c r="L15">
        <f t="shared" si="3"/>
        <v>0.63178242179828203</v>
      </c>
      <c r="M15" s="4">
        <f t="shared" si="0"/>
        <v>8.9719394128669592</v>
      </c>
      <c r="N15">
        <f t="shared" si="1"/>
        <v>4.295764590880701</v>
      </c>
      <c r="O15">
        <v>10.199999999999999</v>
      </c>
      <c r="P15">
        <v>14</v>
      </c>
    </row>
    <row r="16" spans="1:16" x14ac:dyDescent="0.25">
      <c r="A16" s="17">
        <v>3.98</v>
      </c>
      <c r="B16" s="17"/>
      <c r="C16" s="17"/>
      <c r="D16" s="17"/>
      <c r="L16" s="17" t="s">
        <v>27</v>
      </c>
      <c r="M16" s="17"/>
      <c r="N16" s="17"/>
      <c r="O16" s="17"/>
      <c r="P16" s="17"/>
    </row>
    <row r="17" spans="1:16" x14ac:dyDescent="0.25">
      <c r="A17" t="s">
        <v>0</v>
      </c>
      <c r="B17" t="s">
        <v>1</v>
      </c>
      <c r="C17" t="s">
        <v>2</v>
      </c>
      <c r="D17" t="s">
        <v>3</v>
      </c>
      <c r="L17" t="s">
        <v>0</v>
      </c>
      <c r="M17" t="s">
        <v>28</v>
      </c>
      <c r="N17" t="s">
        <v>29</v>
      </c>
      <c r="O17" t="s">
        <v>30</v>
      </c>
      <c r="P17" t="s">
        <v>31</v>
      </c>
    </row>
    <row r="18" spans="1:16" x14ac:dyDescent="0.25">
      <c r="A18">
        <f>(0.48)-(0.48-C18*D18)</f>
        <v>0.47760000000000002</v>
      </c>
      <c r="B18">
        <v>0</v>
      </c>
      <c r="C18">
        <v>120</v>
      </c>
      <c r="D18">
        <f>A16/1000</f>
        <v>3.98E-3</v>
      </c>
      <c r="L18">
        <f>A18</f>
        <v>0.47760000000000002</v>
      </c>
      <c r="M18" s="4">
        <f t="shared" ref="M18:M30" si="4">A$23</f>
        <v>8.9663389513108616</v>
      </c>
      <c r="N18">
        <f t="shared" ref="N18:N30" si="5">B$23</f>
        <v>4.2823234831460679</v>
      </c>
      <c r="O18">
        <v>10.199999999999999</v>
      </c>
      <c r="P18">
        <f t="shared" ref="P18:P24" si="6">((M18*L18)-N18)*O18</f>
        <v>0</v>
      </c>
    </row>
    <row r="19" spans="1:16" x14ac:dyDescent="0.25">
      <c r="A19">
        <f>C19*D19</f>
        <v>2.4</v>
      </c>
      <c r="B19">
        <v>17.236889999999999</v>
      </c>
      <c r="C19">
        <v>120</v>
      </c>
      <c r="D19">
        <f>20/1000</f>
        <v>0.02</v>
      </c>
      <c r="L19">
        <v>0.52383500000000005</v>
      </c>
      <c r="M19" s="4">
        <f t="shared" si="4"/>
        <v>8.9663389513108616</v>
      </c>
      <c r="N19">
        <f t="shared" si="5"/>
        <v>4.2823234831460679</v>
      </c>
      <c r="O19">
        <v>10.199999999999999</v>
      </c>
      <c r="P19">
        <f t="shared" si="6"/>
        <v>4.2284985504213441</v>
      </c>
    </row>
    <row r="20" spans="1:16" x14ac:dyDescent="0.25">
      <c r="L20">
        <v>2</v>
      </c>
      <c r="M20" s="4">
        <f t="shared" si="4"/>
        <v>8.9663389513108616</v>
      </c>
      <c r="N20">
        <f t="shared" si="5"/>
        <v>4.2823234831460679</v>
      </c>
      <c r="O20">
        <v>10.199999999999999</v>
      </c>
      <c r="P20">
        <f t="shared" si="6"/>
        <v>139.23361507865167</v>
      </c>
    </row>
    <row r="21" spans="1:16" x14ac:dyDescent="0.25">
      <c r="A21" t="s">
        <v>34</v>
      </c>
      <c r="B21" t="s">
        <v>35</v>
      </c>
      <c r="L21">
        <v>0.49763400000000002</v>
      </c>
      <c r="M21" s="4">
        <f t="shared" si="4"/>
        <v>8.9663389513108616</v>
      </c>
      <c r="N21">
        <f t="shared" si="5"/>
        <v>4.2823234831460679</v>
      </c>
      <c r="O21">
        <v>10.199999999999999</v>
      </c>
      <c r="P21">
        <f t="shared" si="6"/>
        <v>1.8322426724157319</v>
      </c>
    </row>
    <row r="22" spans="1:16" x14ac:dyDescent="0.25">
      <c r="A22" s="8">
        <f>B19-B18</f>
        <v>17.236889999999999</v>
      </c>
      <c r="B22" s="8">
        <f>A19-A18</f>
        <v>1.9223999999999999</v>
      </c>
      <c r="L22">
        <v>0.48399999999999999</v>
      </c>
      <c r="M22" s="4">
        <f t="shared" si="4"/>
        <v>8.9663389513108616</v>
      </c>
      <c r="N22">
        <f t="shared" si="5"/>
        <v>4.2823234831460679</v>
      </c>
      <c r="O22">
        <v>10.199999999999999</v>
      </c>
      <c r="P22">
        <f t="shared" si="6"/>
        <v>0.58532260674156522</v>
      </c>
    </row>
    <row r="23" spans="1:16" x14ac:dyDescent="0.25">
      <c r="A23">
        <f>A22/B22</f>
        <v>8.9663389513108616</v>
      </c>
      <c r="B23">
        <f>(A22/B22)*A18</f>
        <v>4.2823234831460679</v>
      </c>
      <c r="L23">
        <v>0.48499999999999999</v>
      </c>
      <c r="M23" s="4">
        <f t="shared" si="4"/>
        <v>8.9663389513108616</v>
      </c>
      <c r="N23">
        <f t="shared" si="5"/>
        <v>4.2823234831460679</v>
      </c>
      <c r="O23">
        <v>10.199999999999999</v>
      </c>
      <c r="P23">
        <f t="shared" si="6"/>
        <v>0.67677926404494249</v>
      </c>
    </row>
    <row r="24" spans="1:16" x14ac:dyDescent="0.25">
      <c r="L24">
        <v>0.49394700000000002</v>
      </c>
      <c r="M24" s="4">
        <f t="shared" si="4"/>
        <v>8.9663389513108616</v>
      </c>
      <c r="N24">
        <f t="shared" si="5"/>
        <v>4.2823234831460679</v>
      </c>
      <c r="O24">
        <v>10.199999999999999</v>
      </c>
      <c r="P24">
        <f t="shared" si="6"/>
        <v>1.4950419769381955</v>
      </c>
    </row>
    <row r="25" spans="1:16" x14ac:dyDescent="0.25">
      <c r="L25">
        <f t="shared" ref="L25:L30" si="7">((P25/O25)+N25)/M25</f>
        <v>0.4994682822986391</v>
      </c>
      <c r="M25" s="4">
        <f t="shared" si="4"/>
        <v>8.9663389513108616</v>
      </c>
      <c r="N25">
        <f t="shared" si="5"/>
        <v>4.2823234831460679</v>
      </c>
      <c r="O25">
        <v>10.199999999999999</v>
      </c>
      <c r="P25">
        <v>2</v>
      </c>
    </row>
    <row r="26" spans="1:16" x14ac:dyDescent="0.25">
      <c r="L26">
        <f t="shared" si="7"/>
        <v>0.52133656459727817</v>
      </c>
      <c r="M26" s="4">
        <f t="shared" si="4"/>
        <v>8.9663389513108616</v>
      </c>
      <c r="N26">
        <f t="shared" si="5"/>
        <v>4.2823234831460679</v>
      </c>
      <c r="O26">
        <v>10.199999999999999</v>
      </c>
      <c r="P26">
        <v>4</v>
      </c>
    </row>
    <row r="27" spans="1:16" x14ac:dyDescent="0.25">
      <c r="L27">
        <f t="shared" si="7"/>
        <v>0.54320484689591708</v>
      </c>
      <c r="M27" s="4">
        <f t="shared" si="4"/>
        <v>8.9663389513108616</v>
      </c>
      <c r="N27">
        <f t="shared" si="5"/>
        <v>4.2823234831460679</v>
      </c>
      <c r="O27">
        <v>10.199999999999999</v>
      </c>
      <c r="P27">
        <v>6</v>
      </c>
    </row>
    <row r="28" spans="1:16" x14ac:dyDescent="0.25">
      <c r="L28">
        <f t="shared" si="7"/>
        <v>0.56507312919455621</v>
      </c>
      <c r="M28" s="4">
        <f t="shared" si="4"/>
        <v>8.9663389513108616</v>
      </c>
      <c r="N28">
        <f t="shared" si="5"/>
        <v>4.2823234831460679</v>
      </c>
      <c r="O28">
        <v>10.199999999999999</v>
      </c>
      <c r="P28">
        <v>8</v>
      </c>
    </row>
    <row r="29" spans="1:16" x14ac:dyDescent="0.25">
      <c r="L29">
        <f t="shared" si="7"/>
        <v>0.60880969379183425</v>
      </c>
      <c r="M29" s="4">
        <f t="shared" si="4"/>
        <v>8.9663389513108616</v>
      </c>
      <c r="N29">
        <f t="shared" si="5"/>
        <v>4.2823234831460679</v>
      </c>
      <c r="O29">
        <v>10.199999999999999</v>
      </c>
      <c r="P29">
        <v>12</v>
      </c>
    </row>
    <row r="30" spans="1:16" x14ac:dyDescent="0.25">
      <c r="L30">
        <f t="shared" si="7"/>
        <v>0.63067797609047327</v>
      </c>
      <c r="M30" s="4">
        <f t="shared" si="4"/>
        <v>8.9663389513108616</v>
      </c>
      <c r="N30">
        <f t="shared" si="5"/>
        <v>4.2823234831460679</v>
      </c>
      <c r="O30">
        <v>10.199999999999999</v>
      </c>
      <c r="P30">
        <v>14</v>
      </c>
    </row>
    <row r="31" spans="1:16" x14ac:dyDescent="0.25">
      <c r="A31" s="17">
        <v>3.97</v>
      </c>
      <c r="B31" s="17"/>
      <c r="C31" s="17"/>
      <c r="D31" s="17"/>
      <c r="L31" s="17" t="s">
        <v>27</v>
      </c>
      <c r="M31" s="17"/>
      <c r="N31" s="17"/>
      <c r="O31" s="17"/>
      <c r="P31" s="17"/>
    </row>
    <row r="32" spans="1:16" x14ac:dyDescent="0.25">
      <c r="A32" t="s">
        <v>0</v>
      </c>
      <c r="B32" t="s">
        <v>1</v>
      </c>
      <c r="C32" t="s">
        <v>2</v>
      </c>
      <c r="D32" t="s">
        <v>3</v>
      </c>
      <c r="L32" t="s">
        <v>0</v>
      </c>
      <c r="M32" t="s">
        <v>28</v>
      </c>
      <c r="N32" t="s">
        <v>29</v>
      </c>
      <c r="O32" t="s">
        <v>30</v>
      </c>
      <c r="P32" t="s">
        <v>31</v>
      </c>
    </row>
    <row r="33" spans="1:20" x14ac:dyDescent="0.25">
      <c r="A33">
        <f>(0.48)-(0.48-C33*D33)</f>
        <v>0.47640000000000005</v>
      </c>
      <c r="B33">
        <v>0</v>
      </c>
      <c r="C33">
        <v>120</v>
      </c>
      <c r="D33">
        <f>A31/1000</f>
        <v>3.9700000000000004E-3</v>
      </c>
      <c r="L33">
        <f>A33</f>
        <v>0.47640000000000005</v>
      </c>
      <c r="M33" s="4">
        <f t="shared" ref="M33:M45" si="8">A$38</f>
        <v>8.9607454772301924</v>
      </c>
      <c r="N33">
        <f t="shared" ref="N33:N45" si="9">B$38</f>
        <v>4.2688991453524645</v>
      </c>
      <c r="O33">
        <v>10.199999999999999</v>
      </c>
      <c r="P33">
        <f>((M33*L33)-N33)*O33</f>
        <v>0</v>
      </c>
      <c r="S33">
        <v>32768</v>
      </c>
      <c r="T33">
        <f>S33/S34</f>
        <v>3.2768000000000002</v>
      </c>
    </row>
    <row r="34" spans="1:20" x14ac:dyDescent="0.25">
      <c r="A34">
        <f>C34*D34</f>
        <v>2.4</v>
      </c>
      <c r="B34">
        <v>17.236889999999999</v>
      </c>
      <c r="C34">
        <v>120</v>
      </c>
      <c r="D34">
        <f>20/1000</f>
        <v>0.02</v>
      </c>
      <c r="L34">
        <v>0.49701899999999999</v>
      </c>
      <c r="M34" s="4">
        <f t="shared" si="8"/>
        <v>8.9607454772301924</v>
      </c>
      <c r="N34">
        <f t="shared" si="9"/>
        <v>4.2688991453524645</v>
      </c>
      <c r="O34">
        <v>10.199999999999999</v>
      </c>
      <c r="P34">
        <f t="shared" ref="P34:P39" si="10">IF(L34&lt;= 0.4752,0,((M34*L34)-N34)*O34)</f>
        <v>1.8845684321490848</v>
      </c>
      <c r="R34">
        <f>IF(1&gt;0, 1, 0)</f>
        <v>1</v>
      </c>
      <c r="S34">
        <v>10000</v>
      </c>
      <c r="T34">
        <f>T33-10</f>
        <v>-6.7232000000000003</v>
      </c>
    </row>
    <row r="35" spans="1:20" x14ac:dyDescent="0.25">
      <c r="L35">
        <v>0.51837699999999998</v>
      </c>
      <c r="M35" s="4">
        <f t="shared" si="8"/>
        <v>8.9607454772301924</v>
      </c>
      <c r="N35">
        <f t="shared" si="9"/>
        <v>4.2688991453524645</v>
      </c>
      <c r="O35">
        <v>10.199999999999999</v>
      </c>
      <c r="P35">
        <f t="shared" si="10"/>
        <v>3.8366811715564455</v>
      </c>
      <c r="T35">
        <f>T34/2</f>
        <v>-3.3616000000000001</v>
      </c>
    </row>
    <row r="36" spans="1:20" x14ac:dyDescent="0.25">
      <c r="A36" t="s">
        <v>34</v>
      </c>
      <c r="B36" t="s">
        <v>35</v>
      </c>
      <c r="L36">
        <v>0.49612400000000001</v>
      </c>
      <c r="M36" s="4">
        <f t="shared" si="8"/>
        <v>8.9607454772301924</v>
      </c>
      <c r="N36">
        <f t="shared" si="9"/>
        <v>4.2688991453524645</v>
      </c>
      <c r="O36">
        <v>10.199999999999999</v>
      </c>
      <c r="P36">
        <f t="shared" si="10"/>
        <v>1.8027657866874527</v>
      </c>
    </row>
    <row r="37" spans="1:20" x14ac:dyDescent="0.25">
      <c r="A37" s="8">
        <f>B34-B33</f>
        <v>17.236889999999999</v>
      </c>
      <c r="B37" s="8">
        <f>A34-A33</f>
        <v>1.9236</v>
      </c>
      <c r="L37">
        <v>0.474854</v>
      </c>
      <c r="M37" s="4">
        <f t="shared" si="8"/>
        <v>8.9607454772301924</v>
      </c>
      <c r="N37">
        <f t="shared" si="9"/>
        <v>4.2688991453524645</v>
      </c>
      <c r="O37">
        <v>10.199999999999999</v>
      </c>
      <c r="P37">
        <f t="shared" si="10"/>
        <v>0</v>
      </c>
    </row>
    <row r="38" spans="1:20" x14ac:dyDescent="0.25">
      <c r="A38">
        <f>A37/B37</f>
        <v>8.9607454772301924</v>
      </c>
      <c r="B38">
        <f>(A37/B37)*A33</f>
        <v>4.2688991453524645</v>
      </c>
      <c r="L38">
        <v>0.48499999999999999</v>
      </c>
      <c r="M38" s="4">
        <f t="shared" si="8"/>
        <v>8.9607454772301924</v>
      </c>
      <c r="N38">
        <f t="shared" si="9"/>
        <v>4.2688991453524645</v>
      </c>
      <c r="O38">
        <v>10.199999999999999</v>
      </c>
      <c r="P38">
        <f t="shared" si="10"/>
        <v>0.78603659326262454</v>
      </c>
    </row>
    <row r="39" spans="1:20" x14ac:dyDescent="0.25">
      <c r="L39">
        <v>0.49394700000000002</v>
      </c>
      <c r="M39" s="4">
        <f t="shared" si="8"/>
        <v>8.9607454772301924</v>
      </c>
      <c r="N39">
        <f t="shared" si="9"/>
        <v>4.2688991453524645</v>
      </c>
      <c r="O39">
        <v>10.199999999999999</v>
      </c>
      <c r="P39">
        <f t="shared" si="10"/>
        <v>1.6037888490673693</v>
      </c>
    </row>
    <row r="40" spans="1:20" x14ac:dyDescent="0.25">
      <c r="L40">
        <f t="shared" ref="L40:L45" si="11">((P40/O40)+N40)/M40</f>
        <v>0.49828193291180933</v>
      </c>
      <c r="M40" s="4">
        <f t="shared" si="8"/>
        <v>8.9607454772301924</v>
      </c>
      <c r="N40">
        <f t="shared" si="9"/>
        <v>4.2688991453524645</v>
      </c>
      <c r="O40">
        <v>10.199999999999999</v>
      </c>
      <c r="P40">
        <v>2</v>
      </c>
    </row>
    <row r="41" spans="1:20" x14ac:dyDescent="0.25">
      <c r="L41">
        <f t="shared" si="11"/>
        <v>0.52016386582361862</v>
      </c>
      <c r="M41" s="4">
        <f t="shared" si="8"/>
        <v>8.9607454772301924</v>
      </c>
      <c r="N41">
        <f t="shared" si="9"/>
        <v>4.2688991453524645</v>
      </c>
      <c r="O41">
        <v>10.199999999999999</v>
      </c>
      <c r="P41">
        <v>4</v>
      </c>
    </row>
    <row r="42" spans="1:20" x14ac:dyDescent="0.25">
      <c r="L42">
        <f t="shared" si="11"/>
        <v>0.54204579873542769</v>
      </c>
      <c r="M42" s="4">
        <f t="shared" si="8"/>
        <v>8.9607454772301924</v>
      </c>
      <c r="N42">
        <f t="shared" si="9"/>
        <v>4.2688991453524645</v>
      </c>
      <c r="O42">
        <v>10.199999999999999</v>
      </c>
      <c r="P42">
        <v>6</v>
      </c>
    </row>
    <row r="43" spans="1:20" x14ac:dyDescent="0.25">
      <c r="L43">
        <f t="shared" si="11"/>
        <v>0.56392773164723697</v>
      </c>
      <c r="M43" s="4">
        <f t="shared" si="8"/>
        <v>8.9607454772301924</v>
      </c>
      <c r="N43">
        <f t="shared" si="9"/>
        <v>4.2688991453524645</v>
      </c>
      <c r="O43">
        <v>10.199999999999999</v>
      </c>
      <c r="P43">
        <v>8</v>
      </c>
    </row>
    <row r="44" spans="1:20" x14ac:dyDescent="0.25">
      <c r="L44">
        <f t="shared" si="11"/>
        <v>0.60769159747085544</v>
      </c>
      <c r="M44" s="4">
        <f t="shared" si="8"/>
        <v>8.9607454772301924</v>
      </c>
      <c r="N44">
        <f t="shared" si="9"/>
        <v>4.2688991453524645</v>
      </c>
      <c r="O44">
        <v>10.199999999999999</v>
      </c>
      <c r="P44">
        <v>12</v>
      </c>
    </row>
    <row r="45" spans="1:20" x14ac:dyDescent="0.25">
      <c r="L45">
        <f t="shared" si="11"/>
        <v>0.62957353038266461</v>
      </c>
      <c r="M45" s="4">
        <f t="shared" si="8"/>
        <v>8.9607454772301924</v>
      </c>
      <c r="N45">
        <f t="shared" si="9"/>
        <v>4.2688991453524645</v>
      </c>
      <c r="O45">
        <v>10.199999999999999</v>
      </c>
      <c r="P45">
        <v>14</v>
      </c>
    </row>
    <row r="46" spans="1:20" x14ac:dyDescent="0.25">
      <c r="A46" s="17">
        <v>3.96</v>
      </c>
      <c r="B46" s="17"/>
      <c r="C46" s="17"/>
      <c r="D46" s="17"/>
      <c r="L46" s="17" t="s">
        <v>27</v>
      </c>
      <c r="M46" s="17"/>
      <c r="N46" s="17"/>
      <c r="O46" s="17"/>
      <c r="P46" s="17"/>
    </row>
    <row r="47" spans="1:20" x14ac:dyDescent="0.25">
      <c r="A47" t="s">
        <v>0</v>
      </c>
      <c r="B47" t="s">
        <v>1</v>
      </c>
      <c r="C47" t="s">
        <v>2</v>
      </c>
      <c r="D47" t="s">
        <v>3</v>
      </c>
      <c r="L47" t="s">
        <v>0</v>
      </c>
      <c r="M47" t="s">
        <v>28</v>
      </c>
      <c r="N47" t="s">
        <v>29</v>
      </c>
      <c r="O47" t="s">
        <v>30</v>
      </c>
      <c r="P47" t="s">
        <v>31</v>
      </c>
    </row>
    <row r="48" spans="1:20" x14ac:dyDescent="0.25">
      <c r="A48">
        <f>(0.48)-(0.48-C48*D48)</f>
        <v>0.47520000000000001</v>
      </c>
      <c r="B48">
        <v>0</v>
      </c>
      <c r="C48">
        <v>120</v>
      </c>
      <c r="D48">
        <f>A46/1000</f>
        <v>3.96E-3</v>
      </c>
      <c r="L48">
        <f>A48</f>
        <v>0.47520000000000001</v>
      </c>
      <c r="M48" s="4">
        <f t="shared" ref="M48:M60" si="12">A$53</f>
        <v>8.9551589775561098</v>
      </c>
      <c r="N48">
        <f t="shared" ref="N48:N60" si="13">B$53</f>
        <v>4.2554915461346638</v>
      </c>
      <c r="O48">
        <v>10.199999999999999</v>
      </c>
      <c r="P48">
        <f>((M48*L48)-N48)*O48</f>
        <v>0</v>
      </c>
    </row>
    <row r="49" spans="1:17" x14ac:dyDescent="0.25">
      <c r="A49">
        <f>C49*D49</f>
        <v>2.4</v>
      </c>
      <c r="B49">
        <v>17.236889999999999</v>
      </c>
      <c r="C49">
        <v>120</v>
      </c>
      <c r="D49">
        <f>20/1000</f>
        <v>0.02</v>
      </c>
      <c r="L49">
        <v>0.49207000000000001</v>
      </c>
      <c r="M49" s="4">
        <f t="shared" si="12"/>
        <v>8.9551589775561098</v>
      </c>
      <c r="N49">
        <f t="shared" si="13"/>
        <v>4.2554915461346638</v>
      </c>
      <c r="O49">
        <v>10.199999999999999</v>
      </c>
      <c r="P49">
        <f t="shared" ref="P49:P54" si="14">IF(L49&lt;= 0.4752,0,((M49*L49)-N49)*O49)</f>
        <v>1.5409500259039861</v>
      </c>
      <c r="Q49" t="s">
        <v>37</v>
      </c>
    </row>
    <row r="50" spans="1:17" x14ac:dyDescent="0.25">
      <c r="L50">
        <v>0.51837699999999998</v>
      </c>
      <c r="M50" s="4">
        <f t="shared" si="12"/>
        <v>8.9551589775561098</v>
      </c>
      <c r="N50">
        <f t="shared" si="13"/>
        <v>4.2554915461346638</v>
      </c>
      <c r="O50">
        <v>10.199999999999999</v>
      </c>
      <c r="P50">
        <f t="shared" si="14"/>
        <v>3.9439003715741796</v>
      </c>
      <c r="Q50" t="s">
        <v>38</v>
      </c>
    </row>
    <row r="51" spans="1:17" x14ac:dyDescent="0.25">
      <c r="A51" t="s">
        <v>34</v>
      </c>
      <c r="B51" t="s">
        <v>35</v>
      </c>
      <c r="L51">
        <v>0.49620799999999998</v>
      </c>
      <c r="M51" s="4">
        <f t="shared" si="12"/>
        <v>8.9551589775561098</v>
      </c>
      <c r="N51">
        <f t="shared" si="13"/>
        <v>4.2554915461346638</v>
      </c>
      <c r="O51">
        <v>10.199999999999999</v>
      </c>
      <c r="P51">
        <f t="shared" si="14"/>
        <v>1.9189257939650846</v>
      </c>
      <c r="Q51" t="s">
        <v>37</v>
      </c>
    </row>
    <row r="52" spans="1:17" x14ac:dyDescent="0.25">
      <c r="A52" s="8">
        <f>B49-B48</f>
        <v>17.236889999999999</v>
      </c>
      <c r="B52" s="8">
        <f>A49-A48</f>
        <v>1.9247999999999998</v>
      </c>
      <c r="L52">
        <v>0.49767400000000001</v>
      </c>
      <c r="M52" s="4">
        <f t="shared" si="12"/>
        <v>8.9551589775561098</v>
      </c>
      <c r="N52">
        <f t="shared" si="13"/>
        <v>4.2554915461346638</v>
      </c>
      <c r="O52">
        <v>10.199999999999999</v>
      </c>
      <c r="P52">
        <f t="shared" si="14"/>
        <v>2.0528340771882778</v>
      </c>
      <c r="Q52" t="s">
        <v>38</v>
      </c>
    </row>
    <row r="53" spans="1:17" x14ac:dyDescent="0.25">
      <c r="A53">
        <f>A52/B52</f>
        <v>8.9551589775561098</v>
      </c>
      <c r="B53">
        <f>(A52/B52)*A48</f>
        <v>4.2554915461346638</v>
      </c>
      <c r="L53">
        <v>0.49767400000000001</v>
      </c>
      <c r="M53" s="4">
        <f t="shared" si="12"/>
        <v>8.9551589775561098</v>
      </c>
      <c r="N53">
        <f t="shared" si="13"/>
        <v>4.2554915461346638</v>
      </c>
      <c r="O53">
        <v>10.199999999999999</v>
      </c>
      <c r="P53">
        <f t="shared" si="14"/>
        <v>2.0528340771882778</v>
      </c>
      <c r="Q53" t="s">
        <v>37</v>
      </c>
    </row>
    <row r="54" spans="1:17" x14ac:dyDescent="0.25">
      <c r="L54">
        <v>0.49394700000000002</v>
      </c>
      <c r="M54" s="4">
        <f t="shared" si="12"/>
        <v>8.9551589775561098</v>
      </c>
      <c r="N54">
        <f t="shared" si="13"/>
        <v>4.2554915461346638</v>
      </c>
      <c r="O54">
        <v>10.199999999999999</v>
      </c>
      <c r="P54">
        <f t="shared" si="14"/>
        <v>1.7124001265928896</v>
      </c>
      <c r="Q54" t="s">
        <v>38</v>
      </c>
    </row>
    <row r="55" spans="1:17" x14ac:dyDescent="0.25">
      <c r="L55">
        <f t="shared" ref="L55:L60" si="15">((P55/O55)+N55)/M55</f>
        <v>0.49709558352497951</v>
      </c>
      <c r="M55" s="4">
        <f t="shared" si="12"/>
        <v>8.9551589775561098</v>
      </c>
      <c r="N55">
        <f t="shared" si="13"/>
        <v>4.2554915461346638</v>
      </c>
      <c r="O55">
        <v>10.199999999999999</v>
      </c>
      <c r="P55">
        <v>2</v>
      </c>
    </row>
    <row r="56" spans="1:17" x14ac:dyDescent="0.25">
      <c r="L56">
        <f t="shared" si="15"/>
        <v>0.51899116704995896</v>
      </c>
      <c r="M56" s="4">
        <f t="shared" si="12"/>
        <v>8.9551589775561098</v>
      </c>
      <c r="N56">
        <f t="shared" si="13"/>
        <v>4.2554915461346638</v>
      </c>
      <c r="O56">
        <v>10.199999999999999</v>
      </c>
      <c r="P56">
        <v>4</v>
      </c>
    </row>
    <row r="57" spans="1:17" x14ac:dyDescent="0.25">
      <c r="L57">
        <f t="shared" si="15"/>
        <v>0.54088675057493829</v>
      </c>
      <c r="M57" s="4">
        <f t="shared" si="12"/>
        <v>8.9551589775561098</v>
      </c>
      <c r="N57">
        <f t="shared" si="13"/>
        <v>4.2554915461346638</v>
      </c>
      <c r="O57">
        <v>10.199999999999999</v>
      </c>
      <c r="P57">
        <v>6</v>
      </c>
    </row>
    <row r="58" spans="1:17" x14ac:dyDescent="0.25">
      <c r="L58">
        <f t="shared" si="15"/>
        <v>0.56278233409991774</v>
      </c>
      <c r="M58" s="4">
        <f t="shared" si="12"/>
        <v>8.9551589775561098</v>
      </c>
      <c r="N58">
        <f t="shared" si="13"/>
        <v>4.2554915461346638</v>
      </c>
      <c r="O58">
        <v>10.199999999999999</v>
      </c>
      <c r="P58">
        <v>8</v>
      </c>
    </row>
    <row r="59" spans="1:17" x14ac:dyDescent="0.25">
      <c r="L59">
        <f t="shared" si="15"/>
        <v>0.60657350114987652</v>
      </c>
      <c r="M59" s="4">
        <f t="shared" si="12"/>
        <v>8.9551589775561098</v>
      </c>
      <c r="N59">
        <f t="shared" si="13"/>
        <v>4.2554915461346638</v>
      </c>
      <c r="O59">
        <v>10.199999999999999</v>
      </c>
      <c r="P59">
        <v>12</v>
      </c>
    </row>
    <row r="60" spans="1:17" x14ac:dyDescent="0.25">
      <c r="L60">
        <f t="shared" si="15"/>
        <v>0.62846908467485596</v>
      </c>
      <c r="M60" s="4">
        <f t="shared" si="12"/>
        <v>8.9551589775561098</v>
      </c>
      <c r="N60">
        <f t="shared" si="13"/>
        <v>4.2554915461346638</v>
      </c>
      <c r="O60">
        <v>10.199999999999999</v>
      </c>
      <c r="P60">
        <v>14</v>
      </c>
    </row>
    <row r="61" spans="1:17" x14ac:dyDescent="0.25">
      <c r="A61" s="17">
        <v>3.95</v>
      </c>
      <c r="B61" s="17"/>
      <c r="C61" s="17"/>
      <c r="D61" s="17"/>
      <c r="L61" s="17" t="s">
        <v>27</v>
      </c>
      <c r="M61" s="17"/>
      <c r="N61" s="17"/>
      <c r="O61" s="17"/>
      <c r="P61" s="17"/>
    </row>
    <row r="62" spans="1:17" x14ac:dyDescent="0.25">
      <c r="A62" t="s">
        <v>0</v>
      </c>
      <c r="B62" t="s">
        <v>1</v>
      </c>
      <c r="C62" t="s">
        <v>2</v>
      </c>
      <c r="D62" t="s">
        <v>3</v>
      </c>
      <c r="L62" t="s">
        <v>0</v>
      </c>
      <c r="M62" t="s">
        <v>28</v>
      </c>
      <c r="N62" t="s">
        <v>29</v>
      </c>
      <c r="O62" t="s">
        <v>30</v>
      </c>
      <c r="P62" t="s">
        <v>31</v>
      </c>
    </row>
    <row r="63" spans="1:17" x14ac:dyDescent="0.25">
      <c r="A63" s="8">
        <f>(0.48)-(0.48-C63*D63)</f>
        <v>0.47400000000000003</v>
      </c>
      <c r="B63">
        <v>0</v>
      </c>
      <c r="C63">
        <v>120</v>
      </c>
      <c r="D63">
        <f>A61/1000</f>
        <v>3.9500000000000004E-3</v>
      </c>
      <c r="L63" s="8">
        <f>A63</f>
        <v>0.47400000000000003</v>
      </c>
      <c r="M63" s="4">
        <f t="shared" ref="M63:M75" si="16">A$68</f>
        <v>8.9495794392523358</v>
      </c>
      <c r="N63">
        <f t="shared" ref="N63:N75" si="17">B$68</f>
        <v>4.2421006542056077</v>
      </c>
      <c r="O63">
        <v>10.199999999999999</v>
      </c>
      <c r="P63">
        <f>((M63*L63)-N63)*O63</f>
        <v>0</v>
      </c>
    </row>
    <row r="64" spans="1:17" x14ac:dyDescent="0.25">
      <c r="A64">
        <f>C64*D64</f>
        <v>2.4</v>
      </c>
      <c r="B64">
        <v>17.236889999999999</v>
      </c>
      <c r="C64">
        <v>120</v>
      </c>
      <c r="D64">
        <f>20/1000</f>
        <v>0.02</v>
      </c>
      <c r="L64">
        <v>0.51837699999999998</v>
      </c>
      <c r="M64" s="4">
        <f t="shared" si="16"/>
        <v>8.9495794392523358</v>
      </c>
      <c r="N64">
        <f t="shared" si="17"/>
        <v>4.2421006542056077</v>
      </c>
      <c r="O64">
        <v>10.199999999999999</v>
      </c>
      <c r="P64">
        <f t="shared" ref="P64:P69" si="18">IF(L64&lt;= 0.4752,0,((M64*L64)-N64)*O64)</f>
        <v>4.0509859651121429</v>
      </c>
    </row>
    <row r="65" spans="1:18" x14ac:dyDescent="0.25">
      <c r="L65">
        <v>0.49207000000000001</v>
      </c>
      <c r="M65" s="4">
        <f t="shared" si="16"/>
        <v>8.9495794392523358</v>
      </c>
      <c r="N65">
        <f t="shared" si="17"/>
        <v>4.2421006542056077</v>
      </c>
      <c r="O65">
        <v>10.199999999999999</v>
      </c>
      <c r="P65">
        <f t="shared" si="18"/>
        <v>1.6495327847663543</v>
      </c>
    </row>
    <row r="66" spans="1:18" x14ac:dyDescent="0.25">
      <c r="A66" t="s">
        <v>34</v>
      </c>
      <c r="B66" t="s">
        <v>35</v>
      </c>
      <c r="L66">
        <v>0.51851499999999995</v>
      </c>
      <c r="M66" s="4">
        <f t="shared" si="16"/>
        <v>8.9495794392523358</v>
      </c>
      <c r="N66">
        <f t="shared" si="17"/>
        <v>4.2421006542056077</v>
      </c>
      <c r="O66">
        <v>10.199999999999999</v>
      </c>
      <c r="P66">
        <f t="shared" si="18"/>
        <v>4.0635833931308349</v>
      </c>
    </row>
    <row r="67" spans="1:18" x14ac:dyDescent="0.25">
      <c r="A67" s="8">
        <f>B64-B63</f>
        <v>17.236889999999999</v>
      </c>
      <c r="B67" s="8">
        <f>A64-A63</f>
        <v>1.9259999999999999</v>
      </c>
      <c r="L67">
        <v>0.48399999999999999</v>
      </c>
      <c r="M67" s="4">
        <f t="shared" si="16"/>
        <v>8.9495794392523358</v>
      </c>
      <c r="N67">
        <f t="shared" si="17"/>
        <v>4.2421006542056077</v>
      </c>
      <c r="O67">
        <v>10.199999999999999</v>
      </c>
      <c r="P67">
        <f t="shared" si="18"/>
        <v>0.912857102803732</v>
      </c>
    </row>
    <row r="68" spans="1:18" x14ac:dyDescent="0.25">
      <c r="A68">
        <f>A67/B67</f>
        <v>8.9495794392523358</v>
      </c>
      <c r="B68">
        <f>(A67/B67)*A63</f>
        <v>4.2421006542056077</v>
      </c>
      <c r="L68">
        <v>0.48499999999999999</v>
      </c>
      <c r="M68" s="4">
        <f t="shared" si="16"/>
        <v>8.9495794392523358</v>
      </c>
      <c r="N68">
        <f t="shared" si="17"/>
        <v>4.2421006542056077</v>
      </c>
      <c r="O68">
        <v>10.199999999999999</v>
      </c>
      <c r="P68">
        <f t="shared" si="18"/>
        <v>1.004142813084107</v>
      </c>
    </row>
    <row r="69" spans="1:18" x14ac:dyDescent="0.25">
      <c r="L69">
        <v>0.49394700000000002</v>
      </c>
      <c r="M69" s="4">
        <f t="shared" si="16"/>
        <v>8.9495794392523358</v>
      </c>
      <c r="N69">
        <f t="shared" si="17"/>
        <v>4.2421006542056077</v>
      </c>
      <c r="O69">
        <v>10.199999999999999</v>
      </c>
      <c r="P69">
        <f t="shared" si="18"/>
        <v>1.8208760629626093</v>
      </c>
    </row>
    <row r="70" spans="1:18" x14ac:dyDescent="0.25">
      <c r="L70">
        <f t="shared" ref="L70:L75" si="19">((P70/O70)+N70)/M70</f>
        <v>0.49590923413814969</v>
      </c>
      <c r="M70" s="4">
        <f t="shared" si="16"/>
        <v>8.9495794392523358</v>
      </c>
      <c r="N70">
        <f t="shared" si="17"/>
        <v>4.2421006542056077</v>
      </c>
      <c r="O70">
        <v>10.199999999999999</v>
      </c>
      <c r="P70">
        <v>2</v>
      </c>
    </row>
    <row r="71" spans="1:18" x14ac:dyDescent="0.25">
      <c r="L71">
        <f t="shared" si="19"/>
        <v>0.51781846827629929</v>
      </c>
      <c r="M71" s="4">
        <f t="shared" si="16"/>
        <v>8.9495794392523358</v>
      </c>
      <c r="N71">
        <f t="shared" si="17"/>
        <v>4.2421006542056077</v>
      </c>
      <c r="O71">
        <v>10.199999999999999</v>
      </c>
      <c r="P71">
        <v>4</v>
      </c>
    </row>
    <row r="72" spans="1:18" x14ac:dyDescent="0.25">
      <c r="L72">
        <f t="shared" si="19"/>
        <v>0.53972770241444878</v>
      </c>
      <c r="M72" s="4">
        <f t="shared" si="16"/>
        <v>8.9495794392523358</v>
      </c>
      <c r="N72">
        <f t="shared" si="17"/>
        <v>4.2421006542056077</v>
      </c>
      <c r="O72">
        <v>10.199999999999999</v>
      </c>
      <c r="P72">
        <v>6</v>
      </c>
    </row>
    <row r="73" spans="1:18" x14ac:dyDescent="0.25">
      <c r="L73">
        <f t="shared" si="19"/>
        <v>0.56163693655259839</v>
      </c>
      <c r="M73" s="4">
        <f t="shared" si="16"/>
        <v>8.9495794392523358</v>
      </c>
      <c r="N73">
        <f t="shared" si="17"/>
        <v>4.2421006542056077</v>
      </c>
      <c r="O73">
        <v>10.199999999999999</v>
      </c>
      <c r="P73">
        <v>8</v>
      </c>
    </row>
    <row r="74" spans="1:18" x14ac:dyDescent="0.25">
      <c r="L74">
        <f t="shared" si="19"/>
        <v>0.6054554048288977</v>
      </c>
      <c r="M74" s="4">
        <f t="shared" si="16"/>
        <v>8.9495794392523358</v>
      </c>
      <c r="N74">
        <f t="shared" si="17"/>
        <v>4.2421006542056077</v>
      </c>
      <c r="O74">
        <v>10.199999999999999</v>
      </c>
      <c r="P74">
        <v>12</v>
      </c>
    </row>
    <row r="75" spans="1:18" x14ac:dyDescent="0.25">
      <c r="L75">
        <f t="shared" si="19"/>
        <v>0.62736463896704731</v>
      </c>
      <c r="M75" s="4">
        <f t="shared" si="16"/>
        <v>8.9495794392523358</v>
      </c>
      <c r="N75">
        <f t="shared" si="17"/>
        <v>4.2421006542056077</v>
      </c>
      <c r="O75">
        <v>10.199999999999999</v>
      </c>
      <c r="P75">
        <v>14</v>
      </c>
    </row>
    <row r="76" spans="1:18" x14ac:dyDescent="0.25">
      <c r="A76" s="17">
        <v>3.94</v>
      </c>
      <c r="B76" s="17"/>
      <c r="C76" s="17"/>
      <c r="D76" s="17"/>
      <c r="L76" s="17" t="s">
        <v>27</v>
      </c>
      <c r="M76" s="17"/>
      <c r="N76" s="17"/>
      <c r="O76" s="17"/>
      <c r="P76" s="17"/>
    </row>
    <row r="77" spans="1:18" x14ac:dyDescent="0.25">
      <c r="A77" t="s">
        <v>0</v>
      </c>
      <c r="B77" t="s">
        <v>1</v>
      </c>
      <c r="C77" t="s">
        <v>2</v>
      </c>
      <c r="D77" t="s">
        <v>3</v>
      </c>
      <c r="L77" t="s">
        <v>0</v>
      </c>
      <c r="M77" t="s">
        <v>28</v>
      </c>
      <c r="N77" t="s">
        <v>29</v>
      </c>
      <c r="O77" t="s">
        <v>30</v>
      </c>
      <c r="P77" t="s">
        <v>31</v>
      </c>
    </row>
    <row r="78" spans="1:18" x14ac:dyDescent="0.25">
      <c r="A78" s="13">
        <f>(0.48)-(0.48-C78*D78)</f>
        <v>0.4728</v>
      </c>
      <c r="B78">
        <v>0</v>
      </c>
      <c r="C78">
        <v>120</v>
      </c>
      <c r="D78">
        <f>A76/1000</f>
        <v>3.9399999999999999E-3</v>
      </c>
      <c r="L78" s="13">
        <f>A78</f>
        <v>0.4728</v>
      </c>
      <c r="M78" s="9">
        <f t="shared" ref="M78:M90" si="20">A$83</f>
        <v>8.944006849315068</v>
      </c>
      <c r="N78">
        <f t="shared" ref="N78:N90" si="21">B$83</f>
        <v>4.2287264383561638</v>
      </c>
      <c r="O78">
        <v>10.199999999999999</v>
      </c>
      <c r="P78">
        <f t="shared" ref="P78:P84" si="22">((M78*L78)-N78)*O78</f>
        <v>0</v>
      </c>
      <c r="R78">
        <f>N78/M78</f>
        <v>0.47279999999999994</v>
      </c>
    </row>
    <row r="79" spans="1:18" x14ac:dyDescent="0.25">
      <c r="A79">
        <f>C79*D79</f>
        <v>2.4</v>
      </c>
      <c r="B79">
        <v>17.236889999999999</v>
      </c>
      <c r="C79">
        <v>120</v>
      </c>
      <c r="D79">
        <f>20/1000</f>
        <v>0.02</v>
      </c>
      <c r="L79">
        <v>0.51929599999999998</v>
      </c>
      <c r="M79" s="4">
        <f t="shared" si="20"/>
        <v>8.944006849315068</v>
      </c>
      <c r="N79">
        <f t="shared" si="21"/>
        <v>4.2287264383561638</v>
      </c>
      <c r="O79">
        <v>10.199999999999999</v>
      </c>
      <c r="P79">
        <f t="shared" si="22"/>
        <v>4.2417775331506862</v>
      </c>
    </row>
    <row r="80" spans="1:18" x14ac:dyDescent="0.25">
      <c r="L80">
        <v>0.49133300000000002</v>
      </c>
      <c r="M80" s="4">
        <f t="shared" si="20"/>
        <v>8.944006849315068</v>
      </c>
      <c r="N80">
        <f t="shared" si="21"/>
        <v>4.2287264383561638</v>
      </c>
      <c r="O80">
        <v>10.199999999999999</v>
      </c>
      <c r="P80">
        <f t="shared" si="22"/>
        <v>1.6907446451712351</v>
      </c>
    </row>
    <row r="81" spans="1:16" x14ac:dyDescent="0.25">
      <c r="A81" t="s">
        <v>34</v>
      </c>
      <c r="B81" t="s">
        <v>35</v>
      </c>
      <c r="L81">
        <v>0.51851499999999995</v>
      </c>
      <c r="M81" s="4">
        <f t="shared" si="20"/>
        <v>8.944006849315068</v>
      </c>
      <c r="N81">
        <f t="shared" si="21"/>
        <v>4.2287264383561638</v>
      </c>
      <c r="O81">
        <v>10.199999999999999</v>
      </c>
      <c r="P81">
        <f t="shared" si="22"/>
        <v>4.1705277857876677</v>
      </c>
    </row>
    <row r="82" spans="1:16" x14ac:dyDescent="0.25">
      <c r="A82" s="8">
        <f>B79-B78</f>
        <v>17.236889999999999</v>
      </c>
      <c r="B82" s="8">
        <f>A79-A78</f>
        <v>1.9272</v>
      </c>
      <c r="L82">
        <v>0.48399999999999999</v>
      </c>
      <c r="M82" s="4">
        <f t="shared" si="20"/>
        <v>8.944006849315068</v>
      </c>
      <c r="N82">
        <f t="shared" si="21"/>
        <v>4.2287264383561638</v>
      </c>
      <c r="O82">
        <v>10.199999999999999</v>
      </c>
      <c r="P82">
        <f t="shared" si="22"/>
        <v>1.0217633424657568</v>
      </c>
    </row>
    <row r="83" spans="1:16" x14ac:dyDescent="0.25">
      <c r="A83">
        <f>A82/B82</f>
        <v>8.944006849315068</v>
      </c>
      <c r="B83">
        <f>(A82/B82)*A78</f>
        <v>4.2287264383561638</v>
      </c>
      <c r="L83">
        <v>0.48499999999999999</v>
      </c>
      <c r="M83" s="4">
        <f t="shared" si="20"/>
        <v>8.944006849315068</v>
      </c>
      <c r="N83">
        <f t="shared" si="21"/>
        <v>4.2287264383561638</v>
      </c>
      <c r="O83">
        <v>10.199999999999999</v>
      </c>
      <c r="P83">
        <f t="shared" si="22"/>
        <v>1.1129922123287648</v>
      </c>
    </row>
    <row r="84" spans="1:16" x14ac:dyDescent="0.25">
      <c r="L84">
        <v>0.49394700000000002</v>
      </c>
      <c r="M84" s="4">
        <f t="shared" si="20"/>
        <v>8.944006849315068</v>
      </c>
      <c r="N84">
        <f t="shared" si="21"/>
        <v>4.2287264383561638</v>
      </c>
      <c r="O84">
        <v>10.199999999999999</v>
      </c>
      <c r="P84">
        <f t="shared" si="22"/>
        <v>1.9292169109931563</v>
      </c>
    </row>
    <row r="85" spans="1:16" x14ac:dyDescent="0.25">
      <c r="L85">
        <f t="shared" ref="L85:L90" si="23">((P85/O85)+N85)/M85</f>
        <v>0.49472288475131976</v>
      </c>
      <c r="M85" s="4">
        <f t="shared" si="20"/>
        <v>8.944006849315068</v>
      </c>
      <c r="N85">
        <f t="shared" si="21"/>
        <v>4.2287264383561638</v>
      </c>
      <c r="O85">
        <v>10.199999999999999</v>
      </c>
      <c r="P85">
        <v>2</v>
      </c>
    </row>
    <row r="86" spans="1:16" x14ac:dyDescent="0.25">
      <c r="L86">
        <f t="shared" si="23"/>
        <v>0.51664576950263963</v>
      </c>
      <c r="M86" s="4">
        <f t="shared" si="20"/>
        <v>8.944006849315068</v>
      </c>
      <c r="N86">
        <f t="shared" si="21"/>
        <v>4.2287264383561638</v>
      </c>
      <c r="O86">
        <v>10.199999999999999</v>
      </c>
      <c r="P86">
        <v>4</v>
      </c>
    </row>
    <row r="87" spans="1:16" x14ac:dyDescent="0.25">
      <c r="L87">
        <f t="shared" si="23"/>
        <v>0.53856865425395928</v>
      </c>
      <c r="M87" s="4">
        <f t="shared" si="20"/>
        <v>8.944006849315068</v>
      </c>
      <c r="N87">
        <f t="shared" si="21"/>
        <v>4.2287264383561638</v>
      </c>
      <c r="O87">
        <v>10.199999999999999</v>
      </c>
      <c r="P87">
        <v>6</v>
      </c>
    </row>
    <row r="88" spans="1:16" x14ac:dyDescent="0.25">
      <c r="L88">
        <f t="shared" si="23"/>
        <v>0.56049153900527904</v>
      </c>
      <c r="M88" s="4">
        <f t="shared" si="20"/>
        <v>8.944006849315068</v>
      </c>
      <c r="N88">
        <f t="shared" si="21"/>
        <v>4.2287264383561638</v>
      </c>
      <c r="O88">
        <v>10.199999999999999</v>
      </c>
      <c r="P88">
        <v>8</v>
      </c>
    </row>
    <row r="89" spans="1:16" x14ac:dyDescent="0.25">
      <c r="L89">
        <f t="shared" si="23"/>
        <v>0.60433730850791867</v>
      </c>
      <c r="M89" s="4">
        <f t="shared" si="20"/>
        <v>8.944006849315068</v>
      </c>
      <c r="N89">
        <f t="shared" si="21"/>
        <v>4.2287264383561638</v>
      </c>
      <c r="O89">
        <v>10.199999999999999</v>
      </c>
      <c r="P89">
        <v>12</v>
      </c>
    </row>
    <row r="90" spans="1:16" x14ac:dyDescent="0.25">
      <c r="L90">
        <f t="shared" si="23"/>
        <v>0.62626019325923854</v>
      </c>
      <c r="M90" s="4">
        <f t="shared" si="20"/>
        <v>8.944006849315068</v>
      </c>
      <c r="N90">
        <f t="shared" si="21"/>
        <v>4.2287264383561638</v>
      </c>
      <c r="O90">
        <v>10.199999999999999</v>
      </c>
      <c r="P90">
        <v>14</v>
      </c>
    </row>
    <row r="91" spans="1:16" x14ac:dyDescent="0.25">
      <c r="A91" s="17">
        <v>3.93</v>
      </c>
      <c r="B91" s="17"/>
      <c r="C91" s="17"/>
      <c r="D91" s="17"/>
      <c r="L91" s="17" t="s">
        <v>27</v>
      </c>
      <c r="M91" s="17"/>
      <c r="N91" s="17"/>
      <c r="O91" s="17"/>
      <c r="P91" s="17"/>
    </row>
    <row r="92" spans="1:16" x14ac:dyDescent="0.25">
      <c r="A92" t="s">
        <v>0</v>
      </c>
      <c r="B92" t="s">
        <v>1</v>
      </c>
      <c r="C92" t="s">
        <v>2</v>
      </c>
      <c r="D92" t="s">
        <v>3</v>
      </c>
      <c r="L92" t="s">
        <v>0</v>
      </c>
      <c r="M92" t="s">
        <v>28</v>
      </c>
      <c r="N92" t="s">
        <v>29</v>
      </c>
      <c r="O92" t="s">
        <v>30</v>
      </c>
      <c r="P92" t="s">
        <v>31</v>
      </c>
    </row>
    <row r="93" spans="1:16" x14ac:dyDescent="0.25">
      <c r="A93" s="8">
        <f>(0.48)-(0.48-C93*D93)</f>
        <v>0.47160000000000002</v>
      </c>
      <c r="B93">
        <v>0</v>
      </c>
      <c r="C93">
        <v>120</v>
      </c>
      <c r="D93">
        <f>A91/1000</f>
        <v>3.9300000000000003E-3</v>
      </c>
      <c r="L93" s="8">
        <f>A93</f>
        <v>0.47160000000000002</v>
      </c>
      <c r="M93" s="4">
        <f t="shared" ref="M93:M105" si="24">A$98</f>
        <v>8.938441194772869</v>
      </c>
      <c r="N93">
        <f t="shared" ref="N93:N105" si="25">B$98</f>
        <v>4.2153688674548855</v>
      </c>
      <c r="O93">
        <v>10.199999999999999</v>
      </c>
      <c r="P93">
        <f t="shared" ref="P93:P99" si="26">((M93*L93)-N93)*O93</f>
        <v>0</v>
      </c>
    </row>
    <row r="94" spans="1:16" x14ac:dyDescent="0.25">
      <c r="A94">
        <f>C94*D94</f>
        <v>2.4</v>
      </c>
      <c r="B94">
        <v>17.236889999999999</v>
      </c>
      <c r="C94">
        <v>120</v>
      </c>
      <c r="D94">
        <f>20/1000</f>
        <v>0.02</v>
      </c>
      <c r="L94">
        <v>0.47143699999999999</v>
      </c>
      <c r="M94" s="4">
        <f t="shared" si="24"/>
        <v>8.938441194772869</v>
      </c>
      <c r="N94">
        <f t="shared" si="25"/>
        <v>4.2153688674548855</v>
      </c>
      <c r="O94">
        <v>10.199999999999999</v>
      </c>
      <c r="P94">
        <f t="shared" si="26"/>
        <v>-1.4861052330432755E-2</v>
      </c>
    </row>
    <row r="95" spans="1:16" x14ac:dyDescent="0.25">
      <c r="L95">
        <v>0.49120000000000003</v>
      </c>
      <c r="M95" s="4">
        <f t="shared" si="24"/>
        <v>8.938441194772869</v>
      </c>
      <c r="N95">
        <f t="shared" si="25"/>
        <v>4.2153688674548855</v>
      </c>
      <c r="O95">
        <v>10.199999999999999</v>
      </c>
      <c r="P95">
        <f t="shared" si="26"/>
        <v>1.7869731636589854</v>
      </c>
    </row>
    <row r="96" spans="1:16" x14ac:dyDescent="0.25">
      <c r="A96" t="s">
        <v>34</v>
      </c>
      <c r="B96" t="s">
        <v>35</v>
      </c>
      <c r="L96">
        <v>0.48299999999999998</v>
      </c>
      <c r="M96" s="4">
        <f t="shared" si="24"/>
        <v>8.938441194772869</v>
      </c>
      <c r="N96">
        <f t="shared" si="25"/>
        <v>4.2153688674548855</v>
      </c>
      <c r="O96">
        <v>10.199999999999999</v>
      </c>
      <c r="P96">
        <f t="shared" si="26"/>
        <v>1.0393619421281826</v>
      </c>
    </row>
    <row r="97" spans="1:16" x14ac:dyDescent="0.25">
      <c r="A97" s="8">
        <f>B94-B93</f>
        <v>17.236889999999999</v>
      </c>
      <c r="B97" s="8">
        <f>A94-A93</f>
        <v>1.9283999999999999</v>
      </c>
      <c r="L97">
        <v>0.48399999999999999</v>
      </c>
      <c r="M97" s="4">
        <f t="shared" si="24"/>
        <v>8.938441194772869</v>
      </c>
      <c r="N97">
        <f t="shared" si="25"/>
        <v>4.2153688674548855</v>
      </c>
      <c r="O97">
        <v>10.199999999999999</v>
      </c>
      <c r="P97">
        <f t="shared" si="26"/>
        <v>1.1305340423148653</v>
      </c>
    </row>
    <row r="98" spans="1:16" x14ac:dyDescent="0.25">
      <c r="A98">
        <f>A97/B97</f>
        <v>8.938441194772869</v>
      </c>
      <c r="B98">
        <f>(A97/B97)*A93</f>
        <v>4.2153688674548855</v>
      </c>
      <c r="L98">
        <v>0.48499999999999999</v>
      </c>
      <c r="M98" s="4">
        <f t="shared" si="24"/>
        <v>8.938441194772869</v>
      </c>
      <c r="N98">
        <f t="shared" si="25"/>
        <v>4.2153688674548855</v>
      </c>
      <c r="O98">
        <v>10.199999999999999</v>
      </c>
      <c r="P98">
        <f t="shared" si="26"/>
        <v>1.2217061425015483</v>
      </c>
    </row>
    <row r="99" spans="1:16" x14ac:dyDescent="0.25">
      <c r="L99">
        <v>0.49394700000000002</v>
      </c>
      <c r="M99" s="4">
        <f t="shared" si="24"/>
        <v>8.938441194772869</v>
      </c>
      <c r="N99">
        <f t="shared" si="25"/>
        <v>4.2153688674548855</v>
      </c>
      <c r="O99">
        <v>10.199999999999999</v>
      </c>
      <c r="P99">
        <f t="shared" si="26"/>
        <v>2.0374229228718104</v>
      </c>
    </row>
    <row r="100" spans="1:16" x14ac:dyDescent="0.25">
      <c r="L100">
        <f t="shared" ref="L100:L105" si="27">((P100/O100)+N100)/M100</f>
        <v>0.49353653536449005</v>
      </c>
      <c r="M100" s="4">
        <f t="shared" si="24"/>
        <v>8.938441194772869</v>
      </c>
      <c r="N100">
        <f t="shared" si="25"/>
        <v>4.2153688674548855</v>
      </c>
      <c r="O100">
        <v>10.199999999999999</v>
      </c>
      <c r="P100">
        <v>2</v>
      </c>
    </row>
    <row r="101" spans="1:16" x14ac:dyDescent="0.25">
      <c r="L101">
        <f t="shared" si="27"/>
        <v>0.51547307072898008</v>
      </c>
      <c r="M101" s="4">
        <f t="shared" si="24"/>
        <v>8.938441194772869</v>
      </c>
      <c r="N101">
        <f t="shared" si="25"/>
        <v>4.2153688674548855</v>
      </c>
      <c r="O101">
        <v>10.199999999999999</v>
      </c>
      <c r="P101">
        <v>4</v>
      </c>
    </row>
    <row r="102" spans="1:16" x14ac:dyDescent="0.25">
      <c r="L102">
        <f t="shared" si="27"/>
        <v>0.53740960609346988</v>
      </c>
      <c r="M102" s="4">
        <f t="shared" si="24"/>
        <v>8.938441194772869</v>
      </c>
      <c r="N102">
        <f t="shared" si="25"/>
        <v>4.2153688674548855</v>
      </c>
      <c r="O102">
        <v>10.199999999999999</v>
      </c>
      <c r="P102">
        <v>6</v>
      </c>
    </row>
    <row r="103" spans="1:16" x14ac:dyDescent="0.25">
      <c r="L103">
        <f t="shared" si="27"/>
        <v>0.55934614145795991</v>
      </c>
      <c r="M103" s="4">
        <f t="shared" si="24"/>
        <v>8.938441194772869</v>
      </c>
      <c r="N103">
        <f t="shared" si="25"/>
        <v>4.2153688674548855</v>
      </c>
      <c r="O103">
        <v>10.199999999999999</v>
      </c>
      <c r="P103">
        <v>8</v>
      </c>
    </row>
    <row r="104" spans="1:16" x14ac:dyDescent="0.25">
      <c r="L104">
        <f t="shared" si="27"/>
        <v>0.60321921218693986</v>
      </c>
      <c r="M104" s="4">
        <f t="shared" si="24"/>
        <v>8.938441194772869</v>
      </c>
      <c r="N104">
        <f t="shared" si="25"/>
        <v>4.2153688674548855</v>
      </c>
      <c r="O104">
        <v>10.199999999999999</v>
      </c>
      <c r="P104">
        <v>12</v>
      </c>
    </row>
    <row r="105" spans="1:16" x14ac:dyDescent="0.25">
      <c r="L105">
        <f t="shared" si="27"/>
        <v>0.62515574755142977</v>
      </c>
      <c r="M105" s="4">
        <f t="shared" si="24"/>
        <v>8.938441194772869</v>
      </c>
      <c r="N105">
        <f t="shared" si="25"/>
        <v>4.2153688674548855</v>
      </c>
      <c r="O105">
        <v>10.199999999999999</v>
      </c>
      <c r="P105">
        <v>14</v>
      </c>
    </row>
    <row r="106" spans="1:16" x14ac:dyDescent="0.25">
      <c r="A106" s="17">
        <v>3.92</v>
      </c>
      <c r="B106" s="17"/>
      <c r="C106" s="17"/>
      <c r="D106" s="17"/>
      <c r="L106" s="17" t="s">
        <v>27</v>
      </c>
      <c r="M106" s="17"/>
      <c r="N106" s="17"/>
      <c r="O106" s="17"/>
      <c r="P106" s="17"/>
    </row>
    <row r="107" spans="1:16" x14ac:dyDescent="0.25">
      <c r="A107" t="s">
        <v>0</v>
      </c>
      <c r="B107" t="s">
        <v>1</v>
      </c>
      <c r="C107" t="s">
        <v>2</v>
      </c>
      <c r="D107" t="s">
        <v>3</v>
      </c>
      <c r="L107" t="s">
        <v>0</v>
      </c>
      <c r="M107" t="s">
        <v>28</v>
      </c>
      <c r="N107" t="s">
        <v>29</v>
      </c>
      <c r="O107" t="s">
        <v>30</v>
      </c>
      <c r="P107" t="s">
        <v>31</v>
      </c>
    </row>
    <row r="108" spans="1:16" x14ac:dyDescent="0.25">
      <c r="A108" s="8">
        <f>(0.48)-(0.48-C108*D108)</f>
        <v>0.47039999999999998</v>
      </c>
      <c r="B108">
        <v>0</v>
      </c>
      <c r="C108">
        <v>120</v>
      </c>
      <c r="D108">
        <f>A106/1000</f>
        <v>3.9199999999999999E-3</v>
      </c>
      <c r="L108">
        <f>A108</f>
        <v>0.47039999999999998</v>
      </c>
      <c r="M108" s="4">
        <f t="shared" ref="M108:M120" si="28">A$113</f>
        <v>8.9328824626865675</v>
      </c>
      <c r="N108">
        <f t="shared" ref="N108:N120" si="29">B$113</f>
        <v>4.2020279104477609</v>
      </c>
      <c r="O108">
        <v>10.199999999999999</v>
      </c>
      <c r="P108">
        <f t="shared" ref="P108:P114" si="30">((M108*L108)-N108)*O108</f>
        <v>0</v>
      </c>
    </row>
    <row r="109" spans="1:16" x14ac:dyDescent="0.25">
      <c r="A109">
        <f>C109*D109</f>
        <v>2.4</v>
      </c>
      <c r="B109">
        <v>17.236889999999999</v>
      </c>
      <c r="C109">
        <v>120</v>
      </c>
      <c r="D109">
        <f>20/1000</f>
        <v>0.02</v>
      </c>
      <c r="L109">
        <v>0.49133300000000002</v>
      </c>
      <c r="M109" s="4">
        <f t="shared" si="28"/>
        <v>8.9328824626865675</v>
      </c>
      <c r="N109">
        <f t="shared" si="29"/>
        <v>4.2020279104477609</v>
      </c>
      <c r="O109">
        <v>10.199999999999999</v>
      </c>
      <c r="P109">
        <f t="shared" si="30"/>
        <v>1.9073186916324651</v>
      </c>
    </row>
    <row r="110" spans="1:16" x14ac:dyDescent="0.25">
      <c r="L110">
        <v>0.49120000000000003</v>
      </c>
      <c r="M110" s="4">
        <f t="shared" si="28"/>
        <v>8.9328824626865675</v>
      </c>
      <c r="N110">
        <f t="shared" si="29"/>
        <v>4.2020279104477609</v>
      </c>
      <c r="O110">
        <v>10.199999999999999</v>
      </c>
      <c r="P110">
        <f t="shared" si="30"/>
        <v>1.8952003432835889</v>
      </c>
    </row>
    <row r="111" spans="1:16" x14ac:dyDescent="0.25">
      <c r="A111" t="s">
        <v>34</v>
      </c>
      <c r="B111" t="s">
        <v>35</v>
      </c>
      <c r="L111">
        <v>0.48299999999999998</v>
      </c>
      <c r="M111" s="4">
        <f t="shared" si="28"/>
        <v>8.9328824626865675</v>
      </c>
      <c r="N111">
        <f t="shared" si="29"/>
        <v>4.2020279104477609</v>
      </c>
      <c r="O111">
        <v>10.199999999999999</v>
      </c>
      <c r="P111">
        <f t="shared" si="30"/>
        <v>1.1480540541044781</v>
      </c>
    </row>
    <row r="112" spans="1:16" x14ac:dyDescent="0.25">
      <c r="A112" s="8">
        <f>B109-B108</f>
        <v>17.236889999999999</v>
      </c>
      <c r="B112" s="8">
        <f>A109-A108</f>
        <v>1.9296</v>
      </c>
      <c r="L112">
        <v>0.48399999999999999</v>
      </c>
      <c r="M112" s="4">
        <f t="shared" si="28"/>
        <v>8.9328824626865675</v>
      </c>
      <c r="N112">
        <f t="shared" si="29"/>
        <v>4.2020279104477609</v>
      </c>
      <c r="O112">
        <v>10.199999999999999</v>
      </c>
      <c r="P112">
        <f t="shared" si="30"/>
        <v>1.2391694552238819</v>
      </c>
    </row>
    <row r="113" spans="1:16" x14ac:dyDescent="0.25">
      <c r="A113">
        <f>A112/B112</f>
        <v>8.9328824626865675</v>
      </c>
      <c r="B113">
        <f>(A112/B112)*A108</f>
        <v>4.2020279104477609</v>
      </c>
      <c r="L113">
        <v>0.48499999999999999</v>
      </c>
      <c r="M113" s="4">
        <f t="shared" si="28"/>
        <v>8.9328824626865675</v>
      </c>
      <c r="N113">
        <f t="shared" si="29"/>
        <v>4.2020279104477609</v>
      </c>
      <c r="O113">
        <v>10.199999999999999</v>
      </c>
      <c r="P113">
        <f t="shared" si="30"/>
        <v>1.3302848563432856</v>
      </c>
    </row>
    <row r="114" spans="1:16" x14ac:dyDescent="0.25">
      <c r="L114">
        <v>0.49394700000000002</v>
      </c>
      <c r="M114" s="4">
        <f t="shared" si="28"/>
        <v>8.9328824626865675</v>
      </c>
      <c r="N114">
        <f t="shared" si="29"/>
        <v>4.2020279104477609</v>
      </c>
      <c r="O114">
        <v>10.199999999999999</v>
      </c>
      <c r="P114">
        <f t="shared" si="30"/>
        <v>2.1454943501585859</v>
      </c>
    </row>
    <row r="115" spans="1:16" x14ac:dyDescent="0.25">
      <c r="L115">
        <f t="shared" ref="L115:L120" si="31">((P115/O115)+N115)/M115</f>
        <v>0.49235018597766012</v>
      </c>
      <c r="M115" s="4">
        <f t="shared" si="28"/>
        <v>8.9328824626865675</v>
      </c>
      <c r="N115">
        <f t="shared" si="29"/>
        <v>4.2020279104477609</v>
      </c>
      <c r="O115">
        <v>10.199999999999999</v>
      </c>
      <c r="P115">
        <v>2</v>
      </c>
    </row>
    <row r="116" spans="1:16" x14ac:dyDescent="0.25">
      <c r="L116">
        <f t="shared" si="31"/>
        <v>0.5143003719553203</v>
      </c>
      <c r="M116" s="4">
        <f t="shared" si="28"/>
        <v>8.9328824626865675</v>
      </c>
      <c r="N116">
        <f t="shared" si="29"/>
        <v>4.2020279104477609</v>
      </c>
      <c r="O116">
        <v>10.199999999999999</v>
      </c>
      <c r="P116">
        <v>4</v>
      </c>
    </row>
    <row r="117" spans="1:16" x14ac:dyDescent="0.25">
      <c r="L117">
        <f t="shared" si="31"/>
        <v>0.53625055793298038</v>
      </c>
      <c r="M117" s="4">
        <f t="shared" si="28"/>
        <v>8.9328824626865675</v>
      </c>
      <c r="N117">
        <f t="shared" si="29"/>
        <v>4.2020279104477609</v>
      </c>
      <c r="O117">
        <v>10.199999999999999</v>
      </c>
      <c r="P117">
        <v>6</v>
      </c>
    </row>
    <row r="118" spans="1:16" x14ac:dyDescent="0.25">
      <c r="L118">
        <f t="shared" si="31"/>
        <v>0.55820074391064056</v>
      </c>
      <c r="M118" s="4">
        <f t="shared" si="28"/>
        <v>8.9328824626865675</v>
      </c>
      <c r="N118">
        <f t="shared" si="29"/>
        <v>4.2020279104477609</v>
      </c>
      <c r="O118">
        <v>10.199999999999999</v>
      </c>
      <c r="P118">
        <v>8</v>
      </c>
    </row>
    <row r="119" spans="1:16" x14ac:dyDescent="0.25">
      <c r="L119">
        <f t="shared" si="31"/>
        <v>0.60210111586596093</v>
      </c>
      <c r="M119" s="4">
        <f t="shared" si="28"/>
        <v>8.9328824626865675</v>
      </c>
      <c r="N119">
        <f t="shared" si="29"/>
        <v>4.2020279104477609</v>
      </c>
      <c r="O119">
        <v>10.199999999999999</v>
      </c>
      <c r="P119">
        <v>12</v>
      </c>
    </row>
    <row r="120" spans="1:16" x14ac:dyDescent="0.25">
      <c r="L120">
        <f t="shared" si="31"/>
        <v>0.62405130184362112</v>
      </c>
      <c r="M120" s="4">
        <f t="shared" si="28"/>
        <v>8.9328824626865675</v>
      </c>
      <c r="N120">
        <f t="shared" si="29"/>
        <v>4.2020279104477609</v>
      </c>
      <c r="O120">
        <v>10.199999999999999</v>
      </c>
      <c r="P120">
        <v>14</v>
      </c>
    </row>
    <row r="121" spans="1:16" x14ac:dyDescent="0.25">
      <c r="A121" s="17">
        <v>3.91</v>
      </c>
      <c r="B121" s="17"/>
      <c r="C121" s="17"/>
      <c r="D121" s="17"/>
      <c r="L121" s="17" t="s">
        <v>27</v>
      </c>
      <c r="M121" s="17"/>
      <c r="N121" s="17"/>
      <c r="O121" s="17"/>
      <c r="P121" s="17"/>
    </row>
    <row r="122" spans="1:16" x14ac:dyDescent="0.25">
      <c r="A122" t="s">
        <v>0</v>
      </c>
      <c r="B122" t="s">
        <v>1</v>
      </c>
      <c r="C122" t="s">
        <v>2</v>
      </c>
      <c r="D122" t="s">
        <v>3</v>
      </c>
      <c r="L122" t="s">
        <v>0</v>
      </c>
      <c r="M122" t="s">
        <v>28</v>
      </c>
      <c r="N122" t="s">
        <v>29</v>
      </c>
      <c r="O122" t="s">
        <v>30</v>
      </c>
      <c r="P122" t="s">
        <v>31</v>
      </c>
    </row>
    <row r="123" spans="1:16" x14ac:dyDescent="0.25">
      <c r="A123" s="8">
        <f>(0.48)-(0.48-C123*D123)</f>
        <v>0.46920000000000006</v>
      </c>
      <c r="B123">
        <v>0</v>
      </c>
      <c r="C123">
        <v>120</v>
      </c>
      <c r="D123">
        <f>A121/1000</f>
        <v>3.9100000000000003E-3</v>
      </c>
      <c r="L123">
        <f>A123</f>
        <v>0.46920000000000006</v>
      </c>
      <c r="M123" s="4">
        <f t="shared" ref="M123:M135" si="32">A$128</f>
        <v>8.9273306401491617</v>
      </c>
      <c r="N123">
        <f t="shared" ref="N123:N135" si="33">B$128</f>
        <v>4.1887035363579876</v>
      </c>
      <c r="O123">
        <v>10.199999999999999</v>
      </c>
      <c r="P123">
        <f t="shared" ref="P123:P129" si="34">((M123*L123)-N123)*O123</f>
        <v>0</v>
      </c>
    </row>
    <row r="124" spans="1:16" x14ac:dyDescent="0.25">
      <c r="A124">
        <f>C124*D124</f>
        <v>2.4</v>
      </c>
      <c r="B124">
        <v>17.236889999999999</v>
      </c>
      <c r="C124">
        <v>120</v>
      </c>
      <c r="D124">
        <f>20/1000</f>
        <v>0.02</v>
      </c>
      <c r="L124">
        <v>0.49133300000000002</v>
      </c>
      <c r="M124" s="4">
        <f t="shared" si="32"/>
        <v>8.9273306401491617</v>
      </c>
      <c r="N124">
        <f t="shared" si="33"/>
        <v>4.1887035363579876</v>
      </c>
      <c r="O124">
        <v>10.199999999999999</v>
      </c>
      <c r="P124">
        <f t="shared" si="34"/>
        <v>2.0154038123958862</v>
      </c>
    </row>
    <row r="125" spans="1:16" x14ac:dyDescent="0.25">
      <c r="L125">
        <v>0.49120000000000003</v>
      </c>
      <c r="M125" s="4">
        <f t="shared" si="32"/>
        <v>8.9273306401491617</v>
      </c>
      <c r="N125">
        <f t="shared" si="33"/>
        <v>4.1887035363579876</v>
      </c>
      <c r="O125">
        <v>10.199999999999999</v>
      </c>
      <c r="P125">
        <f t="shared" si="34"/>
        <v>2.0032929956494683</v>
      </c>
    </row>
    <row r="126" spans="1:16" x14ac:dyDescent="0.25">
      <c r="A126" t="s">
        <v>34</v>
      </c>
      <c r="B126" t="s">
        <v>35</v>
      </c>
      <c r="L126">
        <v>0.48299999999999998</v>
      </c>
      <c r="M126" s="4">
        <f t="shared" si="32"/>
        <v>8.9273306401491617</v>
      </c>
      <c r="N126">
        <f t="shared" si="33"/>
        <v>4.1887035363579876</v>
      </c>
      <c r="O126">
        <v>10.199999999999999</v>
      </c>
      <c r="P126">
        <f t="shared" si="34"/>
        <v>1.2566110609073871</v>
      </c>
    </row>
    <row r="127" spans="1:16" x14ac:dyDescent="0.25">
      <c r="A127" s="8">
        <f>B124-B123</f>
        <v>17.236889999999999</v>
      </c>
      <c r="B127" s="8">
        <f>A124-A123</f>
        <v>1.9307999999999998</v>
      </c>
      <c r="L127">
        <v>0.48399999999999999</v>
      </c>
      <c r="M127" s="4">
        <f t="shared" si="32"/>
        <v>8.9273306401491617</v>
      </c>
      <c r="N127">
        <f t="shared" si="33"/>
        <v>4.1887035363579876</v>
      </c>
      <c r="O127">
        <v>10.199999999999999</v>
      </c>
      <c r="P127">
        <f t="shared" si="34"/>
        <v>1.3476698334369064</v>
      </c>
    </row>
    <row r="128" spans="1:16" x14ac:dyDescent="0.25">
      <c r="A128">
        <f>A127/B127</f>
        <v>8.9273306401491617</v>
      </c>
      <c r="B128">
        <f>(A127/B127)*A123</f>
        <v>4.1887035363579876</v>
      </c>
      <c r="L128">
        <v>0.48499999999999999</v>
      </c>
      <c r="M128" s="4">
        <f t="shared" si="32"/>
        <v>8.9273306401491617</v>
      </c>
      <c r="N128">
        <f t="shared" si="33"/>
        <v>4.1887035363579876</v>
      </c>
      <c r="O128">
        <v>10.199999999999999</v>
      </c>
      <c r="P128">
        <f t="shared" si="34"/>
        <v>1.4387286059664257</v>
      </c>
    </row>
    <row r="129" spans="1:16" x14ac:dyDescent="0.25">
      <c r="L129">
        <v>0.49394700000000002</v>
      </c>
      <c r="M129" s="4">
        <f t="shared" si="32"/>
        <v>8.9273306401491617</v>
      </c>
      <c r="N129">
        <f t="shared" si="33"/>
        <v>4.1887035363579876</v>
      </c>
      <c r="O129">
        <v>10.199999999999999</v>
      </c>
      <c r="P129">
        <f t="shared" si="34"/>
        <v>2.2534314437880627</v>
      </c>
    </row>
    <row r="130" spans="1:16" x14ac:dyDescent="0.25">
      <c r="L130">
        <f t="shared" ref="L130:L135" si="35">((P130/O130)+N130)/M130</f>
        <v>0.49116383659083046</v>
      </c>
      <c r="M130" s="4">
        <f t="shared" si="32"/>
        <v>8.9273306401491617</v>
      </c>
      <c r="N130">
        <f t="shared" si="33"/>
        <v>4.1887035363579876</v>
      </c>
      <c r="O130">
        <v>10.199999999999999</v>
      </c>
      <c r="P130">
        <v>2</v>
      </c>
    </row>
    <row r="131" spans="1:16" x14ac:dyDescent="0.25">
      <c r="L131">
        <f t="shared" si="35"/>
        <v>0.51312767318166086</v>
      </c>
      <c r="M131" s="4">
        <f t="shared" si="32"/>
        <v>8.9273306401491617</v>
      </c>
      <c r="N131">
        <f t="shared" si="33"/>
        <v>4.1887035363579876</v>
      </c>
      <c r="O131">
        <v>10.199999999999999</v>
      </c>
      <c r="P131">
        <v>4</v>
      </c>
    </row>
    <row r="132" spans="1:16" x14ac:dyDescent="0.25">
      <c r="L132">
        <f t="shared" si="35"/>
        <v>0.53509150977249109</v>
      </c>
      <c r="M132" s="4">
        <f t="shared" si="32"/>
        <v>8.9273306401491617</v>
      </c>
      <c r="N132">
        <f t="shared" si="33"/>
        <v>4.1887035363579876</v>
      </c>
      <c r="O132">
        <v>10.199999999999999</v>
      </c>
      <c r="P132">
        <v>6</v>
      </c>
    </row>
    <row r="133" spans="1:16" x14ac:dyDescent="0.25">
      <c r="L133">
        <f t="shared" si="35"/>
        <v>0.55705534636332144</v>
      </c>
      <c r="M133" s="4">
        <f t="shared" si="32"/>
        <v>8.9273306401491617</v>
      </c>
      <c r="N133">
        <f t="shared" si="33"/>
        <v>4.1887035363579876</v>
      </c>
      <c r="O133">
        <v>10.199999999999999</v>
      </c>
      <c r="P133">
        <v>8</v>
      </c>
    </row>
    <row r="134" spans="1:16" x14ac:dyDescent="0.25">
      <c r="L134">
        <f t="shared" si="35"/>
        <v>0.60098301954498223</v>
      </c>
      <c r="M134" s="4">
        <f t="shared" si="32"/>
        <v>8.9273306401491617</v>
      </c>
      <c r="N134">
        <f t="shared" si="33"/>
        <v>4.1887035363579876</v>
      </c>
      <c r="O134">
        <v>10.199999999999999</v>
      </c>
      <c r="P134">
        <v>12</v>
      </c>
    </row>
    <row r="135" spans="1:16" x14ac:dyDescent="0.25">
      <c r="L135">
        <f t="shared" si="35"/>
        <v>0.62294685613581258</v>
      </c>
      <c r="M135" s="4">
        <f t="shared" si="32"/>
        <v>8.9273306401491617</v>
      </c>
      <c r="N135">
        <f t="shared" si="33"/>
        <v>4.1887035363579876</v>
      </c>
      <c r="O135">
        <v>10.199999999999999</v>
      </c>
      <c r="P135">
        <v>14</v>
      </c>
    </row>
    <row r="136" spans="1:16" x14ac:dyDescent="0.25">
      <c r="A136" s="17">
        <v>3.9</v>
      </c>
      <c r="B136" s="17"/>
      <c r="C136" s="17"/>
      <c r="D136" s="17"/>
      <c r="L136" s="17" t="s">
        <v>27</v>
      </c>
      <c r="M136" s="17"/>
      <c r="N136" s="17"/>
      <c r="O136" s="17"/>
      <c r="P136" s="17"/>
    </row>
    <row r="137" spans="1:16" x14ac:dyDescent="0.25">
      <c r="A137" t="s">
        <v>0</v>
      </c>
      <c r="B137" t="s">
        <v>1</v>
      </c>
      <c r="C137" t="s">
        <v>2</v>
      </c>
      <c r="D137" t="s">
        <v>3</v>
      </c>
      <c r="L137" t="s">
        <v>0</v>
      </c>
      <c r="M137" t="s">
        <v>28</v>
      </c>
      <c r="N137" t="s">
        <v>29</v>
      </c>
      <c r="O137" t="s">
        <v>30</v>
      </c>
      <c r="P137" t="s">
        <v>31</v>
      </c>
    </row>
    <row r="138" spans="1:16" x14ac:dyDescent="0.25">
      <c r="A138" s="8">
        <f>(0.48)-(0.48-C138*D138)</f>
        <v>0.46799999999999997</v>
      </c>
      <c r="B138">
        <v>0</v>
      </c>
      <c r="C138">
        <v>120</v>
      </c>
      <c r="D138">
        <f>A136/1000</f>
        <v>3.8999999999999998E-3</v>
      </c>
      <c r="L138">
        <f>A138</f>
        <v>0.46799999999999997</v>
      </c>
      <c r="M138" s="4">
        <f t="shared" ref="M138:M150" si="36">A$143</f>
        <v>8.9217857142857149</v>
      </c>
      <c r="N138">
        <f t="shared" ref="N138:N150" si="37">B$143</f>
        <v>4.1753957142857141</v>
      </c>
      <c r="O138">
        <v>10.199999999999999</v>
      </c>
      <c r="P138">
        <f t="shared" ref="P138:P144" si="38">((M138*L138)-N138)*O138</f>
        <v>0</v>
      </c>
    </row>
    <row r="139" spans="1:16" x14ac:dyDescent="0.25">
      <c r="A139">
        <f>C139*D139</f>
        <v>2.4</v>
      </c>
      <c r="B139">
        <v>17.236889999999999</v>
      </c>
      <c r="C139">
        <v>120</v>
      </c>
      <c r="D139">
        <f>20/1000</f>
        <v>0.02</v>
      </c>
      <c r="L139">
        <v>0.51028799999999996</v>
      </c>
      <c r="M139" s="4">
        <f t="shared" si="36"/>
        <v>8.9217857142857149</v>
      </c>
      <c r="N139">
        <f t="shared" si="37"/>
        <v>4.1753957142857141</v>
      </c>
      <c r="O139">
        <v>10.199999999999999</v>
      </c>
      <c r="P139">
        <f t="shared" si="38"/>
        <v>3.8483016377142847</v>
      </c>
    </row>
    <row r="140" spans="1:16" x14ac:dyDescent="0.25">
      <c r="L140">
        <v>0.48199999999999998</v>
      </c>
      <c r="M140" s="4">
        <f t="shared" si="36"/>
        <v>8.9217857142857149</v>
      </c>
      <c r="N140">
        <f t="shared" si="37"/>
        <v>4.1753957142857141</v>
      </c>
      <c r="O140">
        <v>10.199999999999999</v>
      </c>
      <c r="P140">
        <f t="shared" si="38"/>
        <v>1.2740310000000004</v>
      </c>
    </row>
    <row r="141" spans="1:16" x14ac:dyDescent="0.25">
      <c r="A141" t="s">
        <v>34</v>
      </c>
      <c r="B141" t="s">
        <v>35</v>
      </c>
      <c r="L141">
        <v>0.48299999999999998</v>
      </c>
      <c r="M141" s="4">
        <f t="shared" si="36"/>
        <v>8.9217857142857149</v>
      </c>
      <c r="N141">
        <f t="shared" si="37"/>
        <v>4.1753957142857141</v>
      </c>
      <c r="O141">
        <v>10.199999999999999</v>
      </c>
      <c r="P141">
        <f t="shared" si="38"/>
        <v>1.3650332142857133</v>
      </c>
    </row>
    <row r="142" spans="1:16" x14ac:dyDescent="0.25">
      <c r="A142" s="8">
        <f>B139-B138</f>
        <v>17.236889999999999</v>
      </c>
      <c r="B142" s="8">
        <f>A139-A138</f>
        <v>1.9319999999999999</v>
      </c>
      <c r="L142">
        <v>0.48399999999999999</v>
      </c>
      <c r="M142" s="4">
        <f t="shared" si="36"/>
        <v>8.9217857142857149</v>
      </c>
      <c r="N142">
        <f t="shared" si="37"/>
        <v>4.1753957142857141</v>
      </c>
      <c r="O142">
        <v>10.199999999999999</v>
      </c>
      <c r="P142">
        <f t="shared" si="38"/>
        <v>1.4560354285714354</v>
      </c>
    </row>
    <row r="143" spans="1:16" x14ac:dyDescent="0.25">
      <c r="A143">
        <f>A142/B142</f>
        <v>8.9217857142857149</v>
      </c>
      <c r="B143">
        <f>(A142/B142)*A138</f>
        <v>4.1753957142857141</v>
      </c>
      <c r="L143">
        <v>0.48499999999999999</v>
      </c>
      <c r="M143" s="4">
        <f t="shared" si="36"/>
        <v>8.9217857142857149</v>
      </c>
      <c r="N143">
        <f t="shared" si="37"/>
        <v>4.1753957142857141</v>
      </c>
      <c r="O143">
        <v>10.199999999999999</v>
      </c>
      <c r="P143">
        <f t="shared" si="38"/>
        <v>1.5470376428571484</v>
      </c>
    </row>
    <row r="144" spans="1:16" x14ac:dyDescent="0.25">
      <c r="L144">
        <v>0.49394700000000002</v>
      </c>
      <c r="M144" s="4">
        <f t="shared" si="36"/>
        <v>8.9217857142857149</v>
      </c>
      <c r="N144">
        <f t="shared" si="37"/>
        <v>4.1753957142857141</v>
      </c>
      <c r="O144">
        <v>10.199999999999999</v>
      </c>
      <c r="P144">
        <f t="shared" si="38"/>
        <v>2.3612344540714316</v>
      </c>
    </row>
    <row r="145" spans="12:16" x14ac:dyDescent="0.25">
      <c r="L145">
        <f t="shared" ref="L145:L150" si="39">((P145/O145)+N145)/M145</f>
        <v>0.48997748720400047</v>
      </c>
      <c r="M145" s="4">
        <f t="shared" si="36"/>
        <v>8.9217857142857149</v>
      </c>
      <c r="N145">
        <f t="shared" si="37"/>
        <v>4.1753957142857141</v>
      </c>
      <c r="O145">
        <v>10.199999999999999</v>
      </c>
      <c r="P145">
        <v>2</v>
      </c>
    </row>
    <row r="146" spans="12:16" x14ac:dyDescent="0.25">
      <c r="L146">
        <f t="shared" si="39"/>
        <v>0.51195497440800108</v>
      </c>
      <c r="M146" s="4">
        <f t="shared" si="36"/>
        <v>8.9217857142857149</v>
      </c>
      <c r="N146">
        <f t="shared" si="37"/>
        <v>4.1753957142857141</v>
      </c>
      <c r="O146">
        <v>10.199999999999999</v>
      </c>
      <c r="P146">
        <v>4</v>
      </c>
    </row>
    <row r="147" spans="12:16" x14ac:dyDescent="0.25">
      <c r="L147">
        <f t="shared" si="39"/>
        <v>0.53393246161200147</v>
      </c>
      <c r="M147" s="4">
        <f t="shared" si="36"/>
        <v>8.9217857142857149</v>
      </c>
      <c r="N147">
        <f t="shared" si="37"/>
        <v>4.1753957142857141</v>
      </c>
      <c r="O147">
        <v>10.199999999999999</v>
      </c>
      <c r="P147">
        <v>6</v>
      </c>
    </row>
    <row r="148" spans="12:16" x14ac:dyDescent="0.25">
      <c r="L148">
        <f t="shared" si="39"/>
        <v>0.55590994881600209</v>
      </c>
      <c r="M148" s="4">
        <f t="shared" si="36"/>
        <v>8.9217857142857149</v>
      </c>
      <c r="N148">
        <f t="shared" si="37"/>
        <v>4.1753957142857141</v>
      </c>
      <c r="O148">
        <v>10.199999999999999</v>
      </c>
      <c r="P148">
        <v>8</v>
      </c>
    </row>
    <row r="149" spans="12:16" x14ac:dyDescent="0.25">
      <c r="L149">
        <f t="shared" si="39"/>
        <v>0.5998649232240032</v>
      </c>
      <c r="M149" s="4">
        <f t="shared" si="36"/>
        <v>8.9217857142857149</v>
      </c>
      <c r="N149">
        <f t="shared" si="37"/>
        <v>4.1753957142857141</v>
      </c>
      <c r="O149">
        <v>10.199999999999999</v>
      </c>
      <c r="P149">
        <v>12</v>
      </c>
    </row>
    <row r="150" spans="12:16" x14ac:dyDescent="0.25">
      <c r="L150">
        <f t="shared" si="39"/>
        <v>0.62184241042800359</v>
      </c>
      <c r="M150" s="4">
        <f t="shared" si="36"/>
        <v>8.9217857142857149</v>
      </c>
      <c r="N150">
        <f t="shared" si="37"/>
        <v>4.1753957142857141</v>
      </c>
      <c r="O150">
        <v>10.199999999999999</v>
      </c>
      <c r="P150">
        <v>14</v>
      </c>
    </row>
  </sheetData>
  <mergeCells count="20">
    <mergeCell ref="A136:D136"/>
    <mergeCell ref="L136:P136"/>
    <mergeCell ref="A91:D91"/>
    <mergeCell ref="L91:P91"/>
    <mergeCell ref="A106:D106"/>
    <mergeCell ref="L106:P106"/>
    <mergeCell ref="A121:D121"/>
    <mergeCell ref="L121:P121"/>
    <mergeCell ref="A46:D46"/>
    <mergeCell ref="L46:P46"/>
    <mergeCell ref="A61:D61"/>
    <mergeCell ref="L61:P61"/>
    <mergeCell ref="A76:D76"/>
    <mergeCell ref="L76:P76"/>
    <mergeCell ref="A1:D1"/>
    <mergeCell ref="L1:P1"/>
    <mergeCell ref="A16:D16"/>
    <mergeCell ref="L16:P16"/>
    <mergeCell ref="A31:D31"/>
    <mergeCell ref="L31:P31"/>
  </mergeCells>
  <pageMargins left="0.7" right="0.7" top="0.75" bottom="0.75" header="0.511811023622047" footer="0.511811023622047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"/>
  <sheetViews>
    <sheetView zoomScaleNormal="100" workbookViewId="0">
      <selection activeCell="A2" sqref="A2"/>
    </sheetView>
  </sheetViews>
  <sheetFormatPr baseColWidth="10" defaultColWidth="10.710937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s="1">
        <f>C2*D2</f>
        <v>0.8</v>
      </c>
      <c r="B2">
        <v>0</v>
      </c>
      <c r="C2">
        <v>200</v>
      </c>
      <c r="D2">
        <v>4.0000000000000001E-3</v>
      </c>
    </row>
    <row r="3" spans="1:5" x14ac:dyDescent="0.25">
      <c r="A3">
        <f>C3*D3</f>
        <v>4</v>
      </c>
      <c r="B3" s="2">
        <v>17.236893200000001</v>
      </c>
      <c r="C3">
        <v>200</v>
      </c>
      <c r="D3">
        <v>0.02</v>
      </c>
    </row>
    <row r="6" spans="1:5" x14ac:dyDescent="0.25">
      <c r="A6">
        <v>0.85</v>
      </c>
      <c r="B6">
        <v>5.3865280000000002</v>
      </c>
      <c r="C6">
        <v>4.3092220000000001</v>
      </c>
      <c r="D6">
        <v>10.199999999999999</v>
      </c>
      <c r="E6">
        <f>(A6*B6-C6)*D6</f>
        <v>2.7471333599999994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Hoja de Pruebas</vt:lpstr>
      <vt:lpstr>GraficasAjustadasPositivo 17Bar</vt:lpstr>
      <vt:lpstr>Graficas de Nivel</vt:lpstr>
      <vt:lpstr>GraficasAjustadasPositivo 20Bar</vt:lpstr>
      <vt:lpstr>Calibracion</vt:lpstr>
      <vt:lpstr>Sheet1</vt:lpstr>
      <vt:lpstr>2.5V</vt:lpstr>
      <vt:lpstr>GraficasAjustadas Negativas</vt:lpstr>
      <vt:lpstr>Hoja1</vt:lpstr>
      <vt:lpstr>Hoja2</vt:lpstr>
      <vt:lpstr>Calibracion por sensor</vt:lpstr>
      <vt:lpstr>Hoja8</vt:lpstr>
      <vt:lpstr>Hoja9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Vite</dc:creator>
  <dc:description/>
  <cp:lastModifiedBy>Alejandro Vite</cp:lastModifiedBy>
  <cp:revision>8</cp:revision>
  <dcterms:created xsi:type="dcterms:W3CDTF">2023-03-07T17:13:00Z</dcterms:created>
  <dcterms:modified xsi:type="dcterms:W3CDTF">2024-10-24T20:06:04Z</dcterms:modified>
  <dc:language>es-MX</dc:language>
</cp:coreProperties>
</file>